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int-smb-001.vdi.pref.nagano.lg.jp\00061455\X_03_LGWANから受信\20260309114344\"/>
    </mc:Choice>
  </mc:AlternateContent>
  <xr:revisionPtr revIDLastSave="0" documentId="13_ncr:1_{7B216CF1-6E13-49F3-8971-BD654FF1086C}" xr6:coauthVersionLast="47" xr6:coauthVersionMax="47" xr10:uidLastSave="{00000000-0000-0000-0000-000000000000}"/>
  <bookViews>
    <workbookView xWindow="-108" yWindow="-108" windowWidth="23256" windowHeight="13176" xr2:uid="{D9AA9822-0AE0-4449-BE44-AD2D6C1B6F69}"/>
  </bookViews>
  <sheets>
    <sheet name="はじめに" sheetId="10" r:id="rId1"/>
    <sheet name="利用手引き" sheetId="17" r:id="rId2"/>
    <sheet name="部門分類表" sheetId="23" r:id="rId3"/>
    <sheet name="詳細入力" sheetId="1" r:id="rId4"/>
    <sheet name="簡易入力" sheetId="12" r:id="rId5"/>
    <sheet name="総括表" sheetId="21" r:id="rId6"/>
    <sheet name="総合結果" sheetId="9" r:id="rId7"/>
    <sheet name="フロー" sheetId="22" r:id="rId8"/>
    <sheet name="旅行消費支出額計算" sheetId="16" r:id="rId9"/>
    <sheet name="生産誘発額計算" sheetId="20" r:id="rId10"/>
    <sheet name="波及効果計算" sheetId="4" r:id="rId11"/>
    <sheet name="投入係数" sheetId="5" r:id="rId12"/>
    <sheet name="逆行列係数（開放型）" sheetId="6" r:id="rId13"/>
    <sheet name="その他係数" sheetId="2" r:id="rId14"/>
  </sheets>
  <definedNames>
    <definedName name="_xlnm.Print_Area" localSheetId="5">総括表!$A$1:$H$118</definedName>
    <definedName name="_xlnm.Print_Area" localSheetId="6">総合結果!$A$1:$K$54</definedName>
    <definedName name="_xlnm.Print_Titles" localSheetId="13">その他係数!$B:$C</definedName>
    <definedName name="_xlnm.Print_Titles" localSheetId="12">'逆行列係数（開放型）'!$B:$C</definedName>
    <definedName name="_xlnm.Print_Titles" localSheetId="9">生産誘発額計算!$B:$C</definedName>
    <definedName name="_xlnm.Print_Titles" localSheetId="11">投入係数!$B:$C</definedName>
    <definedName name="_xlnm.Print_Titles" localSheetId="10">波及効果計算!$B:$C</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 i="16" l="1"/>
  <c r="R9" i="16"/>
  <c r="R11" i="20" s="1"/>
  <c r="S9" i="16"/>
  <c r="L11" i="20" s="1"/>
  <c r="M11" i="20"/>
  <c r="T9" i="16"/>
  <c r="Q12" i="16"/>
  <c r="R14" i="20" s="1"/>
  <c r="T14" i="20" s="1"/>
  <c r="R12" i="16"/>
  <c r="S12" i="16"/>
  <c r="T12" i="16"/>
  <c r="Q15" i="16"/>
  <c r="R17" i="20" s="1"/>
  <c r="T17" i="20"/>
  <c r="R15" i="16"/>
  <c r="S15" i="16"/>
  <c r="L17" i="20" s="1"/>
  <c r="T15" i="16"/>
  <c r="Q17" i="16"/>
  <c r="R17" i="16"/>
  <c r="S17" i="16"/>
  <c r="L19" i="20"/>
  <c r="T17" i="16"/>
  <c r="Q18" i="16"/>
  <c r="R18" i="16"/>
  <c r="R20" i="20"/>
  <c r="S18" i="16"/>
  <c r="T18" i="16"/>
  <c r="Q19" i="16"/>
  <c r="R19" i="16"/>
  <c r="S19" i="16"/>
  <c r="T19" i="16"/>
  <c r="L21" i="20" s="1"/>
  <c r="Q20" i="16"/>
  <c r="R22" i="20" s="1"/>
  <c r="R20" i="16"/>
  <c r="S20" i="16"/>
  <c r="T20" i="16"/>
  <c r="L22" i="20" s="1"/>
  <c r="Q21" i="16"/>
  <c r="R23" i="20"/>
  <c r="R21" i="16"/>
  <c r="S21" i="16"/>
  <c r="L23" i="20" s="1"/>
  <c r="T21" i="16"/>
  <c r="Q22" i="16"/>
  <c r="R24" i="20"/>
  <c r="R22" i="16"/>
  <c r="S22" i="16"/>
  <c r="T22" i="16"/>
  <c r="Q23" i="16"/>
  <c r="R25" i="20"/>
  <c r="T25" i="20" s="1"/>
  <c r="R23" i="16"/>
  <c r="S23" i="16"/>
  <c r="T23" i="16"/>
  <c r="L25" i="20" s="1"/>
  <c r="Q24" i="16"/>
  <c r="R26" i="20"/>
  <c r="R24" i="16"/>
  <c r="S24" i="16"/>
  <c r="T24" i="16"/>
  <c r="L26" i="20"/>
  <c r="Q25" i="16"/>
  <c r="R27" i="20"/>
  <c r="R25" i="16"/>
  <c r="S25" i="16"/>
  <c r="L27" i="20" s="1"/>
  <c r="T25" i="16"/>
  <c r="Q26" i="16"/>
  <c r="R26" i="16"/>
  <c r="S26" i="16"/>
  <c r="T26" i="16"/>
  <c r="Q28" i="16"/>
  <c r="R30" i="20"/>
  <c r="T30" i="20" s="1"/>
  <c r="R28" i="16"/>
  <c r="S28" i="16"/>
  <c r="T28" i="16"/>
  <c r="Q29" i="16"/>
  <c r="R31" i="20"/>
  <c r="R29" i="16"/>
  <c r="S29" i="16"/>
  <c r="T29" i="16"/>
  <c r="L31" i="20"/>
  <c r="Q30" i="16"/>
  <c r="R30" i="16"/>
  <c r="S30" i="16"/>
  <c r="T30" i="16"/>
  <c r="Q31" i="16"/>
  <c r="R31" i="16"/>
  <c r="S31" i="16"/>
  <c r="T31" i="16"/>
  <c r="Q32" i="16"/>
  <c r="R32" i="16"/>
  <c r="S32" i="16"/>
  <c r="T32" i="16"/>
  <c r="Q33" i="16"/>
  <c r="R33" i="16"/>
  <c r="R35" i="20" s="1"/>
  <c r="S33" i="16"/>
  <c r="T33" i="16"/>
  <c r="L35" i="20" s="1"/>
  <c r="Q34" i="16"/>
  <c r="R34" i="16"/>
  <c r="S34" i="16"/>
  <c r="T34" i="16"/>
  <c r="Q36" i="16"/>
  <c r="R36" i="16"/>
  <c r="S36" i="16"/>
  <c r="T36" i="16"/>
  <c r="L38" i="20"/>
  <c r="Q37" i="16"/>
  <c r="R39" i="20"/>
  <c r="T39" i="20" s="1"/>
  <c r="R37" i="16"/>
  <c r="S37" i="16"/>
  <c r="T37" i="16"/>
  <c r="L39" i="20" s="1"/>
  <c r="Q39" i="16"/>
  <c r="R39" i="16"/>
  <c r="R41" i="20" s="1"/>
  <c r="S41" i="20" s="1"/>
  <c r="S39" i="16"/>
  <c r="T39" i="16"/>
  <c r="R43" i="16"/>
  <c r="Q45" i="16"/>
  <c r="R45" i="16"/>
  <c r="R47" i="20"/>
  <c r="S45" i="16"/>
  <c r="T45" i="16"/>
  <c r="Q46" i="16"/>
  <c r="R46" i="16"/>
  <c r="S46" i="16"/>
  <c r="T46" i="16"/>
  <c r="S5" i="2"/>
  <c r="S6" i="2"/>
  <c r="S7" i="2"/>
  <c r="S8"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 i="2"/>
  <c r="D38" i="16"/>
  <c r="C38" i="16"/>
  <c r="F36" i="16"/>
  <c r="F35" i="16"/>
  <c r="F34" i="16"/>
  <c r="F33" i="16"/>
  <c r="F32" i="16"/>
  <c r="F31" i="16"/>
  <c r="F30" i="16"/>
  <c r="F29" i="16"/>
  <c r="F28" i="16"/>
  <c r="F27" i="16"/>
  <c r="F37" i="16"/>
  <c r="E37" i="16"/>
  <c r="E28" i="16"/>
  <c r="E29" i="16"/>
  <c r="E30" i="16"/>
  <c r="E31" i="16"/>
  <c r="E32" i="16"/>
  <c r="E33" i="16"/>
  <c r="E34" i="16"/>
  <c r="E35" i="16"/>
  <c r="E36" i="16"/>
  <c r="E27" i="16"/>
  <c r="F26" i="16"/>
  <c r="F25" i="16"/>
  <c r="F24" i="16"/>
  <c r="F23" i="16"/>
  <c r="F22" i="16"/>
  <c r="F21" i="16"/>
  <c r="F20" i="16"/>
  <c r="F19" i="16"/>
  <c r="F18" i="16"/>
  <c r="E19" i="16"/>
  <c r="E20" i="16"/>
  <c r="E21" i="16"/>
  <c r="E22" i="16"/>
  <c r="E23" i="16"/>
  <c r="E24" i="16"/>
  <c r="E25" i="16"/>
  <c r="E26" i="16"/>
  <c r="E18" i="16"/>
  <c r="F17" i="16"/>
  <c r="E17" i="16"/>
  <c r="E16" i="16"/>
  <c r="F15" i="16"/>
  <c r="F14" i="16"/>
  <c r="F13" i="16"/>
  <c r="F12" i="16"/>
  <c r="F11" i="16"/>
  <c r="F10" i="16"/>
  <c r="F9" i="16"/>
  <c r="F8" i="16"/>
  <c r="E8" i="16"/>
  <c r="E9" i="16"/>
  <c r="E10" i="16"/>
  <c r="E11" i="16"/>
  <c r="E12" i="16"/>
  <c r="E13" i="16"/>
  <c r="E14" i="16"/>
  <c r="E15" i="16"/>
  <c r="I52" i="12"/>
  <c r="J47" i="22"/>
  <c r="O19" i="12"/>
  <c r="Q41" i="1"/>
  <c r="D13" i="21"/>
  <c r="M4" i="16"/>
  <c r="T4" i="16" s="1"/>
  <c r="N19" i="12"/>
  <c r="M16" i="16"/>
  <c r="T43" i="16"/>
  <c r="E9" i="1"/>
  <c r="D9" i="1"/>
  <c r="G38" i="12"/>
  <c r="J50" i="12"/>
  <c r="F46" i="12"/>
  <c r="G46" i="12"/>
  <c r="J52" i="12"/>
  <c r="I53" i="12"/>
  <c r="I58" i="12" s="1"/>
  <c r="I54" i="12"/>
  <c r="J54" i="12"/>
  <c r="J58" i="12" s="1"/>
  <c r="I55" i="12"/>
  <c r="J55" i="12"/>
  <c r="I56" i="12"/>
  <c r="J56" i="12"/>
  <c r="I57" i="12"/>
  <c r="J57" i="12"/>
  <c r="F58" i="12"/>
  <c r="I71" i="12"/>
  <c r="J71" i="12"/>
  <c r="D12" i="20"/>
  <c r="G12" i="20"/>
  <c r="D11" i="20"/>
  <c r="D10" i="20"/>
  <c r="I10" i="4"/>
  <c r="E49" i="1"/>
  <c r="E11" i="20"/>
  <c r="E12" i="20"/>
  <c r="E13" i="20"/>
  <c r="E14" i="20"/>
  <c r="E15" i="20"/>
  <c r="E16" i="20"/>
  <c r="E17" i="20"/>
  <c r="E18" i="20"/>
  <c r="E19" i="20"/>
  <c r="E20" i="20"/>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10" i="20"/>
  <c r="E49" i="20" s="1"/>
  <c r="J30" i="12"/>
  <c r="G3" i="21"/>
  <c r="D13" i="20"/>
  <c r="D14" i="20"/>
  <c r="D15" i="20"/>
  <c r="D16" i="20"/>
  <c r="D17" i="20"/>
  <c r="D18" i="20"/>
  <c r="D19" i="20"/>
  <c r="G19" i="20" s="1"/>
  <c r="D20" i="20"/>
  <c r="D21" i="20"/>
  <c r="G21" i="20" s="1"/>
  <c r="D22" i="20"/>
  <c r="D23" i="20"/>
  <c r="D24" i="20"/>
  <c r="D25" i="20"/>
  <c r="D26" i="20"/>
  <c r="D27" i="20"/>
  <c r="D28" i="20"/>
  <c r="D29" i="20"/>
  <c r="D30" i="20"/>
  <c r="D31" i="20"/>
  <c r="D32" i="20"/>
  <c r="F32" i="20"/>
  <c r="D33" i="20"/>
  <c r="D34" i="20"/>
  <c r="G34" i="20" s="1"/>
  <c r="D35" i="20"/>
  <c r="D36" i="20"/>
  <c r="F36" i="20"/>
  <c r="D37" i="20"/>
  <c r="D38" i="20"/>
  <c r="D39" i="20"/>
  <c r="D40" i="20"/>
  <c r="D41" i="20"/>
  <c r="D42" i="20"/>
  <c r="D43" i="20"/>
  <c r="D44" i="20"/>
  <c r="F44" i="20" s="1"/>
  <c r="D45" i="20"/>
  <c r="D46" i="20"/>
  <c r="D47" i="20"/>
  <c r="D48" i="20"/>
  <c r="F48" i="20" s="1"/>
  <c r="I30" i="12"/>
  <c r="U45" i="4"/>
  <c r="U46" i="4"/>
  <c r="I45" i="4"/>
  <c r="I46" i="4"/>
  <c r="U11" i="4"/>
  <c r="U12" i="4"/>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7" i="4"/>
  <c r="U48" i="4"/>
  <c r="U10" i="4"/>
  <c r="I11" i="4"/>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7" i="4"/>
  <c r="I48" i="4"/>
  <c r="T1" i="4"/>
  <c r="D49" i="1"/>
  <c r="G48" i="20"/>
  <c r="H48" i="20" s="1"/>
  <c r="I48" i="20" s="1"/>
  <c r="F24" i="20"/>
  <c r="G31" i="20"/>
  <c r="F29" i="20"/>
  <c r="F33" i="20"/>
  <c r="H33" i="20" s="1"/>
  <c r="I33" i="20" s="1"/>
  <c r="F37" i="20"/>
  <c r="G38" i="20"/>
  <c r="G40" i="20"/>
  <c r="K31" i="16"/>
  <c r="M31" i="16" s="1"/>
  <c r="J27" i="16"/>
  <c r="L27" i="16" s="1"/>
  <c r="K28" i="16"/>
  <c r="M28" i="16" s="1"/>
  <c r="J9" i="16"/>
  <c r="R21" i="20"/>
  <c r="J14" i="16"/>
  <c r="N27" i="20"/>
  <c r="L48" i="20"/>
  <c r="N48" i="20" s="1"/>
  <c r="L41" i="20"/>
  <c r="N41" i="20" s="1"/>
  <c r="M39" i="20"/>
  <c r="G10" i="20"/>
  <c r="S20" i="20"/>
  <c r="S11" i="20"/>
  <c r="F12" i="20"/>
  <c r="H12" i="20"/>
  <c r="I12" i="20" s="1"/>
  <c r="J12" i="20"/>
  <c r="J17" i="16"/>
  <c r="K9" i="16"/>
  <c r="M9" i="16" s="1"/>
  <c r="K30" i="16"/>
  <c r="M30" i="16" s="1"/>
  <c r="L20" i="20"/>
  <c r="R19" i="20"/>
  <c r="S19" i="20" s="1"/>
  <c r="L14" i="20"/>
  <c r="J24" i="16"/>
  <c r="G47" i="20"/>
  <c r="F47" i="20"/>
  <c r="H47" i="20" s="1"/>
  <c r="I47" i="20" s="1"/>
  <c r="G45" i="20"/>
  <c r="H45" i="20" s="1"/>
  <c r="I45" i="20" s="1"/>
  <c r="G43" i="20"/>
  <c r="F43" i="20"/>
  <c r="H43" i="20" s="1"/>
  <c r="I43" i="20" s="1"/>
  <c r="G13" i="20"/>
  <c r="H13" i="20" s="1"/>
  <c r="I13" i="20" s="1"/>
  <c r="F13" i="20"/>
  <c r="G11" i="20"/>
  <c r="S39" i="20"/>
  <c r="U39" i="20"/>
  <c r="V39" i="20" s="1"/>
  <c r="D43" i="9"/>
  <c r="J25" i="16"/>
  <c r="J34" i="16"/>
  <c r="J8" i="16"/>
  <c r="L8" i="16" s="1"/>
  <c r="J20" i="16"/>
  <c r="F45" i="20"/>
  <c r="F11" i="20"/>
  <c r="H11" i="20"/>
  <c r="I11" i="20" s="1"/>
  <c r="F19" i="20"/>
  <c r="H19" i="20" s="1"/>
  <c r="I19" i="20"/>
  <c r="J48" i="20"/>
  <c r="G44" i="20"/>
  <c r="H44" i="20"/>
  <c r="I44" i="20" s="1"/>
  <c r="F42" i="20"/>
  <c r="F18" i="20"/>
  <c r="G18" i="20"/>
  <c r="H18" i="20"/>
  <c r="I18" i="20" s="1"/>
  <c r="K23" i="16"/>
  <c r="K20" i="16"/>
  <c r="M20" i="16" s="1"/>
  <c r="K24" i="16"/>
  <c r="M24" i="16" s="1"/>
  <c r="R48" i="20"/>
  <c r="L47" i="20"/>
  <c r="N47" i="20" s="1"/>
  <c r="R38" i="20"/>
  <c r="R36" i="20"/>
  <c r="T36" i="20"/>
  <c r="L34" i="20"/>
  <c r="N34" i="20"/>
  <c r="R34" i="20"/>
  <c r="T34" i="20"/>
  <c r="L33" i="20"/>
  <c r="N33" i="20"/>
  <c r="R33" i="20"/>
  <c r="L32" i="20"/>
  <c r="R32" i="20"/>
  <c r="T32" i="20" s="1"/>
  <c r="L28" i="20"/>
  <c r="M28" i="20"/>
  <c r="N39" i="20"/>
  <c r="M41" i="20"/>
  <c r="O41" i="20"/>
  <c r="P41" i="20" s="1"/>
  <c r="J69" i="12"/>
  <c r="F69" i="12"/>
  <c r="F50" i="12"/>
  <c r="G63" i="12"/>
  <c r="T19" i="20"/>
  <c r="S30" i="20"/>
  <c r="U30" i="20" s="1"/>
  <c r="V30" i="20"/>
  <c r="N17" i="20"/>
  <c r="L24" i="16"/>
  <c r="S13" i="16" s="1"/>
  <c r="L15" i="20" s="1"/>
  <c r="M15" i="20" s="1"/>
  <c r="Q13" i="16"/>
  <c r="M25" i="20"/>
  <c r="N25" i="20"/>
  <c r="O25" i="20" s="1"/>
  <c r="P25" i="20" s="1"/>
  <c r="G25" i="21"/>
  <c r="AE5" i="22" s="1"/>
  <c r="F4" i="9"/>
  <c r="F40" i="20"/>
  <c r="H40" i="20"/>
  <c r="I40" i="20" s="1"/>
  <c r="G36" i="20"/>
  <c r="G32" i="20"/>
  <c r="H32" i="20"/>
  <c r="I32" i="20" s="1"/>
  <c r="G30" i="20"/>
  <c r="F30" i="20"/>
  <c r="H30" i="20"/>
  <c r="I30" i="20" s="1"/>
  <c r="G28" i="20"/>
  <c r="F28" i="20"/>
  <c r="H28" i="20" s="1"/>
  <c r="I28" i="20" s="1"/>
  <c r="J28" i="20" s="1"/>
  <c r="G26" i="20"/>
  <c r="H26" i="20" s="1"/>
  <c r="F26" i="20"/>
  <c r="G24" i="20"/>
  <c r="H24" i="20" s="1"/>
  <c r="I24" i="20"/>
  <c r="G22" i="20"/>
  <c r="F22" i="20"/>
  <c r="H22" i="20" s="1"/>
  <c r="I22" i="20" s="1"/>
  <c r="G14" i="20"/>
  <c r="D49" i="20"/>
  <c r="G39" i="20"/>
  <c r="H39" i="20" s="1"/>
  <c r="F39" i="20"/>
  <c r="F35" i="20"/>
  <c r="G33" i="20"/>
  <c r="F31" i="20"/>
  <c r="G29" i="20"/>
  <c r="H29" i="20"/>
  <c r="I29" i="20" s="1"/>
  <c r="F27" i="20"/>
  <c r="H27" i="20" s="1"/>
  <c r="G27" i="20"/>
  <c r="G25" i="20"/>
  <c r="H25" i="20" s="1"/>
  <c r="F25" i="20"/>
  <c r="G23" i="20"/>
  <c r="H23" i="20" s="1"/>
  <c r="F23" i="20"/>
  <c r="F21" i="20"/>
  <c r="H21" i="20" s="1"/>
  <c r="I21" i="20"/>
  <c r="J21" i="20" s="1"/>
  <c r="F17" i="20"/>
  <c r="G17" i="20"/>
  <c r="F15" i="20"/>
  <c r="G15" i="20"/>
  <c r="H15" i="20" s="1"/>
  <c r="I15" i="20" s="1"/>
  <c r="J15" i="20" s="1"/>
  <c r="I27" i="20"/>
  <c r="S17" i="20"/>
  <c r="J47" i="20"/>
  <c r="S36" i="20"/>
  <c r="R13" i="16"/>
  <c r="T13" i="16"/>
  <c r="M23" i="16"/>
  <c r="L20" i="16"/>
  <c r="H17" i="20"/>
  <c r="I17" i="20" s="1"/>
  <c r="D21" i="9" s="1"/>
  <c r="S14" i="20"/>
  <c r="U14" i="20" s="1"/>
  <c r="V14" i="20" s="1"/>
  <c r="T27" i="20"/>
  <c r="S32" i="20"/>
  <c r="U32" i="20" s="1"/>
  <c r="V32" i="20" s="1"/>
  <c r="S33" i="20"/>
  <c r="T33" i="20"/>
  <c r="S48" i="20"/>
  <c r="U48" i="20" s="1"/>
  <c r="T48" i="20"/>
  <c r="J29" i="20"/>
  <c r="T22" i="20"/>
  <c r="J40" i="20"/>
  <c r="I13" i="9"/>
  <c r="D13" i="9"/>
  <c r="G58" i="21"/>
  <c r="I23" i="20"/>
  <c r="I25" i="20"/>
  <c r="J25" i="20" s="1"/>
  <c r="D25" i="4" s="1"/>
  <c r="I39" i="20"/>
  <c r="I26" i="20"/>
  <c r="N15" i="20"/>
  <c r="V48" i="20"/>
  <c r="U36" i="20"/>
  <c r="V36" i="20" s="1"/>
  <c r="J26" i="20"/>
  <c r="J39" i="20"/>
  <c r="J23" i="20"/>
  <c r="N21" i="20"/>
  <c r="M21" i="20"/>
  <c r="O21" i="20" s="1"/>
  <c r="P21" i="20" s="1"/>
  <c r="N38" i="20"/>
  <c r="M38" i="20"/>
  <c r="O38" i="20" s="1"/>
  <c r="P38" i="20" s="1"/>
  <c r="N35" i="20"/>
  <c r="M35" i="20"/>
  <c r="O35" i="20" s="1"/>
  <c r="P35" i="20" s="1"/>
  <c r="M31" i="20"/>
  <c r="N31" i="20"/>
  <c r="O31" i="20" s="1"/>
  <c r="P31" i="20" s="1"/>
  <c r="O15" i="20"/>
  <c r="P15" i="20" s="1"/>
  <c r="D15" i="4" s="1"/>
  <c r="O27" i="20"/>
  <c r="P27" i="20" s="1"/>
  <c r="M47" i="20"/>
  <c r="O47" i="20" s="1"/>
  <c r="P47" i="20" s="1"/>
  <c r="M33" i="20"/>
  <c r="O33" i="20" s="1"/>
  <c r="P33" i="20" s="1"/>
  <c r="N28" i="20"/>
  <c r="O28" i="20" s="1"/>
  <c r="P28" i="20" s="1"/>
  <c r="M27" i="20"/>
  <c r="L36" i="20"/>
  <c r="M36" i="20"/>
  <c r="L30" i="20"/>
  <c r="M30" i="20"/>
  <c r="N23" i="20"/>
  <c r="M23" i="20"/>
  <c r="O23" i="20" s="1"/>
  <c r="P23" i="20" s="1"/>
  <c r="D23" i="4" s="1"/>
  <c r="T23" i="20"/>
  <c r="U23" i="20"/>
  <c r="V23" i="20" s="1"/>
  <c r="D27" i="9"/>
  <c r="S23" i="20"/>
  <c r="M26" i="20"/>
  <c r="O26" i="20" s="1"/>
  <c r="N26" i="20"/>
  <c r="U19" i="20"/>
  <c r="V19" i="20"/>
  <c r="T35" i="20"/>
  <c r="S35" i="20"/>
  <c r="O39" i="20"/>
  <c r="P39" i="20" s="1"/>
  <c r="D39" i="4"/>
  <c r="L9" i="16"/>
  <c r="V22" i="20"/>
  <c r="S22" i="20"/>
  <c r="U22" i="20" s="1"/>
  <c r="T20" i="20"/>
  <c r="U20" i="20"/>
  <c r="V20" i="20" s="1"/>
  <c r="N19" i="20"/>
  <c r="O19" i="20"/>
  <c r="P19" i="20" s="1"/>
  <c r="M19" i="20"/>
  <c r="U17" i="20"/>
  <c r="V17" i="20"/>
  <c r="N22" i="20"/>
  <c r="S25" i="20"/>
  <c r="U25" i="20"/>
  <c r="V25" i="20" s="1"/>
  <c r="D29" i="9"/>
  <c r="T41" i="20"/>
  <c r="U41" i="20" s="1"/>
  <c r="V41" i="20"/>
  <c r="M17" i="20"/>
  <c r="O17" i="20" s="1"/>
  <c r="P17" i="20"/>
  <c r="N11" i="20"/>
  <c r="O11" i="20"/>
  <c r="P11" i="20" s="1"/>
  <c r="S47" i="20"/>
  <c r="T47" i="20"/>
  <c r="U47" i="20" s="1"/>
  <c r="N30" i="20"/>
  <c r="O30" i="20"/>
  <c r="P30" i="20" s="1"/>
  <c r="S27" i="20"/>
  <c r="U27" i="20" s="1"/>
  <c r="V27" i="20"/>
  <c r="S26" i="20"/>
  <c r="T26" i="20"/>
  <c r="S24" i="20"/>
  <c r="T24" i="20"/>
  <c r="U24" i="20" s="1"/>
  <c r="V24" i="20" s="1"/>
  <c r="U33" i="20"/>
  <c r="V33" i="20"/>
  <c r="N36" i="20"/>
  <c r="S31" i="20"/>
  <c r="U31" i="20"/>
  <c r="V31" i="20" s="1"/>
  <c r="T31" i="20"/>
  <c r="U35" i="20"/>
  <c r="V35" i="20" s="1"/>
  <c r="M48" i="20"/>
  <c r="O48" i="20"/>
  <c r="P48" i="20" s="1"/>
  <c r="D48" i="4"/>
  <c r="U26" i="20"/>
  <c r="V26" i="20" s="1"/>
  <c r="D30" i="9" s="1"/>
  <c r="V47" i="20"/>
  <c r="D51" i="9" s="1"/>
  <c r="AC39" i="4"/>
  <c r="P26" i="20"/>
  <c r="F48" i="4"/>
  <c r="O36" i="20"/>
  <c r="P36" i="20" s="1"/>
  <c r="F23" i="4" l="1"/>
  <c r="E27" i="9"/>
  <c r="AC23" i="4"/>
  <c r="AB23" i="4"/>
  <c r="E23" i="4"/>
  <c r="F25" i="4"/>
  <c r="E25" i="4"/>
  <c r="E29" i="9"/>
  <c r="AB25" i="4"/>
  <c r="AC25" i="4"/>
  <c r="J33" i="20"/>
  <c r="D33" i="4" s="1"/>
  <c r="D37" i="9"/>
  <c r="AB15" i="4"/>
  <c r="E15" i="4"/>
  <c r="F15" i="4"/>
  <c r="AC15" i="4"/>
  <c r="E19" i="9"/>
  <c r="D28" i="4"/>
  <c r="AB48" i="4"/>
  <c r="AC48" i="4"/>
  <c r="E48" i="4"/>
  <c r="F39" i="4"/>
  <c r="AB39" i="4"/>
  <c r="D47" i="4"/>
  <c r="J22" i="20"/>
  <c r="D26" i="9"/>
  <c r="J24" i="20"/>
  <c r="D28" i="9"/>
  <c r="R15" i="20"/>
  <c r="M32" i="20"/>
  <c r="N32" i="20"/>
  <c r="O32" i="20"/>
  <c r="P32" i="20" s="1"/>
  <c r="S38" i="20"/>
  <c r="T38" i="20"/>
  <c r="U38" i="20" s="1"/>
  <c r="V38" i="20" s="1"/>
  <c r="J43" i="20"/>
  <c r="T21" i="20"/>
  <c r="S21" i="20"/>
  <c r="D52" i="9"/>
  <c r="M22" i="20"/>
  <c r="O22" i="20"/>
  <c r="P22" i="20" s="1"/>
  <c r="E52" i="9"/>
  <c r="E43" i="9"/>
  <c r="E39" i="4"/>
  <c r="D26" i="4"/>
  <c r="J17" i="20"/>
  <c r="D17" i="4" s="1"/>
  <c r="J27" i="20"/>
  <c r="D27" i="4" s="1"/>
  <c r="D31" i="9"/>
  <c r="D21" i="4"/>
  <c r="J32" i="20"/>
  <c r="D36" i="9"/>
  <c r="F6" i="9"/>
  <c r="F5" i="9"/>
  <c r="F13" i="9"/>
  <c r="G13" i="9"/>
  <c r="H13" i="9"/>
  <c r="E13" i="9"/>
  <c r="J18" i="20"/>
  <c r="J44" i="20"/>
  <c r="J19" i="20"/>
  <c r="D19" i="4" s="1"/>
  <c r="D23" i="9"/>
  <c r="J11" i="20"/>
  <c r="D11" i="4" s="1"/>
  <c r="J45" i="20"/>
  <c r="L34" i="16"/>
  <c r="S40" i="16" s="1"/>
  <c r="Q40" i="16"/>
  <c r="J13" i="20"/>
  <c r="N14" i="20"/>
  <c r="M14" i="20"/>
  <c r="O14" i="20" s="1"/>
  <c r="P14" i="20" s="1"/>
  <c r="M20" i="20"/>
  <c r="N20" i="20"/>
  <c r="O20" i="20" s="1"/>
  <c r="P20" i="20" s="1"/>
  <c r="H31" i="20"/>
  <c r="I31" i="20" s="1"/>
  <c r="D34" i="9"/>
  <c r="J30" i="20"/>
  <c r="D30" i="4" s="1"/>
  <c r="L25" i="16"/>
  <c r="S16" i="16" s="1"/>
  <c r="Q16" i="16"/>
  <c r="L17" i="16"/>
  <c r="S44" i="16" s="1"/>
  <c r="Q44" i="16"/>
  <c r="Q14" i="16"/>
  <c r="L14" i="16"/>
  <c r="S14" i="16" s="1"/>
  <c r="J3" i="20"/>
  <c r="G15" i="21"/>
  <c r="E11" i="21"/>
  <c r="F46" i="20"/>
  <c r="H46" i="20" s="1"/>
  <c r="I46" i="20" s="1"/>
  <c r="G46" i="20"/>
  <c r="G42" i="20"/>
  <c r="H42" i="20" s="1"/>
  <c r="I42" i="20" s="1"/>
  <c r="F38" i="20"/>
  <c r="H38" i="20" s="1"/>
  <c r="I38" i="20" s="1"/>
  <c r="H36" i="20"/>
  <c r="I36" i="20" s="1"/>
  <c r="G35" i="20"/>
  <c r="H35" i="20"/>
  <c r="I35" i="20" s="1"/>
  <c r="F20" i="20"/>
  <c r="G20" i="20"/>
  <c r="G49" i="20" s="1"/>
  <c r="H37" i="20" s="1"/>
  <c r="I37" i="20" s="1"/>
  <c r="G16" i="20"/>
  <c r="F16" i="20"/>
  <c r="H16" i="20" s="1"/>
  <c r="I16" i="20" s="1"/>
  <c r="F14" i="20"/>
  <c r="H14" i="20"/>
  <c r="I14" i="20" s="1"/>
  <c r="K15" i="16"/>
  <c r="M15" i="16" s="1"/>
  <c r="K18" i="16"/>
  <c r="K11" i="16"/>
  <c r="M11" i="16" s="1"/>
  <c r="J30" i="16"/>
  <c r="L30" i="16" s="1"/>
  <c r="J21" i="16"/>
  <c r="L21" i="16" s="1"/>
  <c r="J19" i="16"/>
  <c r="J36" i="16"/>
  <c r="L36" i="16" s="1"/>
  <c r="K13" i="16"/>
  <c r="K17" i="16"/>
  <c r="K22" i="16"/>
  <c r="K33" i="16"/>
  <c r="M33" i="16" s="1"/>
  <c r="J32" i="16"/>
  <c r="L32" i="16" s="1"/>
  <c r="K12" i="16"/>
  <c r="M12" i="16" s="1"/>
  <c r="J16" i="16"/>
  <c r="J33" i="16"/>
  <c r="L33" i="16" s="1"/>
  <c r="J13" i="16"/>
  <c r="T11" i="20"/>
  <c r="U11" i="20"/>
  <c r="V11" i="20" s="1"/>
  <c r="D15" i="9" s="1"/>
  <c r="K36" i="16"/>
  <c r="M36" i="16" s="1"/>
  <c r="K26" i="16"/>
  <c r="M26" i="16" s="1"/>
  <c r="T27" i="16" s="1"/>
  <c r="K19" i="16"/>
  <c r="K21" i="16"/>
  <c r="M21" i="16" s="1"/>
  <c r="K25" i="16"/>
  <c r="K27" i="16"/>
  <c r="J29" i="16"/>
  <c r="J10" i="16"/>
  <c r="J28" i="16"/>
  <c r="J22" i="16"/>
  <c r="J12" i="16"/>
  <c r="L12" i="16" s="1"/>
  <c r="J11" i="16"/>
  <c r="L11" i="16" s="1"/>
  <c r="J31" i="16"/>
  <c r="L31" i="16" s="1"/>
  <c r="J35" i="16"/>
  <c r="L35" i="16" s="1"/>
  <c r="J37" i="16"/>
  <c r="L37" i="16" s="1"/>
  <c r="J23" i="16"/>
  <c r="J15" i="16"/>
  <c r="L15" i="16" s="1"/>
  <c r="K29" i="16"/>
  <c r="K34" i="16"/>
  <c r="K14" i="16"/>
  <c r="J18" i="16"/>
  <c r="K37" i="16"/>
  <c r="M37" i="16" s="1"/>
  <c r="J26" i="16"/>
  <c r="L26" i="16" s="1"/>
  <c r="K10" i="16"/>
  <c r="M10" i="16" s="1"/>
  <c r="K32" i="16"/>
  <c r="M32" i="16" s="1"/>
  <c r="K8" i="16"/>
  <c r="K35" i="16"/>
  <c r="M35" i="16" s="1"/>
  <c r="G41" i="20"/>
  <c r="F41" i="20"/>
  <c r="F10" i="20"/>
  <c r="F49" i="20" s="1"/>
  <c r="H34" i="20" s="1"/>
  <c r="I34" i="20" s="1"/>
  <c r="R28" i="20"/>
  <c r="L24" i="20"/>
  <c r="J37" i="20" l="1"/>
  <c r="J42" i="20"/>
  <c r="J38" i="20"/>
  <c r="D38" i="4" s="1"/>
  <c r="D42" i="9"/>
  <c r="T28" i="20"/>
  <c r="U28" i="20"/>
  <c r="V28" i="20" s="1"/>
  <c r="D32" i="9" s="1"/>
  <c r="S28" i="20"/>
  <c r="J34" i="20"/>
  <c r="M8" i="16"/>
  <c r="R35" i="16"/>
  <c r="K38" i="16"/>
  <c r="M14" i="16"/>
  <c r="T14" i="16" s="1"/>
  <c r="R14" i="16"/>
  <c r="M29" i="16"/>
  <c r="T38" i="16" s="1"/>
  <c r="R38" i="16"/>
  <c r="Q27" i="16"/>
  <c r="L23" i="16"/>
  <c r="S27" i="16" s="1"/>
  <c r="L29" i="20" s="1"/>
  <c r="L22" i="16"/>
  <c r="S11" i="16" s="1"/>
  <c r="Q11" i="16"/>
  <c r="R13" i="20" s="1"/>
  <c r="L10" i="16"/>
  <c r="Q35" i="16"/>
  <c r="R37" i="20" s="1"/>
  <c r="J38" i="16"/>
  <c r="R42" i="16"/>
  <c r="M27" i="16"/>
  <c r="T42" i="16" s="1"/>
  <c r="L13" i="16"/>
  <c r="S41" i="16" s="1"/>
  <c r="Q41" i="16"/>
  <c r="Q43" i="16"/>
  <c r="R45" i="20" s="1"/>
  <c r="L16" i="16"/>
  <c r="S43" i="16" s="1"/>
  <c r="L45" i="20" s="1"/>
  <c r="M22" i="16"/>
  <c r="T11" i="16" s="1"/>
  <c r="R11" i="16"/>
  <c r="M13" i="16"/>
  <c r="T41" i="16" s="1"/>
  <c r="R41" i="16"/>
  <c r="L19" i="16"/>
  <c r="S8" i="16" s="1"/>
  <c r="Q8" i="16"/>
  <c r="M18" i="16"/>
  <c r="T10" i="16" s="1"/>
  <c r="R10" i="16"/>
  <c r="D18" i="9"/>
  <c r="J14" i="20"/>
  <c r="D14" i="4" s="1"/>
  <c r="J16" i="20"/>
  <c r="J35" i="20"/>
  <c r="D35" i="4" s="1"/>
  <c r="D39" i="9"/>
  <c r="J36" i="20"/>
  <c r="D36" i="4" s="1"/>
  <c r="D40" i="9"/>
  <c r="J46" i="20"/>
  <c r="L16" i="20"/>
  <c r="L18" i="20"/>
  <c r="F30" i="4"/>
  <c r="AC30" i="4"/>
  <c r="E30" i="4"/>
  <c r="AB30" i="4"/>
  <c r="E34" i="9"/>
  <c r="J31" i="20"/>
  <c r="D31" i="4" s="1"/>
  <c r="D35" i="9"/>
  <c r="E23" i="9"/>
  <c r="AB19" i="4"/>
  <c r="F19" i="4"/>
  <c r="E19" i="4"/>
  <c r="AC19" i="4"/>
  <c r="E25" i="9"/>
  <c r="E21" i="4"/>
  <c r="F21" i="4"/>
  <c r="AB21" i="4"/>
  <c r="AC21" i="4"/>
  <c r="E31" i="9"/>
  <c r="AB27" i="4"/>
  <c r="F27" i="4"/>
  <c r="E27" i="4"/>
  <c r="AC27" i="4"/>
  <c r="AC26" i="4"/>
  <c r="E26" i="4"/>
  <c r="F26" i="4"/>
  <c r="E30" i="9"/>
  <c r="AB26" i="4"/>
  <c r="E47" i="4"/>
  <c r="AC47" i="4"/>
  <c r="F47" i="4"/>
  <c r="E51" i="9"/>
  <c r="AB47" i="4"/>
  <c r="N24" i="20"/>
  <c r="M24" i="20"/>
  <c r="O24" i="20"/>
  <c r="P24" i="20" s="1"/>
  <c r="D24" i="4" s="1"/>
  <c r="H10" i="20"/>
  <c r="H41" i="20"/>
  <c r="I41" i="20" s="1"/>
  <c r="L18" i="16"/>
  <c r="S10" i="16" s="1"/>
  <c r="Q10" i="16"/>
  <c r="R12" i="20" s="1"/>
  <c r="M34" i="16"/>
  <c r="T40" i="16" s="1"/>
  <c r="R40" i="16"/>
  <c r="R42" i="20" s="1"/>
  <c r="L28" i="16"/>
  <c r="S42" i="16" s="1"/>
  <c r="L44" i="20" s="1"/>
  <c r="Q42" i="16"/>
  <c r="R44" i="20" s="1"/>
  <c r="Q38" i="16"/>
  <c r="L29" i="16"/>
  <c r="S38" i="16" s="1"/>
  <c r="L40" i="20" s="1"/>
  <c r="M25" i="16"/>
  <c r="T16" i="16" s="1"/>
  <c r="R16" i="16"/>
  <c r="M19" i="16"/>
  <c r="T8" i="16" s="1"/>
  <c r="R8" i="16"/>
  <c r="R47" i="16" s="1"/>
  <c r="R44" i="16"/>
  <c r="M17" i="16"/>
  <c r="T44" i="16" s="1"/>
  <c r="L46" i="20" s="1"/>
  <c r="H20" i="20"/>
  <c r="I20" i="20" s="1"/>
  <c r="N3" i="4"/>
  <c r="F3" i="4"/>
  <c r="P3" i="20"/>
  <c r="V3" i="20" s="1"/>
  <c r="Z3" i="4"/>
  <c r="R16" i="20"/>
  <c r="R46" i="20"/>
  <c r="R18" i="20"/>
  <c r="R27" i="16"/>
  <c r="L42" i="20"/>
  <c r="AB11" i="4"/>
  <c r="AC11" i="4"/>
  <c r="E15" i="9"/>
  <c r="E11" i="4"/>
  <c r="F11" i="4"/>
  <c r="D32" i="4"/>
  <c r="AC17" i="4"/>
  <c r="E17" i="4"/>
  <c r="AB17" i="4"/>
  <c r="F17" i="4"/>
  <c r="E21" i="9"/>
  <c r="U21" i="20"/>
  <c r="V21" i="20" s="1"/>
  <c r="D25" i="9" s="1"/>
  <c r="T15" i="20"/>
  <c r="S15" i="20"/>
  <c r="U15" i="20"/>
  <c r="V15" i="20" s="1"/>
  <c r="D19" i="9" s="1"/>
  <c r="D22" i="4"/>
  <c r="E28" i="4"/>
  <c r="AB28" i="4"/>
  <c r="E32" i="9"/>
  <c r="F28" i="4"/>
  <c r="AC28" i="4"/>
  <c r="E33" i="4"/>
  <c r="AB33" i="4"/>
  <c r="E37" i="9"/>
  <c r="F33" i="4"/>
  <c r="AC33" i="4"/>
  <c r="M46" i="20" l="1"/>
  <c r="N46" i="20"/>
  <c r="O46" i="20" s="1"/>
  <c r="P46" i="20" s="1"/>
  <c r="D46" i="4" s="1"/>
  <c r="T42" i="20"/>
  <c r="S42" i="20"/>
  <c r="U42" i="20" s="1"/>
  <c r="V42" i="20" s="1"/>
  <c r="D46" i="9" s="1"/>
  <c r="AC24" i="4"/>
  <c r="AB24" i="4"/>
  <c r="E24" i="4"/>
  <c r="E28" i="9"/>
  <c r="F24" i="4"/>
  <c r="E22" i="4"/>
  <c r="AC22" i="4"/>
  <c r="F22" i="4"/>
  <c r="AB22" i="4"/>
  <c r="E26" i="9"/>
  <c r="AC32" i="4"/>
  <c r="AB32" i="4"/>
  <c r="E36" i="9"/>
  <c r="F32" i="4"/>
  <c r="E32" i="4"/>
  <c r="S18" i="20"/>
  <c r="T18" i="20"/>
  <c r="U18" i="20" s="1"/>
  <c r="V18" i="20" s="1"/>
  <c r="D22" i="9" s="1"/>
  <c r="T16" i="20"/>
  <c r="S16" i="20"/>
  <c r="U16" i="20"/>
  <c r="V16" i="20" s="1"/>
  <c r="D20" i="9" s="1"/>
  <c r="M40" i="20"/>
  <c r="N40" i="20"/>
  <c r="O40" i="20" s="1"/>
  <c r="P40" i="20" s="1"/>
  <c r="D40" i="4" s="1"/>
  <c r="S44" i="20"/>
  <c r="U44" i="20" s="1"/>
  <c r="V44" i="20" s="1"/>
  <c r="D48" i="9" s="1"/>
  <c r="T44" i="20"/>
  <c r="T12" i="20"/>
  <c r="U12" i="20"/>
  <c r="V12" i="20" s="1"/>
  <c r="D16" i="9" s="1"/>
  <c r="S12" i="20"/>
  <c r="J41" i="20"/>
  <c r="D41" i="4" s="1"/>
  <c r="D45" i="9"/>
  <c r="M18" i="20"/>
  <c r="N18" i="20"/>
  <c r="O18" i="20"/>
  <c r="P18" i="20" s="1"/>
  <c r="D18" i="4" s="1"/>
  <c r="N16" i="20"/>
  <c r="M16" i="20"/>
  <c r="O16" i="20" s="1"/>
  <c r="P16" i="20" s="1"/>
  <c r="D16" i="4" s="1"/>
  <c r="E40" i="9"/>
  <c r="E36" i="4"/>
  <c r="AB36" i="4"/>
  <c r="AC36" i="4"/>
  <c r="F36" i="4"/>
  <c r="E39" i="9"/>
  <c r="AB35" i="4"/>
  <c r="E35" i="4"/>
  <c r="F35" i="4"/>
  <c r="AC35" i="4"/>
  <c r="S47" i="16"/>
  <c r="L10" i="20"/>
  <c r="T45" i="20"/>
  <c r="S45" i="20"/>
  <c r="U45" i="20" s="1"/>
  <c r="V45" i="20" s="1"/>
  <c r="D49" i="9" s="1"/>
  <c r="L43" i="20"/>
  <c r="S37" i="20"/>
  <c r="S13" i="20"/>
  <c r="U13" i="20" s="1"/>
  <c r="V13" i="20" s="1"/>
  <c r="D17" i="9" s="1"/>
  <c r="T13" i="20"/>
  <c r="M29" i="20"/>
  <c r="O29" i="20"/>
  <c r="P29" i="20" s="1"/>
  <c r="D29" i="4" s="1"/>
  <c r="N29" i="20"/>
  <c r="T35" i="16"/>
  <c r="M38" i="16"/>
  <c r="M42" i="20"/>
  <c r="N42" i="20"/>
  <c r="O42" i="20" s="1"/>
  <c r="P42" i="20" s="1"/>
  <c r="D42" i="4" s="1"/>
  <c r="S46" i="20"/>
  <c r="T46" i="20"/>
  <c r="U46" i="20" s="1"/>
  <c r="V46" i="20" s="1"/>
  <c r="D50" i="9" s="1"/>
  <c r="J20" i="20"/>
  <c r="D20" i="4" s="1"/>
  <c r="D24" i="9"/>
  <c r="T47" i="16"/>
  <c r="R40" i="20"/>
  <c r="M44" i="20"/>
  <c r="N44" i="20"/>
  <c r="O44" i="20"/>
  <c r="P44" i="20" s="1"/>
  <c r="D44" i="4" s="1"/>
  <c r="L12" i="20"/>
  <c r="I10" i="20"/>
  <c r="H49" i="20"/>
  <c r="AB31" i="4"/>
  <c r="F31" i="4"/>
  <c r="AC31" i="4"/>
  <c r="E35" i="9"/>
  <c r="E31" i="4"/>
  <c r="F14" i="4"/>
  <c r="E18" i="9"/>
  <c r="AB14" i="4"/>
  <c r="E14" i="4"/>
  <c r="AC14" i="4"/>
  <c r="Q47" i="16"/>
  <c r="R10" i="20"/>
  <c r="M45" i="20"/>
  <c r="O45" i="20" s="1"/>
  <c r="P45" i="20" s="1"/>
  <c r="D45" i="4" s="1"/>
  <c r="N45" i="20"/>
  <c r="R43" i="20"/>
  <c r="L38" i="16"/>
  <c r="S35" i="16"/>
  <c r="L13" i="20"/>
  <c r="R29" i="20"/>
  <c r="E38" i="4"/>
  <c r="AC38" i="4"/>
  <c r="F38" i="4"/>
  <c r="AB38" i="4"/>
  <c r="E42" i="9"/>
  <c r="F45" i="4" l="1"/>
  <c r="E49" i="9"/>
  <c r="E45" i="4"/>
  <c r="AB45" i="4"/>
  <c r="AC45" i="4"/>
  <c r="E16" i="4"/>
  <c r="AC16" i="4"/>
  <c r="E20" i="9"/>
  <c r="F16" i="4"/>
  <c r="AB16" i="4"/>
  <c r="AC40" i="4"/>
  <c r="F40" i="4"/>
  <c r="E40" i="4"/>
  <c r="E44" i="9"/>
  <c r="AB40" i="4"/>
  <c r="AC46" i="4"/>
  <c r="AB46" i="4"/>
  <c r="E50" i="9"/>
  <c r="E46" i="4"/>
  <c r="F46" i="4"/>
  <c r="F42" i="4"/>
  <c r="E42" i="4"/>
  <c r="E46" i="9"/>
  <c r="AB42" i="4"/>
  <c r="AC42" i="4"/>
  <c r="M13" i="20"/>
  <c r="O13" i="20"/>
  <c r="P13" i="20" s="1"/>
  <c r="D13" i="4" s="1"/>
  <c r="N13" i="20"/>
  <c r="I49" i="20"/>
  <c r="J10" i="20"/>
  <c r="AB44" i="4"/>
  <c r="E48" i="9"/>
  <c r="E44" i="4"/>
  <c r="F44" i="4"/>
  <c r="AC44" i="4"/>
  <c r="AC20" i="4"/>
  <c r="E24" i="9"/>
  <c r="F20" i="4"/>
  <c r="E20" i="4"/>
  <c r="AB20" i="4"/>
  <c r="AC29" i="4"/>
  <c r="AB29" i="4"/>
  <c r="F29" i="4"/>
  <c r="E29" i="4"/>
  <c r="E33" i="9"/>
  <c r="E18" i="4"/>
  <c r="AB18" i="4"/>
  <c r="E22" i="9"/>
  <c r="F18" i="4"/>
  <c r="AC18" i="4"/>
  <c r="E45" i="9"/>
  <c r="AB41" i="4"/>
  <c r="F41" i="4"/>
  <c r="E41" i="4"/>
  <c r="AC41" i="4"/>
  <c r="S29" i="20"/>
  <c r="T29" i="20"/>
  <c r="U29" i="20" s="1"/>
  <c r="V29" i="20" s="1"/>
  <c r="D33" i="9" s="1"/>
  <c r="L37" i="20"/>
  <c r="S43" i="20"/>
  <c r="U43" i="20" s="1"/>
  <c r="V43" i="20" s="1"/>
  <c r="D47" i="9" s="1"/>
  <c r="T43" i="20"/>
  <c r="T10" i="20"/>
  <c r="S10" i="20"/>
  <c r="R49" i="20"/>
  <c r="N12" i="20"/>
  <c r="M12" i="20"/>
  <c r="O12" i="20" s="1"/>
  <c r="P12" i="20" s="1"/>
  <c r="D12" i="4" s="1"/>
  <c r="S40" i="20"/>
  <c r="U40" i="20" s="1"/>
  <c r="V40" i="20" s="1"/>
  <c r="D44" i="9" s="1"/>
  <c r="T40" i="20"/>
  <c r="N43" i="20"/>
  <c r="O43" i="20"/>
  <c r="P43" i="20" s="1"/>
  <c r="D43" i="4" s="1"/>
  <c r="M43" i="20"/>
  <c r="N10" i="20"/>
  <c r="N49" i="20" s="1"/>
  <c r="O10" i="20"/>
  <c r="M10" i="20"/>
  <c r="E12" i="4" l="1"/>
  <c r="AC12" i="4"/>
  <c r="AB12" i="4"/>
  <c r="E16" i="9"/>
  <c r="F12" i="4"/>
  <c r="P10" i="20"/>
  <c r="AB43" i="4"/>
  <c r="E47" i="9"/>
  <c r="E43" i="4"/>
  <c r="AC43" i="4"/>
  <c r="F43" i="4"/>
  <c r="S49" i="20"/>
  <c r="U34" i="20" s="1"/>
  <c r="V34" i="20" s="1"/>
  <c r="D38" i="9" s="1"/>
  <c r="T49" i="20"/>
  <c r="U37" i="20" s="1"/>
  <c r="V37" i="20" s="1"/>
  <c r="D41" i="9" s="1"/>
  <c r="M37" i="20"/>
  <c r="O37" i="20"/>
  <c r="P37" i="20" s="1"/>
  <c r="D37" i="4" s="1"/>
  <c r="AC13" i="4"/>
  <c r="F13" i="4"/>
  <c r="E13" i="4"/>
  <c r="AB13" i="4"/>
  <c r="E17" i="9"/>
  <c r="M49" i="20"/>
  <c r="O34" i="20" s="1"/>
  <c r="P34" i="20" s="1"/>
  <c r="D34" i="4" s="1"/>
  <c r="L49" i="20"/>
  <c r="U10" i="20"/>
  <c r="D10" i="4"/>
  <c r="J49" i="20"/>
  <c r="E14" i="9" l="1"/>
  <c r="AB10" i="4"/>
  <c r="F10" i="4"/>
  <c r="E10" i="4"/>
  <c r="D49" i="4"/>
  <c r="AC10" i="4"/>
  <c r="G10" i="4" a="1"/>
  <c r="V10" i="20"/>
  <c r="U49" i="20"/>
  <c r="E34" i="4"/>
  <c r="AB34" i="4"/>
  <c r="F34" i="4"/>
  <c r="AC34" i="4"/>
  <c r="E38" i="9"/>
  <c r="E37" i="4"/>
  <c r="F37" i="4"/>
  <c r="E41" i="9"/>
  <c r="AC37" i="4"/>
  <c r="AB37" i="4"/>
  <c r="O49" i="20"/>
  <c r="P49" i="20"/>
  <c r="AC49" i="4" l="1"/>
  <c r="D21" i="21" s="1"/>
  <c r="E49" i="4"/>
  <c r="AB49" i="4"/>
  <c r="D20" i="21" s="1"/>
  <c r="V49" i="20"/>
  <c r="D14" i="9"/>
  <c r="D53" i="9" s="1"/>
  <c r="G42" i="4"/>
  <c r="J42" i="4" s="1"/>
  <c r="G28" i="4"/>
  <c r="J28" i="4" s="1"/>
  <c r="G21" i="4"/>
  <c r="J21" i="4" s="1"/>
  <c r="G24" i="4"/>
  <c r="J24" i="4" s="1"/>
  <c r="G45" i="4"/>
  <c r="J45" i="4" s="1"/>
  <c r="G16" i="4"/>
  <c r="J16" i="4" s="1"/>
  <c r="G41" i="4"/>
  <c r="J41" i="4" s="1"/>
  <c r="G44" i="4"/>
  <c r="J44" i="4" s="1"/>
  <c r="G22" i="4"/>
  <c r="J22" i="4" s="1"/>
  <c r="G29" i="4"/>
  <c r="J29" i="4" s="1"/>
  <c r="G31" i="4"/>
  <c r="J31" i="4" s="1"/>
  <c r="G43" i="4"/>
  <c r="J43" i="4" s="1"/>
  <c r="G20" i="4"/>
  <c r="J20" i="4" s="1"/>
  <c r="G15" i="4"/>
  <c r="J15" i="4" s="1"/>
  <c r="G12" i="4"/>
  <c r="J12" i="4" s="1"/>
  <c r="G30" i="4"/>
  <c r="J30" i="4" s="1"/>
  <c r="G23" i="4"/>
  <c r="J23" i="4" s="1"/>
  <c r="G13" i="4"/>
  <c r="J13" i="4" s="1"/>
  <c r="G39" i="4"/>
  <c r="J39" i="4" s="1"/>
  <c r="G34" i="4"/>
  <c r="J34" i="4" s="1"/>
  <c r="G33" i="4"/>
  <c r="J33" i="4" s="1"/>
  <c r="G38" i="4"/>
  <c r="J38" i="4" s="1"/>
  <c r="G26" i="4"/>
  <c r="J26" i="4" s="1"/>
  <c r="G35" i="4"/>
  <c r="J35" i="4" s="1"/>
  <c r="G46" i="4"/>
  <c r="J46" i="4" s="1"/>
  <c r="G17" i="4"/>
  <c r="J17" i="4" s="1"/>
  <c r="G48" i="4"/>
  <c r="J48" i="4" s="1"/>
  <c r="G18" i="4"/>
  <c r="J18" i="4" s="1"/>
  <c r="G37" i="4"/>
  <c r="J37" i="4" s="1"/>
  <c r="G36" i="4"/>
  <c r="J36" i="4" s="1"/>
  <c r="G10" i="4"/>
  <c r="G11" i="4"/>
  <c r="J11" i="4" s="1"/>
  <c r="G19" i="4"/>
  <c r="J19" i="4" s="1"/>
  <c r="G14" i="4"/>
  <c r="J14" i="4" s="1"/>
  <c r="G40" i="4"/>
  <c r="J40" i="4" s="1"/>
  <c r="G47" i="4"/>
  <c r="J47" i="4" s="1"/>
  <c r="G27" i="4"/>
  <c r="J27" i="4" s="1"/>
  <c r="G25" i="4"/>
  <c r="J25" i="4" s="1"/>
  <c r="G32" i="4"/>
  <c r="J32" i="4" s="1"/>
  <c r="V14" i="22"/>
  <c r="M76" i="22" s="1"/>
  <c r="D17" i="21"/>
  <c r="F49" i="4"/>
  <c r="E53" i="9"/>
  <c r="V22" i="22" l="1"/>
  <c r="M78" i="22" s="1"/>
  <c r="D19" i="21"/>
  <c r="D4" i="9"/>
  <c r="G49" i="4"/>
  <c r="I21" i="22" s="1"/>
  <c r="J10" i="4"/>
  <c r="AE7" i="22"/>
  <c r="D12" i="21"/>
  <c r="V21" i="22"/>
  <c r="M77" i="22" s="1"/>
  <c r="D18" i="21"/>
  <c r="L10" i="4" l="1" a="1"/>
  <c r="J49" i="4"/>
  <c r="I27" i="22" s="1"/>
  <c r="L31" i="4" l="1"/>
  <c r="L34" i="4"/>
  <c r="L32" i="4"/>
  <c r="L43" i="4"/>
  <c r="L12" i="4"/>
  <c r="L19" i="4"/>
  <c r="L18" i="4"/>
  <c r="L26" i="4"/>
  <c r="L38" i="4"/>
  <c r="L40" i="4"/>
  <c r="L44" i="4"/>
  <c r="L39" i="4"/>
  <c r="L17" i="4"/>
  <c r="L22" i="4"/>
  <c r="L11" i="4"/>
  <c r="L45" i="4"/>
  <c r="L24" i="4"/>
  <c r="L13" i="4"/>
  <c r="L37" i="4"/>
  <c r="L10" i="4"/>
  <c r="L20" i="4"/>
  <c r="L47" i="4"/>
  <c r="L35" i="4"/>
  <c r="L46" i="4"/>
  <c r="L29" i="4"/>
  <c r="L27" i="4"/>
  <c r="L48" i="4"/>
  <c r="L16" i="4"/>
  <c r="L25" i="4"/>
  <c r="L30" i="4"/>
  <c r="L42" i="4"/>
  <c r="L21" i="4"/>
  <c r="L33" i="4"/>
  <c r="L41" i="4"/>
  <c r="L23" i="4"/>
  <c r="L28" i="4"/>
  <c r="L36" i="4"/>
  <c r="L15" i="4"/>
  <c r="L14" i="4"/>
  <c r="AD15" i="4" l="1"/>
  <c r="AE15" i="4"/>
  <c r="F19" i="9"/>
  <c r="P15" i="4"/>
  <c r="N15" i="4"/>
  <c r="Q15" i="4" s="1"/>
  <c r="S15" i="4" s="1"/>
  <c r="M15" i="4"/>
  <c r="F32" i="9"/>
  <c r="M28" i="4"/>
  <c r="N28" i="4"/>
  <c r="Q28" i="4" s="1"/>
  <c r="S28" i="4" s="1"/>
  <c r="AE28" i="4"/>
  <c r="AD28" i="4"/>
  <c r="P28" i="4"/>
  <c r="N41" i="4"/>
  <c r="Q41" i="4" s="1"/>
  <c r="S41" i="4" s="1"/>
  <c r="AD41" i="4"/>
  <c r="M41" i="4"/>
  <c r="F45" i="9"/>
  <c r="AE41" i="4"/>
  <c r="P41" i="4"/>
  <c r="AD21" i="4"/>
  <c r="F25" i="9"/>
  <c r="N21" i="4"/>
  <c r="Q21" i="4" s="1"/>
  <c r="S21" i="4" s="1"/>
  <c r="M21" i="4"/>
  <c r="AE21" i="4"/>
  <c r="P21" i="4"/>
  <c r="N30" i="4"/>
  <c r="Q30" i="4" s="1"/>
  <c r="S30" i="4" s="1"/>
  <c r="M30" i="4"/>
  <c r="F34" i="9"/>
  <c r="AD30" i="4"/>
  <c r="AE30" i="4"/>
  <c r="P30" i="4"/>
  <c r="M16" i="4"/>
  <c r="AD16" i="4"/>
  <c r="F20" i="9"/>
  <c r="N16" i="4"/>
  <c r="Q16" i="4" s="1"/>
  <c r="S16" i="4" s="1"/>
  <c r="AE16" i="4"/>
  <c r="P16" i="4"/>
  <c r="N27" i="4"/>
  <c r="Q27" i="4" s="1"/>
  <c r="S27" i="4" s="1"/>
  <c r="AD27" i="4"/>
  <c r="M27" i="4"/>
  <c r="F31" i="9"/>
  <c r="AE27" i="4"/>
  <c r="P27" i="4"/>
  <c r="AD46" i="4"/>
  <c r="M46" i="4"/>
  <c r="F50" i="9"/>
  <c r="N46" i="4"/>
  <c r="Q46" i="4" s="1"/>
  <c r="S46" i="4" s="1"/>
  <c r="AE46" i="4"/>
  <c r="P46" i="4"/>
  <c r="N47" i="4"/>
  <c r="Q47" i="4" s="1"/>
  <c r="S47" i="4" s="1"/>
  <c r="F51" i="9"/>
  <c r="AE47" i="4"/>
  <c r="AD47" i="4"/>
  <c r="M47" i="4"/>
  <c r="P47" i="4"/>
  <c r="M10" i="4"/>
  <c r="F14" i="9"/>
  <c r="N10" i="4"/>
  <c r="AE10" i="4"/>
  <c r="L49" i="4"/>
  <c r="AD10" i="4"/>
  <c r="P10" i="4"/>
  <c r="N13" i="4"/>
  <c r="Q13" i="4" s="1"/>
  <c r="S13" i="4" s="1"/>
  <c r="F17" i="9"/>
  <c r="M13" i="4"/>
  <c r="AE13" i="4"/>
  <c r="AD13" i="4"/>
  <c r="P13" i="4"/>
  <c r="N45" i="4"/>
  <c r="Q45" i="4" s="1"/>
  <c r="S45" i="4" s="1"/>
  <c r="AE45" i="4"/>
  <c r="AD45" i="4"/>
  <c r="F49" i="9"/>
  <c r="M45" i="4"/>
  <c r="P45" i="4"/>
  <c r="AE22" i="4"/>
  <c r="F26" i="9"/>
  <c r="M22" i="4"/>
  <c r="AD22" i="4"/>
  <c r="N22" i="4"/>
  <c r="Q22" i="4" s="1"/>
  <c r="S22" i="4" s="1"/>
  <c r="P22" i="4"/>
  <c r="AE39" i="4"/>
  <c r="M39" i="4"/>
  <c r="AD39" i="4"/>
  <c r="F43" i="9"/>
  <c r="N39" i="4"/>
  <c r="Q39" i="4" s="1"/>
  <c r="S39" i="4" s="1"/>
  <c r="P39" i="4"/>
  <c r="AE40" i="4"/>
  <c r="F44" i="9"/>
  <c r="N40" i="4"/>
  <c r="Q40" i="4" s="1"/>
  <c r="S40" i="4" s="1"/>
  <c r="AD40" i="4"/>
  <c r="M40" i="4"/>
  <c r="P40" i="4"/>
  <c r="F30" i="9"/>
  <c r="AD26" i="4"/>
  <c r="AE26" i="4"/>
  <c r="N26" i="4"/>
  <c r="Q26" i="4" s="1"/>
  <c r="S26" i="4" s="1"/>
  <c r="M26" i="4"/>
  <c r="P26" i="4"/>
  <c r="N19" i="4"/>
  <c r="Q19" i="4" s="1"/>
  <c r="S19" i="4" s="1"/>
  <c r="M19" i="4"/>
  <c r="AE19" i="4"/>
  <c r="AD19" i="4"/>
  <c r="F23" i="9"/>
  <c r="P19" i="4"/>
  <c r="M43" i="4"/>
  <c r="AE43" i="4"/>
  <c r="AD43" i="4"/>
  <c r="N43" i="4"/>
  <c r="Q43" i="4" s="1"/>
  <c r="S43" i="4" s="1"/>
  <c r="F47" i="9"/>
  <c r="P43" i="4"/>
  <c r="F38" i="9"/>
  <c r="N34" i="4"/>
  <c r="Q34" i="4" s="1"/>
  <c r="S34" i="4" s="1"/>
  <c r="AE34" i="4"/>
  <c r="M34" i="4"/>
  <c r="AD34" i="4"/>
  <c r="P34" i="4"/>
  <c r="N14" i="4"/>
  <c r="Q14" i="4" s="1"/>
  <c r="S14" i="4" s="1"/>
  <c r="AD14" i="4"/>
  <c r="M14" i="4"/>
  <c r="AE14" i="4"/>
  <c r="F18" i="9"/>
  <c r="P14" i="4"/>
  <c r="M36" i="4"/>
  <c r="AE36" i="4"/>
  <c r="F40" i="9"/>
  <c r="N36" i="4"/>
  <c r="Q36" i="4" s="1"/>
  <c r="S36" i="4" s="1"/>
  <c r="AD36" i="4"/>
  <c r="P36" i="4"/>
  <c r="M23" i="4"/>
  <c r="AD23" i="4"/>
  <c r="N23" i="4"/>
  <c r="Q23" i="4" s="1"/>
  <c r="S23" i="4" s="1"/>
  <c r="F27" i="9"/>
  <c r="AE23" i="4"/>
  <c r="P23" i="4"/>
  <c r="M33" i="4"/>
  <c r="AE33" i="4"/>
  <c r="F37" i="9"/>
  <c r="N33" i="4"/>
  <c r="Q33" i="4" s="1"/>
  <c r="S33" i="4" s="1"/>
  <c r="AD33" i="4"/>
  <c r="P33" i="4"/>
  <c r="M42" i="4"/>
  <c r="N42" i="4"/>
  <c r="Q42" i="4" s="1"/>
  <c r="S42" i="4" s="1"/>
  <c r="AE42" i="4"/>
  <c r="F46" i="9"/>
  <c r="AD42" i="4"/>
  <c r="P42" i="4"/>
  <c r="N25" i="4"/>
  <c r="Q25" i="4" s="1"/>
  <c r="S25" i="4" s="1"/>
  <c r="M25" i="4"/>
  <c r="F29" i="9"/>
  <c r="AD25" i="4"/>
  <c r="AE25" i="4"/>
  <c r="P25" i="4"/>
  <c r="N48" i="4"/>
  <c r="Q48" i="4" s="1"/>
  <c r="S48" i="4" s="1"/>
  <c r="AD48" i="4"/>
  <c r="F52" i="9"/>
  <c r="AE48" i="4"/>
  <c r="M48" i="4"/>
  <c r="P48" i="4"/>
  <c r="N29" i="4"/>
  <c r="Q29" i="4" s="1"/>
  <c r="S29" i="4" s="1"/>
  <c r="AE29" i="4"/>
  <c r="F33" i="9"/>
  <c r="M29" i="4"/>
  <c r="AD29" i="4"/>
  <c r="P29" i="4"/>
  <c r="N35" i="4"/>
  <c r="Q35" i="4" s="1"/>
  <c r="S35" i="4" s="1"/>
  <c r="M35" i="4"/>
  <c r="AD35" i="4"/>
  <c r="AE35" i="4"/>
  <c r="F39" i="9"/>
  <c r="P35" i="4"/>
  <c r="M20" i="4"/>
  <c r="F24" i="9"/>
  <c r="AD20" i="4"/>
  <c r="N20" i="4"/>
  <c r="Q20" i="4" s="1"/>
  <c r="S20" i="4" s="1"/>
  <c r="AE20" i="4"/>
  <c r="P20" i="4"/>
  <c r="F41" i="9"/>
  <c r="N37" i="4"/>
  <c r="Q37" i="4" s="1"/>
  <c r="S37" i="4" s="1"/>
  <c r="AD37" i="4"/>
  <c r="M37" i="4"/>
  <c r="AE37" i="4"/>
  <c r="P37" i="4"/>
  <c r="M24" i="4"/>
  <c r="N24" i="4"/>
  <c r="Q24" i="4" s="1"/>
  <c r="S24" i="4" s="1"/>
  <c r="F28" i="9"/>
  <c r="AE24" i="4"/>
  <c r="AD24" i="4"/>
  <c r="P24" i="4"/>
  <c r="AE11" i="4"/>
  <c r="M11" i="4"/>
  <c r="F15" i="9"/>
  <c r="AD11" i="4"/>
  <c r="N11" i="4"/>
  <c r="Q11" i="4" s="1"/>
  <c r="S11" i="4" s="1"/>
  <c r="P11" i="4"/>
  <c r="AE17" i="4"/>
  <c r="F21" i="9"/>
  <c r="N17" i="4"/>
  <c r="Q17" i="4" s="1"/>
  <c r="S17" i="4" s="1"/>
  <c r="AD17" i="4"/>
  <c r="M17" i="4"/>
  <c r="P17" i="4"/>
  <c r="N44" i="4"/>
  <c r="Q44" i="4" s="1"/>
  <c r="S44" i="4" s="1"/>
  <c r="AD44" i="4"/>
  <c r="M44" i="4"/>
  <c r="AE44" i="4"/>
  <c r="F48" i="9"/>
  <c r="P44" i="4"/>
  <c r="N38" i="4"/>
  <c r="Q38" i="4" s="1"/>
  <c r="S38" i="4" s="1"/>
  <c r="AD38" i="4"/>
  <c r="F42" i="9"/>
  <c r="AE38" i="4"/>
  <c r="M38" i="4"/>
  <c r="P38" i="4"/>
  <c r="N18" i="4"/>
  <c r="Q18" i="4" s="1"/>
  <c r="S18" i="4" s="1"/>
  <c r="AD18" i="4"/>
  <c r="AE18" i="4"/>
  <c r="F22" i="9"/>
  <c r="M18" i="4"/>
  <c r="P18" i="4"/>
  <c r="F16" i="9"/>
  <c r="N12" i="4"/>
  <c r="Q12" i="4" s="1"/>
  <c r="S12" i="4" s="1"/>
  <c r="AD12" i="4"/>
  <c r="AE12" i="4"/>
  <c r="M12" i="4"/>
  <c r="P12" i="4"/>
  <c r="AE32" i="4"/>
  <c r="N32" i="4"/>
  <c r="Q32" i="4" s="1"/>
  <c r="S32" i="4" s="1"/>
  <c r="M32" i="4"/>
  <c r="F36" i="9"/>
  <c r="AD32" i="4"/>
  <c r="P32" i="4"/>
  <c r="AD31" i="4"/>
  <c r="N31" i="4"/>
  <c r="Q31" i="4" s="1"/>
  <c r="S31" i="4" s="1"/>
  <c r="F35" i="9"/>
  <c r="M31" i="4"/>
  <c r="AE31" i="4"/>
  <c r="P31" i="4"/>
  <c r="AD49" i="4" l="1"/>
  <c r="E20" i="21" s="1"/>
  <c r="AE49" i="4"/>
  <c r="E21" i="21" s="1"/>
  <c r="F53" i="9"/>
  <c r="P49" i="4"/>
  <c r="Q34" i="22"/>
  <c r="S76" i="22" s="1"/>
  <c r="E17" i="21"/>
  <c r="N49" i="4"/>
  <c r="Q10" i="4"/>
  <c r="M49" i="4"/>
  <c r="R40" i="22" l="1"/>
  <c r="S77" i="22" s="1"/>
  <c r="E18" i="21"/>
  <c r="R41" i="22"/>
  <c r="S78" i="22" s="1"/>
  <c r="E19" i="21"/>
  <c r="S10" i="4"/>
  <c r="S49" i="4" s="1"/>
  <c r="Q49" i="4"/>
  <c r="Q44" i="22" s="1"/>
  <c r="T35" i="4" l="1"/>
  <c r="W35" i="4" s="1"/>
  <c r="T23" i="4"/>
  <c r="W23" i="4" s="1"/>
  <c r="T41" i="4"/>
  <c r="W41" i="4" s="1"/>
  <c r="P50" i="22"/>
  <c r="T34" i="4"/>
  <c r="W34" i="4" s="1"/>
  <c r="T24" i="4"/>
  <c r="W24" i="4" s="1"/>
  <c r="T46" i="4"/>
  <c r="W46" i="4" s="1"/>
  <c r="T12" i="4"/>
  <c r="W12" i="4" s="1"/>
  <c r="T17" i="4"/>
  <c r="W17" i="4" s="1"/>
  <c r="T45" i="4"/>
  <c r="W45" i="4" s="1"/>
  <c r="T37" i="4"/>
  <c r="W37" i="4" s="1"/>
  <c r="T19" i="4"/>
  <c r="W19" i="4" s="1"/>
  <c r="T20" i="4"/>
  <c r="W20" i="4" s="1"/>
  <c r="T13" i="4"/>
  <c r="W13" i="4" s="1"/>
  <c r="T14" i="4"/>
  <c r="W14" i="4" s="1"/>
  <c r="T33" i="4"/>
  <c r="W33" i="4" s="1"/>
  <c r="T29" i="4"/>
  <c r="W29" i="4" s="1"/>
  <c r="T30" i="4"/>
  <c r="W30" i="4" s="1"/>
  <c r="T42" i="4"/>
  <c r="W42" i="4" s="1"/>
  <c r="T18" i="4"/>
  <c r="W18" i="4" s="1"/>
  <c r="T28" i="4"/>
  <c r="W28" i="4" s="1"/>
  <c r="T44" i="4"/>
  <c r="W44" i="4" s="1"/>
  <c r="T21" i="4"/>
  <c r="W21" i="4" s="1"/>
  <c r="T11" i="4"/>
  <c r="W11" i="4" s="1"/>
  <c r="T25" i="4"/>
  <c r="W25" i="4" s="1"/>
  <c r="T32" i="4"/>
  <c r="W32" i="4" s="1"/>
  <c r="T38" i="4"/>
  <c r="W38" i="4" s="1"/>
  <c r="T48" i="4"/>
  <c r="W48" i="4" s="1"/>
  <c r="T40" i="4"/>
  <c r="W40" i="4" s="1"/>
  <c r="T26" i="4"/>
  <c r="W26" i="4" s="1"/>
  <c r="T43" i="4"/>
  <c r="W43" i="4" s="1"/>
  <c r="T31" i="4"/>
  <c r="W31" i="4" s="1"/>
  <c r="T47" i="4"/>
  <c r="W47" i="4" s="1"/>
  <c r="T27" i="4"/>
  <c r="W27" i="4" s="1"/>
  <c r="T36" i="4"/>
  <c r="W36" i="4" s="1"/>
  <c r="T16" i="4"/>
  <c r="W16" i="4" s="1"/>
  <c r="T39" i="4"/>
  <c r="W39" i="4" s="1"/>
  <c r="T10" i="4"/>
  <c r="T15" i="4"/>
  <c r="W15" i="4" s="1"/>
  <c r="T22" i="4"/>
  <c r="W22" i="4" s="1"/>
  <c r="W10" i="4" l="1"/>
  <c r="T49" i="4"/>
  <c r="W49" i="4" l="1"/>
  <c r="P57" i="22" s="1"/>
  <c r="X10" i="4" a="1"/>
  <c r="X11" i="4" l="1"/>
  <c r="X33" i="4"/>
  <c r="X19" i="4"/>
  <c r="X21" i="4"/>
  <c r="X18" i="4"/>
  <c r="X37" i="4"/>
  <c r="X12" i="4"/>
  <c r="X35" i="4"/>
  <c r="X16" i="4"/>
  <c r="X40" i="4"/>
  <c r="X38" i="4"/>
  <c r="X13" i="4"/>
  <c r="X17" i="4"/>
  <c r="X36" i="4"/>
  <c r="X41" i="4"/>
  <c r="X34" i="4"/>
  <c r="X30" i="4"/>
  <c r="X23" i="4"/>
  <c r="X31" i="4"/>
  <c r="X44" i="4"/>
  <c r="X24" i="4"/>
  <c r="X45" i="4"/>
  <c r="X29" i="4"/>
  <c r="X42" i="4"/>
  <c r="X28" i="4"/>
  <c r="X22" i="4"/>
  <c r="X32" i="4"/>
  <c r="X27" i="4"/>
  <c r="X43" i="4"/>
  <c r="X47" i="4"/>
  <c r="X15" i="4"/>
  <c r="X14" i="4"/>
  <c r="X46" i="4"/>
  <c r="X48" i="4"/>
  <c r="X39" i="4"/>
  <c r="X26" i="4"/>
  <c r="X20" i="4"/>
  <c r="X10" i="4"/>
  <c r="X25" i="4"/>
  <c r="Z10" i="4" l="1"/>
  <c r="Y10" i="4"/>
  <c r="AG10" i="4"/>
  <c r="X49" i="4"/>
  <c r="G14" i="9"/>
  <c r="AF10" i="4"/>
  <c r="Z26" i="4"/>
  <c r="AG26" i="4"/>
  <c r="AI26" i="4" s="1"/>
  <c r="K30" i="9" s="1"/>
  <c r="Y26" i="4"/>
  <c r="I30" i="9" s="1"/>
  <c r="AF26" i="4"/>
  <c r="AH26" i="4" s="1"/>
  <c r="J30" i="9" s="1"/>
  <c r="G30" i="9"/>
  <c r="H30" i="9" s="1"/>
  <c r="AG48" i="4"/>
  <c r="AI48" i="4" s="1"/>
  <c r="K52" i="9" s="1"/>
  <c r="G52" i="9"/>
  <c r="H52" i="9" s="1"/>
  <c r="Z48" i="4"/>
  <c r="Y48" i="4"/>
  <c r="I52" i="9" s="1"/>
  <c r="AF48" i="4"/>
  <c r="AH48" i="4" s="1"/>
  <c r="J52" i="9" s="1"/>
  <c r="AF14" i="4"/>
  <c r="AH14" i="4" s="1"/>
  <c r="J18" i="9" s="1"/>
  <c r="AG14" i="4"/>
  <c r="AI14" i="4" s="1"/>
  <c r="K18" i="9" s="1"/>
  <c r="Z14" i="4"/>
  <c r="G18" i="9"/>
  <c r="H18" i="9" s="1"/>
  <c r="Y14" i="4"/>
  <c r="I18" i="9" s="1"/>
  <c r="G51" i="9"/>
  <c r="H51" i="9" s="1"/>
  <c r="Y47" i="4"/>
  <c r="I51" i="9" s="1"/>
  <c r="AF47" i="4"/>
  <c r="AH47" i="4" s="1"/>
  <c r="J51" i="9" s="1"/>
  <c r="AG47" i="4"/>
  <c r="AI47" i="4" s="1"/>
  <c r="K51" i="9" s="1"/>
  <c r="Z47" i="4"/>
  <c r="Z27" i="4"/>
  <c r="G31" i="9"/>
  <c r="H31" i="9" s="1"/>
  <c r="Y27" i="4"/>
  <c r="I31" i="9" s="1"/>
  <c r="AG27" i="4"/>
  <c r="AI27" i="4" s="1"/>
  <c r="K31" i="9" s="1"/>
  <c r="AF27" i="4"/>
  <c r="AH27" i="4" s="1"/>
  <c r="J31" i="9" s="1"/>
  <c r="Z22" i="4"/>
  <c r="G26" i="9"/>
  <c r="H26" i="9" s="1"/>
  <c r="AF22" i="4"/>
  <c r="AH22" i="4" s="1"/>
  <c r="J26" i="9" s="1"/>
  <c r="Y22" i="4"/>
  <c r="I26" i="9" s="1"/>
  <c r="AG22" i="4"/>
  <c r="AI22" i="4" s="1"/>
  <c r="K26" i="9" s="1"/>
  <c r="AF42" i="4"/>
  <c r="AH42" i="4" s="1"/>
  <c r="J46" i="9" s="1"/>
  <c r="G46" i="9"/>
  <c r="H46" i="9" s="1"/>
  <c r="Z42" i="4"/>
  <c r="Y42" i="4"/>
  <c r="I46" i="9" s="1"/>
  <c r="AG42" i="4"/>
  <c r="AI42" i="4" s="1"/>
  <c r="K46" i="9" s="1"/>
  <c r="Y45" i="4"/>
  <c r="I49" i="9" s="1"/>
  <c r="AF45" i="4"/>
  <c r="AH45" i="4" s="1"/>
  <c r="J49" i="9" s="1"/>
  <c r="G49" i="9"/>
  <c r="H49" i="9" s="1"/>
  <c r="Z45" i="4"/>
  <c r="AG45" i="4"/>
  <c r="AI45" i="4" s="1"/>
  <c r="K49" i="9" s="1"/>
  <c r="Z44" i="4"/>
  <c r="AF44" i="4"/>
  <c r="AH44" i="4" s="1"/>
  <c r="J48" i="9" s="1"/>
  <c r="G48" i="9"/>
  <c r="H48" i="9" s="1"/>
  <c r="Y44" i="4"/>
  <c r="I48" i="9" s="1"/>
  <c r="AG44" i="4"/>
  <c r="AI44" i="4" s="1"/>
  <c r="K48" i="9" s="1"/>
  <c r="Y23" i="4"/>
  <c r="I27" i="9" s="1"/>
  <c r="G27" i="9"/>
  <c r="H27" i="9" s="1"/>
  <c r="AG23" i="4"/>
  <c r="AI23" i="4" s="1"/>
  <c r="K27" i="9" s="1"/>
  <c r="Z23" i="4"/>
  <c r="AF23" i="4"/>
  <c r="AH23" i="4" s="1"/>
  <c r="J27" i="9" s="1"/>
  <c r="Z34" i="4"/>
  <c r="AG34" i="4"/>
  <c r="AI34" i="4" s="1"/>
  <c r="K38" i="9" s="1"/>
  <c r="G38" i="9"/>
  <c r="H38" i="9" s="1"/>
  <c r="AF34" i="4"/>
  <c r="AH34" i="4" s="1"/>
  <c r="J38" i="9" s="1"/>
  <c r="Y34" i="4"/>
  <c r="I38" i="9" s="1"/>
  <c r="Y36" i="4"/>
  <c r="I40" i="9" s="1"/>
  <c r="AF36" i="4"/>
  <c r="AH36" i="4" s="1"/>
  <c r="J40" i="9" s="1"/>
  <c r="Z36" i="4"/>
  <c r="G40" i="9"/>
  <c r="H40" i="9" s="1"/>
  <c r="AG36" i="4"/>
  <c r="AI36" i="4" s="1"/>
  <c r="K40" i="9" s="1"/>
  <c r="G17" i="9"/>
  <c r="H17" i="9" s="1"/>
  <c r="AG13" i="4"/>
  <c r="AI13" i="4" s="1"/>
  <c r="K17" i="9" s="1"/>
  <c r="Z13" i="4"/>
  <c r="AF13" i="4"/>
  <c r="AH13" i="4" s="1"/>
  <c r="J17" i="9" s="1"/>
  <c r="Y13" i="4"/>
  <c r="I17" i="9" s="1"/>
  <c r="Z40" i="4"/>
  <c r="AG40" i="4"/>
  <c r="AI40" i="4" s="1"/>
  <c r="K44" i="9" s="1"/>
  <c r="AF40" i="4"/>
  <c r="AH40" i="4" s="1"/>
  <c r="J44" i="9" s="1"/>
  <c r="Y40" i="4"/>
  <c r="I44" i="9" s="1"/>
  <c r="G44" i="9"/>
  <c r="H44" i="9" s="1"/>
  <c r="Y35" i="4"/>
  <c r="I39" i="9" s="1"/>
  <c r="AF35" i="4"/>
  <c r="AH35" i="4" s="1"/>
  <c r="J39" i="9" s="1"/>
  <c r="G39" i="9"/>
  <c r="H39" i="9" s="1"/>
  <c r="AG35" i="4"/>
  <c r="AI35" i="4" s="1"/>
  <c r="K39" i="9" s="1"/>
  <c r="Z35" i="4"/>
  <c r="G41" i="9"/>
  <c r="H41" i="9" s="1"/>
  <c r="AF37" i="4"/>
  <c r="AH37" i="4" s="1"/>
  <c r="J41" i="9" s="1"/>
  <c r="Y37" i="4"/>
  <c r="I41" i="9" s="1"/>
  <c r="Z37" i="4"/>
  <c r="AG37" i="4"/>
  <c r="AI37" i="4" s="1"/>
  <c r="K41" i="9" s="1"/>
  <c r="AG21" i="4"/>
  <c r="AI21" i="4" s="1"/>
  <c r="K25" i="9" s="1"/>
  <c r="AF21" i="4"/>
  <c r="AH21" i="4" s="1"/>
  <c r="J25" i="9" s="1"/>
  <c r="G25" i="9"/>
  <c r="H25" i="9" s="1"/>
  <c r="Y21" i="4"/>
  <c r="I25" i="9" s="1"/>
  <c r="Z21" i="4"/>
  <c r="AF33" i="4"/>
  <c r="AH33" i="4" s="1"/>
  <c r="J37" i="9" s="1"/>
  <c r="Z33" i="4"/>
  <c r="Y33" i="4"/>
  <c r="I37" i="9" s="1"/>
  <c r="AG33" i="4"/>
  <c r="AI33" i="4" s="1"/>
  <c r="K37" i="9" s="1"/>
  <c r="G37" i="9"/>
  <c r="H37" i="9" s="1"/>
  <c r="AF25" i="4"/>
  <c r="AH25" i="4" s="1"/>
  <c r="J29" i="9" s="1"/>
  <c r="Z25" i="4"/>
  <c r="G29" i="9"/>
  <c r="H29" i="9" s="1"/>
  <c r="AG25" i="4"/>
  <c r="AI25" i="4" s="1"/>
  <c r="K29" i="9" s="1"/>
  <c r="Y25" i="4"/>
  <c r="I29" i="9" s="1"/>
  <c r="G24" i="9"/>
  <c r="H24" i="9" s="1"/>
  <c r="AG20" i="4"/>
  <c r="AI20" i="4" s="1"/>
  <c r="K24" i="9" s="1"/>
  <c r="Y20" i="4"/>
  <c r="I24" i="9" s="1"/>
  <c r="Z20" i="4"/>
  <c r="AF20" i="4"/>
  <c r="AH20" i="4" s="1"/>
  <c r="J24" i="9" s="1"/>
  <c r="AG39" i="4"/>
  <c r="AI39" i="4" s="1"/>
  <c r="K43" i="9" s="1"/>
  <c r="Z39" i="4"/>
  <c r="Y39" i="4"/>
  <c r="I43" i="9" s="1"/>
  <c r="AF39" i="4"/>
  <c r="AH39" i="4" s="1"/>
  <c r="J43" i="9" s="1"/>
  <c r="G43" i="9"/>
  <c r="H43" i="9" s="1"/>
  <c r="G50" i="9"/>
  <c r="H50" i="9" s="1"/>
  <c r="Z46" i="4"/>
  <c r="AF46" i="4"/>
  <c r="AH46" i="4" s="1"/>
  <c r="J50" i="9" s="1"/>
  <c r="AG46" i="4"/>
  <c r="AI46" i="4" s="1"/>
  <c r="K50" i="9" s="1"/>
  <c r="Y46" i="4"/>
  <c r="I50" i="9" s="1"/>
  <c r="AG15" i="4"/>
  <c r="AI15" i="4" s="1"/>
  <c r="K19" i="9" s="1"/>
  <c r="G19" i="9"/>
  <c r="H19" i="9" s="1"/>
  <c r="AF15" i="4"/>
  <c r="AH15" i="4" s="1"/>
  <c r="J19" i="9" s="1"/>
  <c r="Y15" i="4"/>
  <c r="I19" i="9" s="1"/>
  <c r="Z15" i="4"/>
  <c r="Y43" i="4"/>
  <c r="I47" i="9" s="1"/>
  <c r="G47" i="9"/>
  <c r="H47" i="9" s="1"/>
  <c r="Z43" i="4"/>
  <c r="AF43" i="4"/>
  <c r="AH43" i="4" s="1"/>
  <c r="J47" i="9" s="1"/>
  <c r="AG43" i="4"/>
  <c r="AI43" i="4" s="1"/>
  <c r="K47" i="9" s="1"/>
  <c r="AF32" i="4"/>
  <c r="AH32" i="4" s="1"/>
  <c r="J36" i="9" s="1"/>
  <c r="Y32" i="4"/>
  <c r="I36" i="9" s="1"/>
  <c r="G36" i="9"/>
  <c r="H36" i="9" s="1"/>
  <c r="Z32" i="4"/>
  <c r="AG32" i="4"/>
  <c r="AI32" i="4" s="1"/>
  <c r="K36" i="9" s="1"/>
  <c r="Y28" i="4"/>
  <c r="I32" i="9" s="1"/>
  <c r="AG28" i="4"/>
  <c r="AI28" i="4" s="1"/>
  <c r="K32" i="9" s="1"/>
  <c r="G32" i="9"/>
  <c r="H32" i="9" s="1"/>
  <c r="Z28" i="4"/>
  <c r="AF28" i="4"/>
  <c r="AH28" i="4" s="1"/>
  <c r="J32" i="9" s="1"/>
  <c r="AG29" i="4"/>
  <c r="AI29" i="4" s="1"/>
  <c r="K33" i="9" s="1"/>
  <c r="G33" i="9"/>
  <c r="H33" i="9" s="1"/>
  <c r="Y29" i="4"/>
  <c r="I33" i="9" s="1"/>
  <c r="AF29" i="4"/>
  <c r="AH29" i="4" s="1"/>
  <c r="J33" i="9" s="1"/>
  <c r="Z29" i="4"/>
  <c r="AF24" i="4"/>
  <c r="AH24" i="4" s="1"/>
  <c r="J28" i="9" s="1"/>
  <c r="G28" i="9"/>
  <c r="H28" i="9" s="1"/>
  <c r="AG24" i="4"/>
  <c r="AI24" i="4" s="1"/>
  <c r="K28" i="9" s="1"/>
  <c r="Y24" i="4"/>
  <c r="I28" i="9" s="1"/>
  <c r="Z24" i="4"/>
  <c r="Z31" i="4"/>
  <c r="AF31" i="4"/>
  <c r="AH31" i="4" s="1"/>
  <c r="J35" i="9" s="1"/>
  <c r="Y31" i="4"/>
  <c r="I35" i="9" s="1"/>
  <c r="AG31" i="4"/>
  <c r="AI31" i="4" s="1"/>
  <c r="K35" i="9" s="1"/>
  <c r="G35" i="9"/>
  <c r="H35" i="9" s="1"/>
  <c r="Z30" i="4"/>
  <c r="Y30" i="4"/>
  <c r="I34" i="9" s="1"/>
  <c r="G34" i="9"/>
  <c r="H34" i="9" s="1"/>
  <c r="AF30" i="4"/>
  <c r="AH30" i="4" s="1"/>
  <c r="J34" i="9" s="1"/>
  <c r="AG30" i="4"/>
  <c r="AI30" i="4" s="1"/>
  <c r="K34" i="9" s="1"/>
  <c r="AG41" i="4"/>
  <c r="AI41" i="4" s="1"/>
  <c r="K45" i="9" s="1"/>
  <c r="G45" i="9"/>
  <c r="H45" i="9" s="1"/>
  <c r="AF41" i="4"/>
  <c r="AH41" i="4" s="1"/>
  <c r="J45" i="9" s="1"/>
  <c r="Z41" i="4"/>
  <c r="Y41" i="4"/>
  <c r="I45" i="9" s="1"/>
  <c r="Y17" i="4"/>
  <c r="I21" i="9" s="1"/>
  <c r="Z17" i="4"/>
  <c r="AF17" i="4"/>
  <c r="AH17" i="4" s="1"/>
  <c r="J21" i="9" s="1"/>
  <c r="AG17" i="4"/>
  <c r="AI17" i="4" s="1"/>
  <c r="K21" i="9" s="1"/>
  <c r="G21" i="9"/>
  <c r="H21" i="9" s="1"/>
  <c r="Y38" i="4"/>
  <c r="I42" i="9" s="1"/>
  <c r="AG38" i="4"/>
  <c r="AI38" i="4" s="1"/>
  <c r="K42" i="9" s="1"/>
  <c r="G42" i="9"/>
  <c r="H42" i="9" s="1"/>
  <c r="AF38" i="4"/>
  <c r="AH38" i="4" s="1"/>
  <c r="J42" i="9" s="1"/>
  <c r="Z38" i="4"/>
  <c r="Y16" i="4"/>
  <c r="I20" i="9" s="1"/>
  <c r="G20" i="9"/>
  <c r="H20" i="9" s="1"/>
  <c r="AG16" i="4"/>
  <c r="AI16" i="4" s="1"/>
  <c r="K20" i="9" s="1"/>
  <c r="AF16" i="4"/>
  <c r="AH16" i="4" s="1"/>
  <c r="J20" i="9" s="1"/>
  <c r="Z16" i="4"/>
  <c r="Y12" i="4"/>
  <c r="I16" i="9" s="1"/>
  <c r="Z12" i="4"/>
  <c r="G16" i="9"/>
  <c r="H16" i="9" s="1"/>
  <c r="AF12" i="4"/>
  <c r="AH12" i="4" s="1"/>
  <c r="J16" i="9" s="1"/>
  <c r="AG12" i="4"/>
  <c r="AI12" i="4" s="1"/>
  <c r="K16" i="9" s="1"/>
  <c r="AG18" i="4"/>
  <c r="AI18" i="4" s="1"/>
  <c r="K22" i="9" s="1"/>
  <c r="G22" i="9"/>
  <c r="H22" i="9" s="1"/>
  <c r="Y18" i="4"/>
  <c r="I22" i="9" s="1"/>
  <c r="AF18" i="4"/>
  <c r="AH18" i="4" s="1"/>
  <c r="J22" i="9" s="1"/>
  <c r="Z18" i="4"/>
  <c r="Z19" i="4"/>
  <c r="G23" i="9"/>
  <c r="H23" i="9" s="1"/>
  <c r="Y19" i="4"/>
  <c r="I23" i="9" s="1"/>
  <c r="AF19" i="4"/>
  <c r="AH19" i="4" s="1"/>
  <c r="J23" i="9" s="1"/>
  <c r="AG19" i="4"/>
  <c r="AI19" i="4" s="1"/>
  <c r="K23" i="9" s="1"/>
  <c r="G15" i="9"/>
  <c r="H15" i="9" s="1"/>
  <c r="Y11" i="4"/>
  <c r="I15" i="9" s="1"/>
  <c r="Z11" i="4"/>
  <c r="AF11" i="4"/>
  <c r="AH11" i="4" s="1"/>
  <c r="J15" i="9" s="1"/>
  <c r="AG11" i="4"/>
  <c r="AI11" i="4" s="1"/>
  <c r="K15" i="9" s="1"/>
  <c r="AF49" i="4" l="1"/>
  <c r="F20" i="21" s="1"/>
  <c r="AH10" i="4"/>
  <c r="Q64" i="22"/>
  <c r="Y76" i="22" s="1"/>
  <c r="AE76" i="22" s="1"/>
  <c r="F17" i="21"/>
  <c r="G17" i="21" s="1"/>
  <c r="Y49" i="4"/>
  <c r="I14" i="9"/>
  <c r="I53" i="9" s="1"/>
  <c r="D6" i="9" s="1"/>
  <c r="I6" i="9" s="1"/>
  <c r="G53" i="9"/>
  <c r="H14" i="9"/>
  <c r="H53" i="9" s="1"/>
  <c r="D5" i="9" s="1"/>
  <c r="I5" i="9" s="1"/>
  <c r="AG49" i="4"/>
  <c r="F21" i="21" s="1"/>
  <c r="AI10" i="4"/>
  <c r="Z49" i="4"/>
  <c r="K14" i="9" l="1"/>
  <c r="AI49" i="4"/>
  <c r="J14" i="9"/>
  <c r="AH49" i="4"/>
  <c r="F19" i="21"/>
  <c r="G19" i="21" s="1"/>
  <c r="M71" i="22"/>
  <c r="Y78" i="22" s="1"/>
  <c r="AE78" i="22" s="1"/>
  <c r="F18" i="21"/>
  <c r="G18" i="21" s="1"/>
  <c r="M70" i="22"/>
  <c r="Y77" i="22" s="1"/>
  <c r="AE77" i="22" s="1"/>
  <c r="J53" i="9" l="1"/>
  <c r="D8" i="9" s="1"/>
  <c r="G20" i="21"/>
  <c r="K53" i="9"/>
  <c r="H8" i="9" s="1"/>
  <c r="G21" i="21"/>
</calcChain>
</file>

<file path=xl/sharedStrings.xml><?xml version="1.0" encoding="utf-8"?>
<sst xmlns="http://schemas.openxmlformats.org/spreadsheetml/2006/main" count="1834" uniqueCount="754">
  <si>
    <t>需要額入力</t>
    <rPh sb="0" eb="2">
      <t>ジュヨウ</t>
    </rPh>
    <rPh sb="2" eb="3">
      <t>ガク</t>
    </rPh>
    <rPh sb="3" eb="5">
      <t>ニュウリョク</t>
    </rPh>
    <phoneticPr fontId="1"/>
  </si>
  <si>
    <t>購入者価格</t>
    <rPh sb="0" eb="3">
      <t>コウニュウシャ</t>
    </rPh>
    <rPh sb="3" eb="5">
      <t>カカク</t>
    </rPh>
    <phoneticPr fontId="1"/>
  </si>
  <si>
    <t>生産者価格</t>
    <rPh sb="0" eb="3">
      <t>セイサンシャ</t>
    </rPh>
    <rPh sb="3" eb="5">
      <t>カカク</t>
    </rPh>
    <phoneticPr fontId="1"/>
  </si>
  <si>
    <t>商業
マージン額</t>
    <rPh sb="0" eb="2">
      <t>ショウギョウ</t>
    </rPh>
    <phoneticPr fontId="1"/>
  </si>
  <si>
    <t>運輸
マージン額</t>
    <rPh sb="0" eb="2">
      <t>ウンユ</t>
    </rPh>
    <phoneticPr fontId="1"/>
  </si>
  <si>
    <t>新規需要
増加額合計</t>
    <rPh sb="0" eb="2">
      <t>シンキ</t>
    </rPh>
    <rPh sb="2" eb="4">
      <t>ジュヨウ</t>
    </rPh>
    <rPh sb="5" eb="7">
      <t>ゾウカ</t>
    </rPh>
    <rPh sb="7" eb="8">
      <t>ガク</t>
    </rPh>
    <rPh sb="8" eb="10">
      <t>ゴウケイ</t>
    </rPh>
    <phoneticPr fontId="1"/>
  </si>
  <si>
    <t>01</t>
  </si>
  <si>
    <t>02</t>
  </si>
  <si>
    <t>鉱業</t>
    <rPh sb="0" eb="2">
      <t>コウギョウ</t>
    </rPh>
    <phoneticPr fontId="3"/>
  </si>
  <si>
    <t>03</t>
  </si>
  <si>
    <t>飲食料品　　　　　　　</t>
    <rPh sb="0" eb="2">
      <t>インショク</t>
    </rPh>
    <phoneticPr fontId="3"/>
  </si>
  <si>
    <t>04</t>
  </si>
  <si>
    <t>繊維製品　</t>
  </si>
  <si>
    <t>05</t>
  </si>
  <si>
    <t>パルプ・紙・木製品</t>
  </si>
  <si>
    <t>06</t>
  </si>
  <si>
    <t>化学製品  　　　  　</t>
  </si>
  <si>
    <t>07</t>
  </si>
  <si>
    <t>石油・石炭製品　　　</t>
  </si>
  <si>
    <t>08</t>
  </si>
  <si>
    <t>09</t>
  </si>
  <si>
    <t>窯業・土石製品　　</t>
  </si>
  <si>
    <t>10</t>
  </si>
  <si>
    <t>鉄鋼　　　　　　　　</t>
  </si>
  <si>
    <t>11</t>
  </si>
  <si>
    <t>非鉄金属　　　　　　</t>
  </si>
  <si>
    <t>12</t>
  </si>
  <si>
    <t>金属製品　　　　　　</t>
  </si>
  <si>
    <t>13</t>
  </si>
  <si>
    <t>はん用機械</t>
    <rPh sb="2" eb="3">
      <t>ヨウ</t>
    </rPh>
    <rPh sb="3" eb="5">
      <t>キカイ</t>
    </rPh>
    <phoneticPr fontId="3"/>
  </si>
  <si>
    <t>14</t>
  </si>
  <si>
    <t>生産用機械</t>
    <rPh sb="0" eb="2">
      <t>セイサン</t>
    </rPh>
    <rPh sb="2" eb="3">
      <t>ヨウ</t>
    </rPh>
    <rPh sb="3" eb="5">
      <t>キカイ</t>
    </rPh>
    <phoneticPr fontId="3"/>
  </si>
  <si>
    <t>15</t>
  </si>
  <si>
    <t>業務用機械</t>
    <rPh sb="0" eb="2">
      <t>ギョウム</t>
    </rPh>
    <rPh sb="2" eb="3">
      <t>ヨウ</t>
    </rPh>
    <rPh sb="3" eb="5">
      <t>キカイ</t>
    </rPh>
    <phoneticPr fontId="3"/>
  </si>
  <si>
    <t>16</t>
  </si>
  <si>
    <t>電子部品</t>
    <rPh sb="0" eb="2">
      <t>デンシ</t>
    </rPh>
    <rPh sb="2" eb="4">
      <t>ブヒン</t>
    </rPh>
    <phoneticPr fontId="3"/>
  </si>
  <si>
    <t>17</t>
  </si>
  <si>
    <t>電気機械　　　　　　</t>
  </si>
  <si>
    <t>18</t>
  </si>
  <si>
    <t>19</t>
  </si>
  <si>
    <t>輸送機械  　　　　　</t>
  </si>
  <si>
    <t>20</t>
  </si>
  <si>
    <t>その他の製造工業製品</t>
  </si>
  <si>
    <t>21</t>
  </si>
  <si>
    <t>建設　　　　　　　　</t>
  </si>
  <si>
    <t>22</t>
  </si>
  <si>
    <t>23</t>
  </si>
  <si>
    <t>水道</t>
  </si>
  <si>
    <t>24</t>
  </si>
  <si>
    <t>廃棄物処理</t>
  </si>
  <si>
    <t>25</t>
  </si>
  <si>
    <t>商業　　　　　　　　</t>
  </si>
  <si>
    <t>26</t>
  </si>
  <si>
    <t>金融・保険　　　　　</t>
  </si>
  <si>
    <t>27</t>
  </si>
  <si>
    <t>不動産　　　　　　　</t>
  </si>
  <si>
    <t>28</t>
  </si>
  <si>
    <t>運輸・郵便　　　</t>
    <rPh sb="3" eb="5">
      <t>ユウビン</t>
    </rPh>
    <phoneticPr fontId="4"/>
  </si>
  <si>
    <t>29</t>
  </si>
  <si>
    <t>情報通信</t>
    <rPh sb="0" eb="2">
      <t>ジョウホウ</t>
    </rPh>
    <rPh sb="2" eb="4">
      <t>ツウシン</t>
    </rPh>
    <phoneticPr fontId="3"/>
  </si>
  <si>
    <t>30</t>
  </si>
  <si>
    <t>公務　　　　　　　　</t>
  </si>
  <si>
    <t>31</t>
  </si>
  <si>
    <t>教育・研究　　　　　</t>
  </si>
  <si>
    <t>32</t>
  </si>
  <si>
    <t>医療・福祉</t>
    <rPh sb="0" eb="2">
      <t>イリョウ</t>
    </rPh>
    <rPh sb="3" eb="5">
      <t>フクシ</t>
    </rPh>
    <phoneticPr fontId="3"/>
  </si>
  <si>
    <t>33</t>
  </si>
  <si>
    <t>34</t>
  </si>
  <si>
    <t>対事業所サービス</t>
  </si>
  <si>
    <t>35</t>
  </si>
  <si>
    <t>36</t>
  </si>
  <si>
    <t>事務用品</t>
    <rPh sb="0" eb="2">
      <t>ジム</t>
    </rPh>
    <rPh sb="2" eb="4">
      <t>ヨウヒン</t>
    </rPh>
    <phoneticPr fontId="3"/>
  </si>
  <si>
    <t>37</t>
  </si>
  <si>
    <t>分類不明</t>
    <rPh sb="0" eb="2">
      <t>ブンルイ</t>
    </rPh>
    <rPh sb="2" eb="4">
      <t>フメイ</t>
    </rPh>
    <phoneticPr fontId="3"/>
  </si>
  <si>
    <t>計</t>
    <rPh sb="0" eb="1">
      <t>ケイ</t>
    </rPh>
    <phoneticPr fontId="1"/>
  </si>
  <si>
    <t>商業マージン率</t>
    <rPh sb="0" eb="2">
      <t>ショウギョウ</t>
    </rPh>
    <rPh sb="6" eb="7">
      <t>リツ</t>
    </rPh>
    <phoneticPr fontId="1"/>
  </si>
  <si>
    <t>運輸マージン率</t>
    <rPh sb="0" eb="2">
      <t>ウンユ</t>
    </rPh>
    <rPh sb="6" eb="7">
      <t>リツ</t>
    </rPh>
    <phoneticPr fontId="1"/>
  </si>
  <si>
    <t>粗付加価値率</t>
    <rPh sb="0" eb="1">
      <t>ソ</t>
    </rPh>
    <rPh sb="1" eb="3">
      <t>フカ</t>
    </rPh>
    <rPh sb="3" eb="5">
      <t>カチ</t>
    </rPh>
    <rPh sb="5" eb="6">
      <t>リツ</t>
    </rPh>
    <phoneticPr fontId="2"/>
  </si>
  <si>
    <t>雇用者所得率</t>
    <rPh sb="0" eb="3">
      <t>コヨウシャ</t>
    </rPh>
    <rPh sb="3" eb="6">
      <t>ショトクリツ</t>
    </rPh>
    <phoneticPr fontId="2"/>
  </si>
  <si>
    <t>合計</t>
    <rPh sb="0" eb="2">
      <t>ゴウケイ</t>
    </rPh>
    <phoneticPr fontId="1"/>
  </si>
  <si>
    <t>長野県産業連関表
で計算した自給率</t>
    <rPh sb="0" eb="3">
      <t>ナガノケン</t>
    </rPh>
    <rPh sb="3" eb="5">
      <t>サンギョウ</t>
    </rPh>
    <rPh sb="5" eb="7">
      <t>レンカン</t>
    </rPh>
    <rPh sb="7" eb="8">
      <t>ヒョウ</t>
    </rPh>
    <rPh sb="10" eb="12">
      <t>ケイサン</t>
    </rPh>
    <rPh sb="14" eb="17">
      <t>ジキュウリツ</t>
    </rPh>
    <phoneticPr fontId="2"/>
  </si>
  <si>
    <t>自給率</t>
    <rPh sb="0" eb="3">
      <t>ジキュウリツ</t>
    </rPh>
    <phoneticPr fontId="1"/>
  </si>
  <si>
    <t>変更後の
自給率</t>
    <rPh sb="0" eb="2">
      <t>ヘンコウ</t>
    </rPh>
    <rPh sb="2" eb="3">
      <t>ゴ</t>
    </rPh>
    <rPh sb="5" eb="8">
      <t>ジキュウリツ</t>
    </rPh>
    <phoneticPr fontId="1"/>
  </si>
  <si>
    <t>―</t>
    <phoneticPr fontId="1"/>
  </si>
  <si>
    <t>消費転換率設定</t>
    <rPh sb="0" eb="2">
      <t>ショウヒ</t>
    </rPh>
    <rPh sb="2" eb="4">
      <t>テンカン</t>
    </rPh>
    <rPh sb="4" eb="5">
      <t>リツ</t>
    </rPh>
    <rPh sb="5" eb="7">
      <t>セッテイ</t>
    </rPh>
    <phoneticPr fontId="1"/>
  </si>
  <si>
    <t>　プルダウンで下の表から選択</t>
    <rPh sb="7" eb="8">
      <t>シタ</t>
    </rPh>
    <rPh sb="9" eb="10">
      <t>ヒョウ</t>
    </rPh>
    <rPh sb="12" eb="14">
      <t>センタク</t>
    </rPh>
    <phoneticPr fontId="1"/>
  </si>
  <si>
    <t>　←設定値</t>
    <rPh sb="2" eb="5">
      <t>セッテイチ</t>
    </rPh>
    <phoneticPr fontId="1"/>
  </si>
  <si>
    <t>表示単位選択</t>
    <rPh sb="0" eb="2">
      <t>ヒョウジ</t>
    </rPh>
    <rPh sb="2" eb="4">
      <t>タンイ</t>
    </rPh>
    <rPh sb="4" eb="6">
      <t>センタク</t>
    </rPh>
    <phoneticPr fontId="1"/>
  </si>
  <si>
    <t>億円</t>
    <rPh sb="0" eb="2">
      <t>オクエン</t>
    </rPh>
    <phoneticPr fontId="1"/>
  </si>
  <si>
    <t>千万円</t>
    <rPh sb="0" eb="3">
      <t>センマンエン</t>
    </rPh>
    <phoneticPr fontId="1"/>
  </si>
  <si>
    <t>百万円</t>
    <rPh sb="0" eb="1">
      <t>ヒャク</t>
    </rPh>
    <rPh sb="1" eb="3">
      <t>マンエン</t>
    </rPh>
    <phoneticPr fontId="1"/>
  </si>
  <si>
    <t>十万円</t>
    <rPh sb="0" eb="3">
      <t>ジュウマンエン</t>
    </rPh>
    <phoneticPr fontId="1"/>
  </si>
  <si>
    <t>万円</t>
    <rPh sb="0" eb="2">
      <t>マンエン</t>
    </rPh>
    <phoneticPr fontId="1"/>
  </si>
  <si>
    <t>千円</t>
    <rPh sb="0" eb="2">
      <t>センエン</t>
    </rPh>
    <phoneticPr fontId="1"/>
  </si>
  <si>
    <t>円</t>
    <rPh sb="0" eb="1">
      <t>エン</t>
    </rPh>
    <phoneticPr fontId="1"/>
  </si>
  <si>
    <t>調整係数</t>
    <rPh sb="0" eb="2">
      <t>チョウセイ</t>
    </rPh>
    <rPh sb="2" eb="4">
      <t>ケイスウ</t>
    </rPh>
    <phoneticPr fontId="1"/>
  </si>
  <si>
    <t>直接効果</t>
    <rPh sb="0" eb="2">
      <t>チョクセツ</t>
    </rPh>
    <rPh sb="2" eb="4">
      <t>コウカ</t>
    </rPh>
    <phoneticPr fontId="1"/>
  </si>
  <si>
    <t>粗付加価値
誘発額</t>
    <rPh sb="0" eb="1">
      <t>アラ</t>
    </rPh>
    <rPh sb="1" eb="3">
      <t>フカ</t>
    </rPh>
    <rPh sb="3" eb="5">
      <t>カチ</t>
    </rPh>
    <rPh sb="6" eb="8">
      <t>ユウハツ</t>
    </rPh>
    <rPh sb="8" eb="9">
      <t>ガク</t>
    </rPh>
    <phoneticPr fontId="1"/>
  </si>
  <si>
    <t>生産誘発額</t>
    <rPh sb="0" eb="2">
      <t>セイサン</t>
    </rPh>
    <rPh sb="2" eb="4">
      <t>ユウハツ</t>
    </rPh>
    <rPh sb="4" eb="5">
      <t>ガク</t>
    </rPh>
    <phoneticPr fontId="1"/>
  </si>
  <si>
    <t>雇用者所得
誘発額</t>
    <rPh sb="0" eb="3">
      <t>コヨウシャ</t>
    </rPh>
    <rPh sb="3" eb="5">
      <t>ショトク</t>
    </rPh>
    <rPh sb="6" eb="8">
      <t>ユウハツ</t>
    </rPh>
    <rPh sb="8" eb="9">
      <t>ガク</t>
    </rPh>
    <phoneticPr fontId="1"/>
  </si>
  <si>
    <t>１次波及効果</t>
    <rPh sb="1" eb="2">
      <t>ジ</t>
    </rPh>
    <rPh sb="2" eb="4">
      <t>ハキュウ</t>
    </rPh>
    <rPh sb="4" eb="6">
      <t>コウカ</t>
    </rPh>
    <phoneticPr fontId="1"/>
  </si>
  <si>
    <t>生産誘発額</t>
    <rPh sb="0" eb="4">
      <t>セイサンユウハツ</t>
    </rPh>
    <rPh sb="4" eb="5">
      <t>ガク</t>
    </rPh>
    <phoneticPr fontId="1"/>
  </si>
  <si>
    <t>雇用者所得
誘発額</t>
    <rPh sb="0" eb="5">
      <t>コヨウシャショトク</t>
    </rPh>
    <rPh sb="6" eb="8">
      <t>ユウハツ</t>
    </rPh>
    <rPh sb="8" eb="9">
      <t>ガク</t>
    </rPh>
    <phoneticPr fontId="1"/>
  </si>
  <si>
    <t>２次波及効果</t>
    <rPh sb="1" eb="2">
      <t>ジ</t>
    </rPh>
    <rPh sb="2" eb="4">
      <t>ハキュウ</t>
    </rPh>
    <rPh sb="4" eb="6">
      <t>コウカ</t>
    </rPh>
    <phoneticPr fontId="1"/>
  </si>
  <si>
    <t>家計外消費支出（行）</t>
  </si>
  <si>
    <t>雇用者所得</t>
  </si>
  <si>
    <t>営業余剰</t>
  </si>
  <si>
    <t>資本減耗引当</t>
  </si>
  <si>
    <t>（控除）経常補助金</t>
  </si>
  <si>
    <t>38</t>
  </si>
  <si>
    <t>39</t>
  </si>
  <si>
    <t>40</t>
  </si>
  <si>
    <t>41</t>
  </si>
  <si>
    <t>42</t>
  </si>
  <si>
    <t>43</t>
  </si>
  <si>
    <t>44</t>
  </si>
  <si>
    <t>45</t>
  </si>
  <si>
    <t>46</t>
  </si>
  <si>
    <t>内生部門計</t>
  </si>
  <si>
    <t>行和</t>
  </si>
  <si>
    <t>感応度係数</t>
    <rPh sb="0" eb="3">
      <t>カンノウド</t>
    </rPh>
    <rPh sb="3" eb="5">
      <t>ケイスウ</t>
    </rPh>
    <phoneticPr fontId="5"/>
  </si>
  <si>
    <t>直接効果+1次波及効果</t>
    <rPh sb="0" eb="2">
      <t>チョクセツ</t>
    </rPh>
    <rPh sb="2" eb="4">
      <t>コウカ</t>
    </rPh>
    <rPh sb="6" eb="7">
      <t>ジ</t>
    </rPh>
    <rPh sb="7" eb="9">
      <t>ハキュウ</t>
    </rPh>
    <rPh sb="9" eb="11">
      <t>コウカ</t>
    </rPh>
    <phoneticPr fontId="1"/>
  </si>
  <si>
    <t>消費転換率</t>
    <rPh sb="0" eb="2">
      <t>ショウヒ</t>
    </rPh>
    <rPh sb="2" eb="4">
      <t>テンカン</t>
    </rPh>
    <rPh sb="4" eb="5">
      <t>リツ</t>
    </rPh>
    <phoneticPr fontId="1"/>
  </si>
  <si>
    <t>民間消費
支出額増加額</t>
    <rPh sb="0" eb="2">
      <t>ミンカン</t>
    </rPh>
    <rPh sb="2" eb="4">
      <t>ショウヒ</t>
    </rPh>
    <rPh sb="5" eb="7">
      <t>シシュツ</t>
    </rPh>
    <rPh sb="7" eb="8">
      <t>ガク</t>
    </rPh>
    <rPh sb="8" eb="10">
      <t>ゾウカ</t>
    </rPh>
    <rPh sb="10" eb="11">
      <t>ガク</t>
    </rPh>
    <phoneticPr fontId="1"/>
  </si>
  <si>
    <t>民間消費支出
構成比</t>
    <rPh sb="0" eb="2">
      <t>ミンカン</t>
    </rPh>
    <rPh sb="2" eb="4">
      <t>ショウヒ</t>
    </rPh>
    <rPh sb="4" eb="6">
      <t>シシュツ</t>
    </rPh>
    <rPh sb="7" eb="10">
      <t>コウセイヒ</t>
    </rPh>
    <phoneticPr fontId="1"/>
  </si>
  <si>
    <t>A</t>
    <phoneticPr fontId="1"/>
  </si>
  <si>
    <t>D</t>
    <phoneticPr fontId="1"/>
  </si>
  <si>
    <t>H1</t>
    <phoneticPr fontId="1"/>
  </si>
  <si>
    <t>L</t>
    <phoneticPr fontId="1"/>
  </si>
  <si>
    <t>M</t>
    <phoneticPr fontId="1"/>
  </si>
  <si>
    <t>N</t>
    <phoneticPr fontId="1"/>
  </si>
  <si>
    <t>消費誘発額</t>
    <rPh sb="0" eb="2">
      <t>ショウヒ</t>
    </rPh>
    <rPh sb="2" eb="4">
      <t>ユウハツ</t>
    </rPh>
    <rPh sb="4" eb="5">
      <t>ガク</t>
    </rPh>
    <phoneticPr fontId="1"/>
  </si>
  <si>
    <t>消費需要転換額</t>
    <rPh sb="0" eb="2">
      <t>ショウヒ</t>
    </rPh>
    <rPh sb="2" eb="4">
      <t>ジュヨウ</t>
    </rPh>
    <rPh sb="4" eb="6">
      <t>テンカン</t>
    </rPh>
    <rPh sb="6" eb="7">
      <t>ガク</t>
    </rPh>
    <phoneticPr fontId="1"/>
  </si>
  <si>
    <t>H2</t>
    <phoneticPr fontId="1"/>
  </si>
  <si>
    <t>雇用誘発</t>
    <rPh sb="0" eb="2">
      <t>コヨウ</t>
    </rPh>
    <rPh sb="2" eb="4">
      <t>ユウハツ</t>
    </rPh>
    <phoneticPr fontId="1"/>
  </si>
  <si>
    <t>就業者係数</t>
    <rPh sb="0" eb="3">
      <t>シュウギョウシャ</t>
    </rPh>
    <rPh sb="3" eb="5">
      <t>ケイスウ</t>
    </rPh>
    <phoneticPr fontId="1"/>
  </si>
  <si>
    <t>雇用者係数</t>
    <rPh sb="0" eb="3">
      <t>コヨウシャ</t>
    </rPh>
    <rPh sb="3" eb="5">
      <t>ケイスウ</t>
    </rPh>
    <phoneticPr fontId="1"/>
  </si>
  <si>
    <t>R</t>
    <phoneticPr fontId="1"/>
  </si>
  <si>
    <t>就業者誘発数</t>
    <rPh sb="0" eb="3">
      <t>シュウギョウシャ</t>
    </rPh>
    <rPh sb="3" eb="5">
      <t>ユウハツ</t>
    </rPh>
    <rPh sb="5" eb="6">
      <t>スウ</t>
    </rPh>
    <phoneticPr fontId="1"/>
  </si>
  <si>
    <t>雇用者誘発数</t>
    <rPh sb="0" eb="3">
      <t>コヨウシャ</t>
    </rPh>
    <rPh sb="3" eb="5">
      <t>ユウハツ</t>
    </rPh>
    <rPh sb="5" eb="6">
      <t>スウ</t>
    </rPh>
    <phoneticPr fontId="1"/>
  </si>
  <si>
    <t>（単位：人）</t>
    <rPh sb="1" eb="3">
      <t>タンイ</t>
    </rPh>
    <rPh sb="4" eb="5">
      <t>ニン</t>
    </rPh>
    <phoneticPr fontId="1"/>
  </si>
  <si>
    <t>自給率設定</t>
    <rPh sb="0" eb="3">
      <t>ジキュウリツ</t>
    </rPh>
    <rPh sb="3" eb="5">
      <t>セッテイ</t>
    </rPh>
    <phoneticPr fontId="1"/>
  </si>
  <si>
    <t>（注）端数処理の関係で、内訳の計と合計値が一致しない場合があります。</t>
    <rPh sb="1" eb="2">
      <t>チュウ</t>
    </rPh>
    <rPh sb="3" eb="7">
      <t>ハスウショリ</t>
    </rPh>
    <rPh sb="8" eb="10">
      <t>カンケイ</t>
    </rPh>
    <rPh sb="12" eb="14">
      <t>ウチワケ</t>
    </rPh>
    <rPh sb="15" eb="16">
      <t>ケイ</t>
    </rPh>
    <rPh sb="17" eb="20">
      <t>ゴウケイチ</t>
    </rPh>
    <rPh sb="21" eb="23">
      <t>イッチ</t>
    </rPh>
    <rPh sb="26" eb="28">
      <t>バアイ</t>
    </rPh>
    <phoneticPr fontId="6"/>
  </si>
  <si>
    <t>県内自給額</t>
    <rPh sb="0" eb="2">
      <t>ケンナイ</t>
    </rPh>
    <rPh sb="2" eb="4">
      <t>ジキュウ</t>
    </rPh>
    <rPh sb="4" eb="5">
      <t>ガク</t>
    </rPh>
    <phoneticPr fontId="1"/>
  </si>
  <si>
    <t>中間投入額</t>
    <rPh sb="0" eb="2">
      <t>チュウカン</t>
    </rPh>
    <rPh sb="2" eb="4">
      <t>トウニュウ</t>
    </rPh>
    <rPh sb="4" eb="5">
      <t>ガク</t>
    </rPh>
    <phoneticPr fontId="1"/>
  </si>
  <si>
    <t>1次波及効果</t>
    <rPh sb="1" eb="2">
      <t>ジ</t>
    </rPh>
    <rPh sb="2" eb="4">
      <t>ハキュウ</t>
    </rPh>
    <rPh sb="4" eb="6">
      <t>コウカ</t>
    </rPh>
    <phoneticPr fontId="1"/>
  </si>
  <si>
    <t>2次波及効果</t>
    <rPh sb="1" eb="2">
      <t>ジ</t>
    </rPh>
    <rPh sb="2" eb="4">
      <t>ハキュウ</t>
    </rPh>
    <rPh sb="4" eb="6">
      <t>コウカ</t>
    </rPh>
    <phoneticPr fontId="1"/>
  </si>
  <si>
    <t>合計（総合効果）</t>
    <rPh sb="0" eb="2">
      <t>ゴウケイ</t>
    </rPh>
    <rPh sb="3" eb="5">
      <t>ソウゴウ</t>
    </rPh>
    <rPh sb="5" eb="7">
      <t>コウカ</t>
    </rPh>
    <phoneticPr fontId="1"/>
  </si>
  <si>
    <t>P1</t>
    <phoneticPr fontId="1"/>
  </si>
  <si>
    <t>P1+P2+P3</t>
    <phoneticPr fontId="1"/>
  </si>
  <si>
    <t>新規需要増加額</t>
    <rPh sb="0" eb="2">
      <t>シンキ</t>
    </rPh>
    <rPh sb="2" eb="4">
      <t>ジュヨウ</t>
    </rPh>
    <rPh sb="4" eb="6">
      <t>ゾウカ</t>
    </rPh>
    <rPh sb="6" eb="7">
      <t>ガク</t>
    </rPh>
    <phoneticPr fontId="9"/>
  </si>
  <si>
    <t>生産誘発額</t>
    <rPh sb="0" eb="2">
      <t>セイサン</t>
    </rPh>
    <rPh sb="2" eb="4">
      <t>ユウハツ</t>
    </rPh>
    <rPh sb="4" eb="5">
      <t>ガク</t>
    </rPh>
    <phoneticPr fontId="9"/>
  </si>
  <si>
    <t>粗付加価値誘発額</t>
    <rPh sb="0" eb="8">
      <t>アラフカカチユウハツガク</t>
    </rPh>
    <phoneticPr fontId="9"/>
  </si>
  <si>
    <t>就業者誘発数</t>
    <rPh sb="0" eb="3">
      <t>シュウギョウシャ</t>
    </rPh>
    <rPh sb="3" eb="5">
      <t>ユウハツ</t>
    </rPh>
    <rPh sb="5" eb="6">
      <t>スウ</t>
    </rPh>
    <phoneticPr fontId="9"/>
  </si>
  <si>
    <t>初期投資</t>
    <rPh sb="0" eb="2">
      <t>ショキ</t>
    </rPh>
    <rPh sb="2" eb="4">
      <t>トウシ</t>
    </rPh>
    <phoneticPr fontId="9"/>
  </si>
  <si>
    <t>新規需要
増加額</t>
    <rPh sb="0" eb="2">
      <t>シンキ</t>
    </rPh>
    <rPh sb="2" eb="4">
      <t>ジュヨウ</t>
    </rPh>
    <phoneticPr fontId="9"/>
  </si>
  <si>
    <t>直接</t>
    <rPh sb="0" eb="2">
      <t>チョクセツ</t>
    </rPh>
    <phoneticPr fontId="9"/>
  </si>
  <si>
    <t>1次波及</t>
    <rPh sb="1" eb="2">
      <t>ジ</t>
    </rPh>
    <rPh sb="2" eb="4">
      <t>ハキュウ</t>
    </rPh>
    <phoneticPr fontId="9"/>
  </si>
  <si>
    <t>2次波及</t>
    <rPh sb="1" eb="2">
      <t>ジ</t>
    </rPh>
    <rPh sb="2" eb="4">
      <t>ハキュウ</t>
    </rPh>
    <phoneticPr fontId="9"/>
  </si>
  <si>
    <t>合計</t>
    <rPh sb="0" eb="2">
      <t>ゴウケイ</t>
    </rPh>
    <phoneticPr fontId="9"/>
  </si>
  <si>
    <t>粗付加価値
誘発額</t>
    <rPh sb="0" eb="1">
      <t>アラ</t>
    </rPh>
    <rPh sb="1" eb="3">
      <t>フカ</t>
    </rPh>
    <rPh sb="3" eb="5">
      <t>カチ</t>
    </rPh>
    <rPh sb="6" eb="8">
      <t>ユウハツ</t>
    </rPh>
    <rPh sb="8" eb="9">
      <t>ガク</t>
    </rPh>
    <phoneticPr fontId="9"/>
  </si>
  <si>
    <t>就業者
誘発数</t>
    <rPh sb="0" eb="3">
      <t>シュウギョウシャ</t>
    </rPh>
    <rPh sb="4" eb="6">
      <t>ユウハツ</t>
    </rPh>
    <rPh sb="6" eb="7">
      <t>スウ</t>
    </rPh>
    <phoneticPr fontId="9"/>
  </si>
  <si>
    <t>雇用者
誘発数</t>
    <rPh sb="0" eb="3">
      <t>コヨウシャ</t>
    </rPh>
    <rPh sb="4" eb="6">
      <t>ユウハツ</t>
    </rPh>
    <rPh sb="6" eb="7">
      <t>スウ</t>
    </rPh>
    <phoneticPr fontId="9"/>
  </si>
  <si>
    <t>人</t>
    <rPh sb="0" eb="1">
      <t>ヒト</t>
    </rPh>
    <phoneticPr fontId="9"/>
  </si>
  <si>
    <t>人</t>
    <rPh sb="0" eb="1">
      <t>ニン</t>
    </rPh>
    <phoneticPr fontId="9"/>
  </si>
  <si>
    <t>倍 〉</t>
    <rPh sb="0" eb="1">
      <t>バイ</t>
    </rPh>
    <phoneticPr fontId="9"/>
  </si>
  <si>
    <t>〈 新規需要増加額比</t>
    <rPh sb="2" eb="4">
      <t>シンキ</t>
    </rPh>
    <rPh sb="4" eb="6">
      <t>ジュヨウ</t>
    </rPh>
    <rPh sb="6" eb="8">
      <t>ゾウカ</t>
    </rPh>
    <rPh sb="8" eb="9">
      <t>ガク</t>
    </rPh>
    <rPh sb="9" eb="10">
      <t>ヒ</t>
    </rPh>
    <phoneticPr fontId="9"/>
  </si>
  <si>
    <t>　　　雇用者誘発数</t>
    <rPh sb="3" eb="9">
      <t>コヨウシャユウハツスウ</t>
    </rPh>
    <phoneticPr fontId="9"/>
  </si>
  <si>
    <t>※1人未満切り捨て</t>
    <rPh sb="2" eb="3">
      <t>ニン</t>
    </rPh>
    <rPh sb="3" eb="5">
      <t>ミマン</t>
    </rPh>
    <rPh sb="5" eb="6">
      <t>キ</t>
    </rPh>
    <rPh sb="7" eb="8">
      <t>ス</t>
    </rPh>
    <phoneticPr fontId="9"/>
  </si>
  <si>
    <t>生産者価格</t>
    <rPh sb="0" eb="3">
      <t>セイサンシャ</t>
    </rPh>
    <rPh sb="3" eb="5">
      <t>カカク</t>
    </rPh>
    <phoneticPr fontId="10"/>
  </si>
  <si>
    <t>〈 参考 〉</t>
    <rPh sb="2" eb="4">
      <t>サンコウ</t>
    </rPh>
    <phoneticPr fontId="10"/>
  </si>
  <si>
    <t>購入者価格</t>
    <rPh sb="0" eb="3">
      <t>コウニュウシャ</t>
    </rPh>
    <rPh sb="3" eb="5">
      <t>カカク</t>
    </rPh>
    <phoneticPr fontId="10"/>
  </si>
  <si>
    <t>自給率 ＝１－移輸入率</t>
    <rPh sb="0" eb="3">
      <t>ジキュウリツ</t>
    </rPh>
    <rPh sb="7" eb="8">
      <t>イ</t>
    </rPh>
    <rPh sb="8" eb="10">
      <t>ユニュウ</t>
    </rPh>
    <rPh sb="10" eb="11">
      <t>リツ</t>
    </rPh>
    <phoneticPr fontId="10"/>
  </si>
  <si>
    <t>・分析結果は、長野県が保証するものではありません。利用者の責任においてご利用ください。</t>
    <rPh sb="1" eb="3">
      <t>ブンセキ</t>
    </rPh>
    <rPh sb="3" eb="5">
      <t>ケッカ</t>
    </rPh>
    <rPh sb="7" eb="10">
      <t>ナガノケン</t>
    </rPh>
    <rPh sb="11" eb="13">
      <t>ホショウ</t>
    </rPh>
    <rPh sb="25" eb="28">
      <t>リヨウシャ</t>
    </rPh>
    <rPh sb="29" eb="31">
      <t>セキニン</t>
    </rPh>
    <rPh sb="36" eb="38">
      <t>リヨウ</t>
    </rPh>
    <phoneticPr fontId="10"/>
  </si>
  <si>
    <t>・分析方法の変更等により、予告なしに分析ツールを変更する場合があります。</t>
    <rPh sb="1" eb="3">
      <t>ブンセキ</t>
    </rPh>
    <rPh sb="3" eb="5">
      <t>ホウホウ</t>
    </rPh>
    <rPh sb="6" eb="8">
      <t>ヘンコウ</t>
    </rPh>
    <rPh sb="8" eb="9">
      <t>ナド</t>
    </rPh>
    <rPh sb="13" eb="15">
      <t>ヨコク</t>
    </rPh>
    <rPh sb="18" eb="20">
      <t>ブンセキ</t>
    </rPh>
    <rPh sb="24" eb="26">
      <t>ヘンコウ</t>
    </rPh>
    <rPh sb="28" eb="30">
      <t>バアイ</t>
    </rPh>
    <phoneticPr fontId="10"/>
  </si>
  <si>
    <t>マージン</t>
    <phoneticPr fontId="10"/>
  </si>
  <si>
    <t>運輸マージン</t>
    <rPh sb="0" eb="2">
      <t>ウンユ</t>
    </rPh>
    <phoneticPr fontId="10"/>
  </si>
  <si>
    <t>商業マージン</t>
    <rPh sb="0" eb="2">
      <t>ショウギョウ</t>
    </rPh>
    <phoneticPr fontId="10"/>
  </si>
  <si>
    <t>（運送業者）</t>
    <rPh sb="1" eb="3">
      <t>ウンソウ</t>
    </rPh>
    <rPh sb="3" eb="5">
      <t>ギョウシャ</t>
    </rPh>
    <phoneticPr fontId="10"/>
  </si>
  <si>
    <t>（商店）</t>
    <rPh sb="1" eb="3">
      <t>ショウテン</t>
    </rPh>
    <phoneticPr fontId="10"/>
  </si>
  <si>
    <t>出荷額</t>
    <rPh sb="0" eb="2">
      <t>シュッカ</t>
    </rPh>
    <rPh sb="2" eb="3">
      <t>ガク</t>
    </rPh>
    <phoneticPr fontId="10"/>
  </si>
  <si>
    <t>（工場・農家）</t>
    <rPh sb="1" eb="3">
      <t>コウジョウ</t>
    </rPh>
    <rPh sb="4" eb="6">
      <t>ノウカ</t>
    </rPh>
    <phoneticPr fontId="10"/>
  </si>
  <si>
    <t>部門名</t>
    <rPh sb="0" eb="2">
      <t>ブモン</t>
    </rPh>
    <rPh sb="2" eb="3">
      <t>メイ</t>
    </rPh>
    <phoneticPr fontId="11"/>
  </si>
  <si>
    <t>飼料・有機質肥料、たばこを含む</t>
  </si>
  <si>
    <t>合成皮革を含む</t>
  </si>
  <si>
    <t>銑鉄・粗鋼、鋼材、鋳鍛造品など</t>
  </si>
  <si>
    <t>上水道・簡易水道、工業用水、下水道など</t>
  </si>
  <si>
    <t>ごみ、産業廃棄物、し尿の収集・処理など</t>
  </si>
  <si>
    <t>銀行、貸金業、証券会社、生命保険、損害保険など</t>
  </si>
  <si>
    <t>不動産仲介・管理業、不動産賃貸業、貸家業など</t>
  </si>
  <si>
    <t>中央政府、地方公共団体</t>
  </si>
  <si>
    <t>農業協同組合（営利活動分は除く）、商工会議所、集会所（文化会館、婦人会館など）、宗教団体、学術団体、労働団体、政治団体など</t>
  </si>
  <si>
    <t>説明</t>
    <rPh sb="0" eb="2">
      <t>セツメイ</t>
    </rPh>
    <phoneticPr fontId="11"/>
  </si>
  <si>
    <t>生産誘発額</t>
    <rPh sb="0" eb="2">
      <t>セイサン</t>
    </rPh>
    <rPh sb="2" eb="4">
      <t>ユウハツ</t>
    </rPh>
    <rPh sb="4" eb="5">
      <t>ガク</t>
    </rPh>
    <phoneticPr fontId="11"/>
  </si>
  <si>
    <t>粗付加価値額</t>
    <rPh sb="0" eb="1">
      <t>アラ</t>
    </rPh>
    <rPh sb="1" eb="3">
      <t>フカ</t>
    </rPh>
    <rPh sb="3" eb="5">
      <t>カチ</t>
    </rPh>
    <rPh sb="5" eb="6">
      <t>ガク</t>
    </rPh>
    <phoneticPr fontId="11"/>
  </si>
  <si>
    <t>1次波及効果</t>
    <rPh sb="1" eb="2">
      <t>ジ</t>
    </rPh>
    <rPh sb="2" eb="4">
      <t>ハキュウ</t>
    </rPh>
    <rPh sb="4" eb="6">
      <t>コウカ</t>
    </rPh>
    <phoneticPr fontId="11"/>
  </si>
  <si>
    <t>2次波及効果</t>
    <rPh sb="1" eb="2">
      <t>ジ</t>
    </rPh>
    <rPh sb="2" eb="4">
      <t>ハキュウ</t>
    </rPh>
    <rPh sb="4" eb="6">
      <t>コウカ</t>
    </rPh>
    <phoneticPr fontId="11"/>
  </si>
  <si>
    <t>直接効果</t>
    <rPh sb="0" eb="2">
      <t>チョクセツ</t>
    </rPh>
    <rPh sb="2" eb="4">
      <t>コウカ</t>
    </rPh>
    <phoneticPr fontId="11"/>
  </si>
  <si>
    <t>就業(雇用)者誘発数</t>
    <rPh sb="0" eb="2">
      <t>シュウギョウ</t>
    </rPh>
    <rPh sb="3" eb="5">
      <t>コヨウ</t>
    </rPh>
    <rPh sb="6" eb="7">
      <t>シャ</t>
    </rPh>
    <rPh sb="7" eb="9">
      <t>ユウハツ</t>
    </rPh>
    <rPh sb="9" eb="10">
      <t>スウ</t>
    </rPh>
    <phoneticPr fontId="11"/>
  </si>
  <si>
    <t>投入係数</t>
    <rPh sb="0" eb="2">
      <t>トウニュウ</t>
    </rPh>
    <rPh sb="2" eb="4">
      <t>ケイスウ</t>
    </rPh>
    <phoneticPr fontId="11"/>
  </si>
  <si>
    <t>逆行列係数</t>
    <rPh sb="0" eb="3">
      <t>ギャクギョウレツ</t>
    </rPh>
    <rPh sb="3" eb="5">
      <t>ケイスウ</t>
    </rPh>
    <phoneticPr fontId="11"/>
  </si>
  <si>
    <t>　「フロー」シートも参考にしてください。</t>
    <rPh sb="10" eb="12">
      <t>サンコウ</t>
    </rPh>
    <phoneticPr fontId="11"/>
  </si>
  <si>
    <t>家計調査
（総務省）</t>
    <rPh sb="0" eb="2">
      <t>カケイ</t>
    </rPh>
    <rPh sb="2" eb="4">
      <t>チョウサ</t>
    </rPh>
    <rPh sb="6" eb="9">
      <t>ソウムショウ</t>
    </rPh>
    <phoneticPr fontId="11"/>
  </si>
  <si>
    <t>・毎月実施されており、直近の年間データの入手が可能
・調査対象市町村、標本数が少ない（複数年の平均値を使用する等の検討が必要）
・県全体のデータがない</t>
    <rPh sb="1" eb="3">
      <t>マイツキ</t>
    </rPh>
    <rPh sb="3" eb="5">
      <t>ジッシ</t>
    </rPh>
    <rPh sb="11" eb="13">
      <t>チョッキン</t>
    </rPh>
    <rPh sb="14" eb="16">
      <t>ネンカン</t>
    </rPh>
    <rPh sb="20" eb="22">
      <t>ニュウシュ</t>
    </rPh>
    <rPh sb="23" eb="25">
      <t>カノウ</t>
    </rPh>
    <rPh sb="27" eb="29">
      <t>チョウサ</t>
    </rPh>
    <rPh sb="29" eb="31">
      <t>タイショウ</t>
    </rPh>
    <rPh sb="31" eb="34">
      <t>シチョウソン</t>
    </rPh>
    <rPh sb="35" eb="37">
      <t>ヒョウホン</t>
    </rPh>
    <rPh sb="37" eb="38">
      <t>スウ</t>
    </rPh>
    <rPh sb="39" eb="40">
      <t>スク</t>
    </rPh>
    <rPh sb="43" eb="45">
      <t>フクスウ</t>
    </rPh>
    <rPh sb="45" eb="46">
      <t>ネン</t>
    </rPh>
    <rPh sb="47" eb="49">
      <t>ヘイキン</t>
    </rPh>
    <rPh sb="49" eb="50">
      <t>チ</t>
    </rPh>
    <rPh sb="51" eb="53">
      <t>シヨウ</t>
    </rPh>
    <rPh sb="55" eb="56">
      <t>ナド</t>
    </rPh>
    <rPh sb="57" eb="59">
      <t>ケントウ</t>
    </rPh>
    <rPh sb="60" eb="62">
      <t>ヒツヨウ</t>
    </rPh>
    <rPh sb="65" eb="66">
      <t>ケン</t>
    </rPh>
    <rPh sb="66" eb="68">
      <t>ゼンタイ</t>
    </rPh>
    <phoneticPr fontId="11"/>
  </si>
  <si>
    <t>経済波及効果</t>
    <rPh sb="0" eb="2">
      <t>ケイザイ</t>
    </rPh>
    <rPh sb="2" eb="4">
      <t>ハキュウ</t>
    </rPh>
    <rPh sb="4" eb="6">
      <t>コウカ</t>
    </rPh>
    <phoneticPr fontId="9"/>
  </si>
  <si>
    <t>情報通信機器</t>
    <rPh sb="0" eb="2">
      <t>ジョウホウ</t>
    </rPh>
    <rPh sb="2" eb="4">
      <t>ツウシン</t>
    </rPh>
    <rPh sb="4" eb="6">
      <t>キキ</t>
    </rPh>
    <phoneticPr fontId="3"/>
  </si>
  <si>
    <t>他に分類されない会員制団体</t>
  </si>
  <si>
    <t>他に分類されない会員制団体</t>
    <phoneticPr fontId="3"/>
  </si>
  <si>
    <t>電子部品</t>
  </si>
  <si>
    <t>鉱業</t>
  </si>
  <si>
    <t>飲食料品</t>
  </si>
  <si>
    <t>繊維製品</t>
  </si>
  <si>
    <t>化学製品</t>
  </si>
  <si>
    <t>石油・石炭製品</t>
  </si>
  <si>
    <t>窯業・土石製品</t>
  </si>
  <si>
    <t>鉄鋼</t>
  </si>
  <si>
    <t>非鉄金属</t>
  </si>
  <si>
    <t>金属製品</t>
  </si>
  <si>
    <t>はん用機械</t>
  </si>
  <si>
    <t>生産用機械</t>
  </si>
  <si>
    <t>業務用機械</t>
  </si>
  <si>
    <t>電気機械</t>
  </si>
  <si>
    <t>輸送機械</t>
  </si>
  <si>
    <t>建設</t>
  </si>
  <si>
    <t>金融・保険</t>
  </si>
  <si>
    <t>不動産</t>
  </si>
  <si>
    <t>運輸・郵便</t>
  </si>
  <si>
    <t>情報通信</t>
  </si>
  <si>
    <t>公務</t>
  </si>
  <si>
    <t>教育・研究</t>
  </si>
  <si>
    <t>医療・福祉</t>
  </si>
  <si>
    <t>間接税（関税・輸入品商品税を除く。）</t>
  </si>
  <si>
    <t>粗付加価値部門計</t>
    <rPh sb="0" eb="7">
      <t>アラフカカチブモン</t>
    </rPh>
    <rPh sb="7" eb="8">
      <t>ケイ</t>
    </rPh>
    <phoneticPr fontId="4"/>
  </si>
  <si>
    <t>県内生産額</t>
    <rPh sb="0" eb="1">
      <t>ケン</t>
    </rPh>
    <phoneticPr fontId="4"/>
  </si>
  <si>
    <t>全国家計構造調査
（総務省）</t>
    <rPh sb="0" eb="2">
      <t>ゼンコク</t>
    </rPh>
    <rPh sb="2" eb="4">
      <t>カケイ</t>
    </rPh>
    <rPh sb="4" eb="6">
      <t>コウゾウ</t>
    </rPh>
    <rPh sb="6" eb="8">
      <t>チョウサ</t>
    </rPh>
    <rPh sb="10" eb="13">
      <t>ソウムショウ</t>
    </rPh>
    <phoneticPr fontId="11"/>
  </si>
  <si>
    <t>（移輸入率 ＝移輸入額／県内需要合計）</t>
    <rPh sb="1" eb="2">
      <t>イ</t>
    </rPh>
    <rPh sb="2" eb="4">
      <t>ユニュウ</t>
    </rPh>
    <rPh sb="4" eb="5">
      <t>リツ</t>
    </rPh>
    <rPh sb="7" eb="8">
      <t>イ</t>
    </rPh>
    <rPh sb="8" eb="11">
      <t>ユニュウガク</t>
    </rPh>
    <rPh sb="12" eb="14">
      <t>ケンナイ</t>
    </rPh>
    <rPh sb="14" eb="16">
      <t>ジュヨウ</t>
    </rPh>
    <rPh sb="16" eb="18">
      <t>ゴウケイ</t>
    </rPh>
    <phoneticPr fontId="10"/>
  </si>
  <si>
    <t>（人/百万円）</t>
    <rPh sb="1" eb="2">
      <t>ニン</t>
    </rPh>
    <rPh sb="3" eb="4">
      <t>ヒャク</t>
    </rPh>
    <phoneticPr fontId="2"/>
  </si>
  <si>
    <t>宿泊業</t>
    <rPh sb="0" eb="2">
      <t>シュクハク</t>
    </rPh>
    <rPh sb="2" eb="3">
      <t>ギョウ</t>
    </rPh>
    <phoneticPr fontId="8"/>
  </si>
  <si>
    <t>飲食サービス</t>
    <rPh sb="0" eb="2">
      <t>インショク</t>
    </rPh>
    <phoneticPr fontId="8"/>
  </si>
  <si>
    <t>内生部門合計</t>
    <rPh sb="0" eb="2">
      <t>ナイセイ</t>
    </rPh>
    <rPh sb="2" eb="4">
      <t>ブモン</t>
    </rPh>
    <rPh sb="4" eb="5">
      <t>ゴウ</t>
    </rPh>
    <phoneticPr fontId="11"/>
  </si>
  <si>
    <t>産業連関表
部門分類(39部門)</t>
    <phoneticPr fontId="1"/>
  </si>
  <si>
    <t>対応する産業連関表
部門分類(39部門)</t>
    <phoneticPr fontId="1"/>
  </si>
  <si>
    <t>新幹線・鉄道（長距離移動）</t>
    <rPh sb="0" eb="3">
      <t>シンカンセン</t>
    </rPh>
    <rPh sb="4" eb="6">
      <t>テツドウ</t>
    </rPh>
    <rPh sb="7" eb="10">
      <t>チョウキョリ</t>
    </rPh>
    <rPh sb="10" eb="12">
      <t>イドウ</t>
    </rPh>
    <phoneticPr fontId="16"/>
  </si>
  <si>
    <t>長距離バス</t>
    <rPh sb="0" eb="3">
      <t>チョウキョリ</t>
    </rPh>
    <phoneticPr fontId="15"/>
  </si>
  <si>
    <t>鉄道･モノレール（短距離移動）</t>
    <rPh sb="0" eb="2">
      <t>テツドウ</t>
    </rPh>
    <rPh sb="9" eb="12">
      <t>タンキョリ</t>
    </rPh>
    <rPh sb="12" eb="14">
      <t>イドウ</t>
    </rPh>
    <phoneticPr fontId="16"/>
  </si>
  <si>
    <t>近郊バス</t>
    <rPh sb="0" eb="2">
      <t>キンコウ</t>
    </rPh>
    <phoneticPr fontId="15"/>
  </si>
  <si>
    <t>タクシー・ハイヤー</t>
  </si>
  <si>
    <t>レンタカー・カーシェアリング</t>
  </si>
  <si>
    <t>ガソリン</t>
  </si>
  <si>
    <t>その他交通費</t>
    <rPh sb="2" eb="3">
      <t>ホカ</t>
    </rPh>
    <rPh sb="3" eb="6">
      <t>コウツウヒ</t>
    </rPh>
    <phoneticPr fontId="16"/>
  </si>
  <si>
    <t>宿泊費</t>
  </si>
  <si>
    <t>飲食費</t>
  </si>
  <si>
    <t>農林漁業</t>
  </si>
  <si>
    <t>陶磁器・ガラス製品</t>
  </si>
  <si>
    <t>その他</t>
  </si>
  <si>
    <t>・交通費については県外者の県外での消費も考慮し、全額の１／２として計算します。</t>
    <rPh sb="9" eb="12">
      <t>ケンガイシャ</t>
    </rPh>
    <rPh sb="13" eb="15">
      <t>ケンガイ</t>
    </rPh>
    <rPh sb="17" eb="19">
      <t>ショウヒ</t>
    </rPh>
    <rPh sb="20" eb="22">
      <t>コウリョ</t>
    </rPh>
    <phoneticPr fontId="1"/>
  </si>
  <si>
    <t>初期値</t>
    <rPh sb="0" eb="3">
      <t>ショキチ</t>
    </rPh>
    <phoneticPr fontId="2"/>
  </si>
  <si>
    <t>備考</t>
    <rPh sb="0" eb="2">
      <t>ビコウ</t>
    </rPh>
    <phoneticPr fontId="18"/>
  </si>
  <si>
    <t>宿泊客</t>
    <rPh sb="0" eb="3">
      <t>シュクハクキャク</t>
    </rPh>
    <phoneticPr fontId="13"/>
  </si>
  <si>
    <t>日帰り客</t>
    <rPh sb="0" eb="2">
      <t>ヒガエ</t>
    </rPh>
    <rPh sb="3" eb="4">
      <t>キャク</t>
    </rPh>
    <phoneticPr fontId="13"/>
  </si>
  <si>
    <t>（人）</t>
    <rPh sb="1" eb="2">
      <t>ヒト</t>
    </rPh>
    <phoneticPr fontId="13"/>
  </si>
  <si>
    <t>合計</t>
    <rPh sb="0" eb="2">
      <t>ゴウケイ</t>
    </rPh>
    <phoneticPr fontId="13"/>
  </si>
  <si>
    <t>推計値</t>
    <rPh sb="0" eb="3">
      <t>スイケイチ</t>
    </rPh>
    <phoneticPr fontId="13"/>
  </si>
  <si>
    <t>按分比</t>
    <rPh sb="0" eb="2">
      <t>アンブン</t>
    </rPh>
    <rPh sb="2" eb="3">
      <t>ヒ</t>
    </rPh>
    <phoneticPr fontId="13"/>
  </si>
  <si>
    <t>費　　　　　目</t>
    <phoneticPr fontId="13"/>
  </si>
  <si>
    <t>自給率（宿泊客）</t>
    <rPh sb="0" eb="3">
      <t>ジキュウリツ</t>
    </rPh>
    <rPh sb="4" eb="6">
      <t>シュクハク</t>
    </rPh>
    <rPh sb="6" eb="7">
      <t>キャク</t>
    </rPh>
    <phoneticPr fontId="18"/>
  </si>
  <si>
    <t>自給率（日帰り客）</t>
    <rPh sb="0" eb="3">
      <t>ジキュウリツ</t>
    </rPh>
    <rPh sb="4" eb="6">
      <t>ヒガエ</t>
    </rPh>
    <rPh sb="7" eb="8">
      <t>キャク</t>
    </rPh>
    <phoneticPr fontId="18"/>
  </si>
  <si>
    <t>宿泊客</t>
    <rPh sb="2" eb="3">
      <t>キャク</t>
    </rPh>
    <phoneticPr fontId="13"/>
  </si>
  <si>
    <t>日帰り客</t>
    <rPh sb="3" eb="4">
      <t>キャク</t>
    </rPh>
    <phoneticPr fontId="13"/>
  </si>
  <si>
    <t>旅行消費支出額合計</t>
    <rPh sb="0" eb="2">
      <t>リョコウ</t>
    </rPh>
    <phoneticPr fontId="1"/>
  </si>
  <si>
    <t>旅行消費支出額合計</t>
    <rPh sb="0" eb="2">
      <t>リョコウ</t>
    </rPh>
    <rPh sb="2" eb="4">
      <t>ショウヒ</t>
    </rPh>
    <rPh sb="4" eb="6">
      <t>シシュツ</t>
    </rPh>
    <rPh sb="6" eb="7">
      <t>ガク</t>
    </rPh>
    <rPh sb="7" eb="9">
      <t>ゴウケイ</t>
    </rPh>
    <phoneticPr fontId="13"/>
  </si>
  <si>
    <t>修正値</t>
    <rPh sb="0" eb="2">
      <t>シュウセイ</t>
    </rPh>
    <rPh sb="2" eb="3">
      <t>チ</t>
    </rPh>
    <phoneticPr fontId="2"/>
  </si>
  <si>
    <t>↓需要増加額（旅行消費支出額）を入力</t>
    <rPh sb="1" eb="6">
      <t>ジュヨウゾウカガク</t>
    </rPh>
    <rPh sb="7" eb="9">
      <t>リョコウ</t>
    </rPh>
    <rPh sb="9" eb="11">
      <t>ショウヒ</t>
    </rPh>
    <rPh sb="11" eb="13">
      <t>シシュツ</t>
    </rPh>
    <rPh sb="13" eb="14">
      <t>ガク</t>
    </rPh>
    <rPh sb="16" eb="18">
      <t>ニュウリョク</t>
    </rPh>
    <phoneticPr fontId="1"/>
  </si>
  <si>
    <t>菓子類</t>
  </si>
  <si>
    <t>農産物</t>
  </si>
  <si>
    <t>水産物</t>
  </si>
  <si>
    <t>レンタル料</t>
  </si>
  <si>
    <t>対個人サービス（宿泊業、飲食サービスを除く）</t>
    <rPh sb="0" eb="1">
      <t>タイ</t>
    </rPh>
    <rPh sb="1" eb="3">
      <t>コジン</t>
    </rPh>
    <rPh sb="8" eb="10">
      <t>シュクハク</t>
    </rPh>
    <rPh sb="10" eb="11">
      <t>ギョウ</t>
    </rPh>
    <rPh sb="12" eb="14">
      <t>インショク</t>
    </rPh>
    <rPh sb="19" eb="20">
      <t>ノゾ</t>
    </rPh>
    <phoneticPr fontId="4"/>
  </si>
  <si>
    <t>１　観光客数による分析</t>
    <rPh sb="2" eb="5">
      <t>カンコウキャク</t>
    </rPh>
    <rPh sb="5" eb="6">
      <t>スウ</t>
    </rPh>
    <rPh sb="9" eb="11">
      <t>ブンセキ</t>
    </rPh>
    <phoneticPr fontId="13"/>
  </si>
  <si>
    <t>①　観光客数を宿泊・日帰り客の区分ごとに把握している</t>
    <rPh sb="2" eb="5">
      <t>カンコウキャク</t>
    </rPh>
    <rPh sb="5" eb="6">
      <t>スウ</t>
    </rPh>
    <rPh sb="7" eb="9">
      <t>シュクハク</t>
    </rPh>
    <rPh sb="10" eb="12">
      <t>ヒガエ</t>
    </rPh>
    <rPh sb="13" eb="14">
      <t>キャク</t>
    </rPh>
    <rPh sb="15" eb="17">
      <t>クブン</t>
    </rPh>
    <rPh sb="20" eb="22">
      <t>ハアク</t>
    </rPh>
    <phoneticPr fontId="11"/>
  </si>
  <si>
    <t>２　旅行消費支出額による分析</t>
    <rPh sb="2" eb="4">
      <t>リョコウ</t>
    </rPh>
    <rPh sb="4" eb="6">
      <t>ショウヒ</t>
    </rPh>
    <rPh sb="6" eb="8">
      <t>シシュツ</t>
    </rPh>
    <rPh sb="8" eb="9">
      <t>ガク</t>
    </rPh>
    <rPh sb="12" eb="14">
      <t>ブンセキ</t>
    </rPh>
    <phoneticPr fontId="13"/>
  </si>
  <si>
    <t>部門名（３９部門）</t>
    <rPh sb="0" eb="2">
      <t>ブモン</t>
    </rPh>
    <rPh sb="2" eb="3">
      <t>メイ</t>
    </rPh>
    <rPh sb="6" eb="8">
      <t>ブモン</t>
    </rPh>
    <phoneticPr fontId="1"/>
  </si>
  <si>
    <t>合計</t>
    <rPh sb="0" eb="2">
      <t>ゴウケイ</t>
    </rPh>
    <phoneticPr fontId="20"/>
  </si>
  <si>
    <t>宿泊業</t>
    <rPh sb="0" eb="2">
      <t>シュクハク</t>
    </rPh>
    <rPh sb="2" eb="3">
      <t>ギョウ</t>
    </rPh>
    <phoneticPr fontId="20"/>
  </si>
  <si>
    <t>飲食サービス</t>
    <phoneticPr fontId="20"/>
  </si>
  <si>
    <t>　説　　　明</t>
    <rPh sb="1" eb="2">
      <t>セツ</t>
    </rPh>
    <rPh sb="5" eb="6">
      <t>メイ</t>
    </rPh>
    <phoneticPr fontId="10"/>
  </si>
  <si>
    <t>　入　　　力</t>
    <rPh sb="1" eb="2">
      <t>ニュウ</t>
    </rPh>
    <rPh sb="5" eb="6">
      <t>チカラ</t>
    </rPh>
    <phoneticPr fontId="10"/>
  </si>
  <si>
    <t>　入　力　結　果</t>
    <rPh sb="1" eb="2">
      <t>ニュウ</t>
    </rPh>
    <rPh sb="3" eb="4">
      <t>チカラ</t>
    </rPh>
    <rPh sb="5" eb="6">
      <t>ケツ</t>
    </rPh>
    <rPh sb="7" eb="8">
      <t>ハテ</t>
    </rPh>
    <phoneticPr fontId="10"/>
  </si>
  <si>
    <t>　計　算　シ　ー　ト</t>
    <rPh sb="1" eb="2">
      <t>ケイ</t>
    </rPh>
    <rPh sb="3" eb="4">
      <t>サン</t>
    </rPh>
    <phoneticPr fontId="10"/>
  </si>
  <si>
    <t>宿泊業</t>
    <rPh sb="0" eb="2">
      <t>シュクハク</t>
    </rPh>
    <rPh sb="2" eb="3">
      <t>ギョウ</t>
    </rPh>
    <phoneticPr fontId="17"/>
  </si>
  <si>
    <t>　交通費に関しては、県内の交通機関を利用することを想定して、ガソリン以外はすべて自給率を100%と設定しています。
　ガソリンは、県内で給油しても製造元が県外であるため、０%と設定しています。</t>
    <phoneticPr fontId="21"/>
  </si>
  <si>
    <t>B</t>
    <phoneticPr fontId="1"/>
  </si>
  <si>
    <t>A×粗付加価値率</t>
    <rPh sb="2" eb="8">
      <t>アラフカカチリツ</t>
    </rPh>
    <phoneticPr fontId="1"/>
  </si>
  <si>
    <t>A×雇用者所得率</t>
    <rPh sb="2" eb="5">
      <t>コヨウシャ</t>
    </rPh>
    <rPh sb="5" eb="7">
      <t>ショトク</t>
    </rPh>
    <rPh sb="7" eb="8">
      <t>リツ</t>
    </rPh>
    <phoneticPr fontId="1"/>
  </si>
  <si>
    <t>C</t>
    <phoneticPr fontId="1"/>
  </si>
  <si>
    <t>F</t>
    <phoneticPr fontId="1"/>
  </si>
  <si>
    <t>J</t>
    <phoneticPr fontId="1"/>
  </si>
  <si>
    <t>K</t>
    <phoneticPr fontId="1"/>
  </si>
  <si>
    <t>D×E</t>
    <phoneticPr fontId="1"/>
  </si>
  <si>
    <t>G1×粗付加価値率</t>
    <rPh sb="3" eb="9">
      <t>アラフカカチリツ</t>
    </rPh>
    <phoneticPr fontId="1"/>
  </si>
  <si>
    <t>G1×雇用者所得率</t>
    <rPh sb="3" eb="6">
      <t>コヨウシャ</t>
    </rPh>
    <rPh sb="6" eb="8">
      <t>ショトク</t>
    </rPh>
    <rPh sb="8" eb="9">
      <t>リツ</t>
    </rPh>
    <phoneticPr fontId="1"/>
  </si>
  <si>
    <t>G1</t>
    <phoneticPr fontId="1"/>
  </si>
  <si>
    <t>I1</t>
    <phoneticPr fontId="1"/>
  </si>
  <si>
    <t>A+G1</t>
    <phoneticPr fontId="1"/>
  </si>
  <si>
    <t>C+I1</t>
    <phoneticPr fontId="1"/>
  </si>
  <si>
    <t>K×消費転換率</t>
    <rPh sb="2" eb="4">
      <t>ショウヒ</t>
    </rPh>
    <rPh sb="4" eb="6">
      <t>テンカン</t>
    </rPh>
    <rPh sb="6" eb="7">
      <t>リツ</t>
    </rPh>
    <phoneticPr fontId="1"/>
  </si>
  <si>
    <t>G2</t>
    <phoneticPr fontId="1"/>
  </si>
  <si>
    <t>I2</t>
    <phoneticPr fontId="1"/>
  </si>
  <si>
    <t>O1</t>
    <phoneticPr fontId="1"/>
  </si>
  <si>
    <t>O2</t>
    <phoneticPr fontId="1"/>
  </si>
  <si>
    <t>P2</t>
    <phoneticPr fontId="1"/>
  </si>
  <si>
    <t>O3</t>
    <phoneticPr fontId="1"/>
  </si>
  <si>
    <t>P3</t>
    <phoneticPr fontId="1"/>
  </si>
  <si>
    <t>Q</t>
    <phoneticPr fontId="1"/>
  </si>
  <si>
    <t>L×民間消費
支出構成比</t>
    <rPh sb="2" eb="4">
      <t>ミンカン</t>
    </rPh>
    <rPh sb="4" eb="6">
      <t>ショウヒ</t>
    </rPh>
    <rPh sb="7" eb="9">
      <t>シシュツ</t>
    </rPh>
    <rPh sb="9" eb="12">
      <t>コウセイヒ</t>
    </rPh>
    <phoneticPr fontId="1"/>
  </si>
  <si>
    <t>G2×粗付加価値率</t>
    <rPh sb="3" eb="9">
      <t>アラフカカチリツ</t>
    </rPh>
    <phoneticPr fontId="1"/>
  </si>
  <si>
    <t>G2×雇用者所得率</t>
    <rPh sb="3" eb="6">
      <t>コヨウシャ</t>
    </rPh>
    <rPh sb="6" eb="8">
      <t>ショトク</t>
    </rPh>
    <rPh sb="8" eb="9">
      <t>リツ</t>
    </rPh>
    <phoneticPr fontId="1"/>
  </si>
  <si>
    <t>A×就業者係数</t>
    <rPh sb="2" eb="5">
      <t>シュウギョウシャ</t>
    </rPh>
    <rPh sb="5" eb="7">
      <t>ケイスウ</t>
    </rPh>
    <phoneticPr fontId="1"/>
  </si>
  <si>
    <t>A×雇用者係数</t>
    <rPh sb="2" eb="5">
      <t>コヨウシャ</t>
    </rPh>
    <rPh sb="5" eb="7">
      <t>ケイスウ</t>
    </rPh>
    <phoneticPr fontId="1"/>
  </si>
  <si>
    <t>G1×就業者係数</t>
    <rPh sb="3" eb="6">
      <t>シュウギョウシャ</t>
    </rPh>
    <rPh sb="6" eb="8">
      <t>ケイスウ</t>
    </rPh>
    <phoneticPr fontId="1"/>
  </si>
  <si>
    <t>G1×雇用者係数</t>
    <rPh sb="3" eb="6">
      <t>コヨウシャ</t>
    </rPh>
    <rPh sb="6" eb="8">
      <t>ケイスウ</t>
    </rPh>
    <phoneticPr fontId="1"/>
  </si>
  <si>
    <t>G2×就業者係数</t>
    <rPh sb="3" eb="6">
      <t>シュウギョウシャ</t>
    </rPh>
    <rPh sb="6" eb="8">
      <t>ケイスウ</t>
    </rPh>
    <phoneticPr fontId="1"/>
  </si>
  <si>
    <t>G2×雇用者係数</t>
    <rPh sb="3" eb="6">
      <t>コヨウシャ</t>
    </rPh>
    <rPh sb="6" eb="8">
      <t>ケイスウ</t>
    </rPh>
    <phoneticPr fontId="1"/>
  </si>
  <si>
    <t>O1+O2+O3</t>
    <phoneticPr fontId="1"/>
  </si>
  <si>
    <t>産業部門別旅行消費支出額の推計　～観光客数より～</t>
    <rPh sb="5" eb="7">
      <t>リョコウ</t>
    </rPh>
    <rPh sb="17" eb="20">
      <t>カンコウキャク</t>
    </rPh>
    <rPh sb="20" eb="21">
      <t>スウ</t>
    </rPh>
    <phoneticPr fontId="1"/>
  </si>
  <si>
    <t>分析事例</t>
    <rPh sb="0" eb="2">
      <t>ブンセキ</t>
    </rPh>
    <rPh sb="2" eb="4">
      <t>ジレイ</t>
    </rPh>
    <phoneticPr fontId="1"/>
  </si>
  <si>
    <t>１　当初設定</t>
    <rPh sb="2" eb="4">
      <t>トウショ</t>
    </rPh>
    <rPh sb="4" eb="6">
      <t>セッテイ</t>
    </rPh>
    <phoneticPr fontId="1"/>
  </si>
  <si>
    <t>新規需要増加額</t>
    <rPh sb="0" eb="2">
      <t>シンキ</t>
    </rPh>
    <rPh sb="2" eb="4">
      <t>ジュヨウ</t>
    </rPh>
    <rPh sb="4" eb="6">
      <t>ゾウカ</t>
    </rPh>
    <rPh sb="6" eb="7">
      <t>ガク</t>
    </rPh>
    <phoneticPr fontId="1"/>
  </si>
  <si>
    <t>２　分析結果</t>
    <rPh sb="2" eb="4">
      <t>ブンセキ</t>
    </rPh>
    <rPh sb="4" eb="6">
      <t>ケッカ</t>
    </rPh>
    <phoneticPr fontId="1"/>
  </si>
  <si>
    <t>粗付加価値誘発額</t>
    <rPh sb="0" eb="1">
      <t>アラ</t>
    </rPh>
    <rPh sb="1" eb="3">
      <t>フカ</t>
    </rPh>
    <rPh sb="3" eb="5">
      <t>カチ</t>
    </rPh>
    <rPh sb="5" eb="7">
      <t>ユウハツ</t>
    </rPh>
    <rPh sb="7" eb="8">
      <t>ガク</t>
    </rPh>
    <phoneticPr fontId="1"/>
  </si>
  <si>
    <t>（注）端数処理の関係で、内訳の計と合計値が一致しない場合があります。</t>
    <rPh sb="1" eb="2">
      <t>チュウ</t>
    </rPh>
    <rPh sb="3" eb="7">
      <t>ハスウショリ</t>
    </rPh>
    <rPh sb="8" eb="10">
      <t>カンケイ</t>
    </rPh>
    <rPh sb="12" eb="14">
      <t>ウチワケ</t>
    </rPh>
    <rPh sb="15" eb="16">
      <t>ケイ</t>
    </rPh>
    <rPh sb="17" eb="20">
      <t>ゴウケイチ</t>
    </rPh>
    <rPh sb="21" eb="23">
      <t>イッチ</t>
    </rPh>
    <rPh sb="26" eb="28">
      <t>バアイ</t>
    </rPh>
    <phoneticPr fontId="1"/>
  </si>
  <si>
    <t>（単位：人）</t>
    <rPh sb="1" eb="3">
      <t>タンイ</t>
    </rPh>
    <rPh sb="4" eb="5">
      <t>ヒト</t>
    </rPh>
    <phoneticPr fontId="1"/>
  </si>
  <si>
    <t>雇用者所得総額
（直接+1次波及）</t>
    <rPh sb="0" eb="3">
      <t>コヨウシャ</t>
    </rPh>
    <rPh sb="3" eb="5">
      <t>ショトク</t>
    </rPh>
    <rPh sb="5" eb="7">
      <t>ソウガク</t>
    </rPh>
    <rPh sb="9" eb="11">
      <t>チョクセツ</t>
    </rPh>
    <rPh sb="13" eb="14">
      <t>ジ</t>
    </rPh>
    <rPh sb="14" eb="16">
      <t>ハキュウ</t>
    </rPh>
    <phoneticPr fontId="1"/>
  </si>
  <si>
    <t>消費支出増加額</t>
    <rPh sb="0" eb="2">
      <t>ショウヒ</t>
    </rPh>
    <rPh sb="2" eb="4">
      <t>シシュツ</t>
    </rPh>
    <rPh sb="4" eb="6">
      <t>ゾウカ</t>
    </rPh>
    <rPh sb="6" eb="7">
      <t>ガク</t>
    </rPh>
    <phoneticPr fontId="1"/>
  </si>
  <si>
    <t>〈 まとめ 〉</t>
    <phoneticPr fontId="1"/>
  </si>
  <si>
    <t>生産誘発額</t>
    <rPh sb="0" eb="5">
      <t>セイサンユウハツガク</t>
    </rPh>
    <phoneticPr fontId="1"/>
  </si>
  <si>
    <t>生産誘発額</t>
    <rPh sb="0" eb="2">
      <t>セイサン</t>
    </rPh>
    <rPh sb="2" eb="4">
      <t>ユウハツ</t>
    </rPh>
    <rPh sb="4" eb="5">
      <t>ガク</t>
    </rPh>
    <phoneticPr fontId="22"/>
  </si>
  <si>
    <t>消費支出額</t>
    <phoneticPr fontId="13"/>
  </si>
  <si>
    <t>消費支出額（県内消費分）</t>
    <rPh sb="6" eb="8">
      <t>ケンナイ</t>
    </rPh>
    <rPh sb="8" eb="10">
      <t>ショウヒ</t>
    </rPh>
    <rPh sb="10" eb="11">
      <t>ブン</t>
    </rPh>
    <phoneticPr fontId="13"/>
  </si>
  <si>
    <t>観光客数</t>
    <rPh sb="0" eb="3">
      <t>カンコウキャク</t>
    </rPh>
    <rPh sb="3" eb="4">
      <t>スウ</t>
    </rPh>
    <phoneticPr fontId="1"/>
  </si>
  <si>
    <t>A１</t>
    <phoneticPr fontId="22"/>
  </si>
  <si>
    <t>B1</t>
    <phoneticPr fontId="22"/>
  </si>
  <si>
    <t>生産者価格</t>
    <rPh sb="0" eb="3">
      <t>セイサンシャ</t>
    </rPh>
    <rPh sb="3" eb="5">
      <t>カカク</t>
    </rPh>
    <phoneticPr fontId="22"/>
  </si>
  <si>
    <t>C1</t>
    <phoneticPr fontId="22"/>
  </si>
  <si>
    <t>D1</t>
    <phoneticPr fontId="22"/>
  </si>
  <si>
    <t>A１'</t>
  </si>
  <si>
    <t>E１</t>
    <phoneticPr fontId="22"/>
  </si>
  <si>
    <t>F1</t>
    <phoneticPr fontId="22"/>
  </si>
  <si>
    <t>A１'+B１</t>
    <phoneticPr fontId="22"/>
  </si>
  <si>
    <t>A１×商業マージン率</t>
    <rPh sb="3" eb="5">
      <t>ショウギョウ</t>
    </rPh>
    <rPh sb="9" eb="10">
      <t>リツ</t>
    </rPh>
    <phoneticPr fontId="22"/>
  </si>
  <si>
    <t>A１×運輸マージン率</t>
    <rPh sb="3" eb="5">
      <t>ウンユ</t>
    </rPh>
    <rPh sb="9" eb="10">
      <t>リツ</t>
    </rPh>
    <phoneticPr fontId="22"/>
  </si>
  <si>
    <t>A１-(C1+D１)</t>
    <phoneticPr fontId="22"/>
  </si>
  <si>
    <t>E1×自給率</t>
    <rPh sb="3" eb="6">
      <t>ジキュウリツ</t>
    </rPh>
    <phoneticPr fontId="22"/>
  </si>
  <si>
    <t>A２</t>
    <phoneticPr fontId="22"/>
  </si>
  <si>
    <t>C２</t>
    <phoneticPr fontId="22"/>
  </si>
  <si>
    <t>D２</t>
    <phoneticPr fontId="22"/>
  </si>
  <si>
    <t>A２'</t>
    <phoneticPr fontId="22"/>
  </si>
  <si>
    <t>E２</t>
    <phoneticPr fontId="22"/>
  </si>
  <si>
    <t>A２×商業マージン率</t>
    <rPh sb="3" eb="5">
      <t>ショウギョウ</t>
    </rPh>
    <rPh sb="9" eb="10">
      <t>リツ</t>
    </rPh>
    <phoneticPr fontId="22"/>
  </si>
  <si>
    <t>A２×運輸マージン率</t>
    <rPh sb="3" eb="5">
      <t>ウンユ</t>
    </rPh>
    <rPh sb="9" eb="10">
      <t>リツ</t>
    </rPh>
    <phoneticPr fontId="22"/>
  </si>
  <si>
    <t>A２-(C２+D２)</t>
    <phoneticPr fontId="22"/>
  </si>
  <si>
    <t>01</t>
    <phoneticPr fontId="7"/>
  </si>
  <si>
    <t>02</t>
    <phoneticPr fontId="3"/>
  </si>
  <si>
    <t>03</t>
    <phoneticPr fontId="3"/>
  </si>
  <si>
    <t>08</t>
    <phoneticPr fontId="7"/>
  </si>
  <si>
    <t>13</t>
    <phoneticPr fontId="3"/>
  </si>
  <si>
    <t>14</t>
    <phoneticPr fontId="3"/>
  </si>
  <si>
    <t>15</t>
    <phoneticPr fontId="3"/>
  </si>
  <si>
    <t>16</t>
    <phoneticPr fontId="3"/>
  </si>
  <si>
    <t>18</t>
    <phoneticPr fontId="6"/>
  </si>
  <si>
    <t>28</t>
    <phoneticPr fontId="4"/>
  </si>
  <si>
    <t>29</t>
    <phoneticPr fontId="3"/>
  </si>
  <si>
    <t>32</t>
    <phoneticPr fontId="3"/>
  </si>
  <si>
    <t>35</t>
    <phoneticPr fontId="4"/>
  </si>
  <si>
    <t>36</t>
    <phoneticPr fontId="8"/>
  </si>
  <si>
    <t>37</t>
    <phoneticPr fontId="8"/>
  </si>
  <si>
    <t>38</t>
    <phoneticPr fontId="3"/>
  </si>
  <si>
    <t>39</t>
    <phoneticPr fontId="3"/>
  </si>
  <si>
    <t>01</t>
    <phoneticPr fontId="7"/>
  </si>
  <si>
    <t>02</t>
    <phoneticPr fontId="3"/>
  </si>
  <si>
    <t>03</t>
    <phoneticPr fontId="3"/>
  </si>
  <si>
    <t>08</t>
    <phoneticPr fontId="7"/>
  </si>
  <si>
    <t>13</t>
    <phoneticPr fontId="3"/>
  </si>
  <si>
    <t>14</t>
    <phoneticPr fontId="3"/>
  </si>
  <si>
    <t>15</t>
    <phoneticPr fontId="3"/>
  </si>
  <si>
    <t>16</t>
    <phoneticPr fontId="3"/>
  </si>
  <si>
    <t>18</t>
    <phoneticPr fontId="6"/>
  </si>
  <si>
    <t>28</t>
    <phoneticPr fontId="4"/>
  </si>
  <si>
    <t>29</t>
    <phoneticPr fontId="3"/>
  </si>
  <si>
    <t>32</t>
    <phoneticPr fontId="3"/>
  </si>
  <si>
    <t>35</t>
    <phoneticPr fontId="4"/>
  </si>
  <si>
    <t>36</t>
    <phoneticPr fontId="8"/>
  </si>
  <si>
    <t>37</t>
    <phoneticPr fontId="8"/>
  </si>
  <si>
    <t>38</t>
    <phoneticPr fontId="3"/>
  </si>
  <si>
    <t>39</t>
    <phoneticPr fontId="3"/>
  </si>
  <si>
    <t>　宿泊業者、飲食店における支出は、県内の飲食店を利用することを想定して、自給率を100%に設定しています。</t>
    <phoneticPr fontId="21"/>
  </si>
  <si>
    <t>　施設料等は長野県内の施設を利用することを想定して、自給率は100%に設定しています。</t>
    <rPh sb="1" eb="3">
      <t>シセツ</t>
    </rPh>
    <phoneticPr fontId="13"/>
  </si>
  <si>
    <t>ホテル、旅館、国民宿舎、モーテル、簡易宿泊所、ベッドハウス、山小屋、下宿屋、保養所、ユースホステル、合宿所など</t>
    <phoneticPr fontId="20"/>
  </si>
  <si>
    <t>食堂、天ぷら料理店、フランス料理店、中華料理店、そば屋、すし屋、喫茶店、レストラン、バー、スナック、キャバレー、料亭、ナイトクラブ、酒場、ビヤホール、B級グルメの出店、配達飲食サービス、持ち帰り飲食サービスなど</t>
    <phoneticPr fontId="20"/>
  </si>
  <si>
    <t>部門名（３９部門）</t>
    <rPh sb="0" eb="2">
      <t>ブモン</t>
    </rPh>
    <rPh sb="2" eb="3">
      <t>メイ</t>
    </rPh>
    <rPh sb="6" eb="8">
      <t>ブモン</t>
    </rPh>
    <phoneticPr fontId="1"/>
  </si>
  <si>
    <t>対個人サービス（宿泊業、飲食サービスを除く）</t>
    <phoneticPr fontId="17"/>
  </si>
  <si>
    <t>　 総括表</t>
    <rPh sb="2" eb="4">
      <t>ソウカツ</t>
    </rPh>
    <rPh sb="4" eb="5">
      <t>ヒョウ</t>
    </rPh>
    <phoneticPr fontId="10"/>
  </si>
  <si>
    <t>　 総合結果</t>
    <rPh sb="2" eb="4">
      <t>ソウゴウ</t>
    </rPh>
    <rPh sb="4" eb="6">
      <t>ケッカ</t>
    </rPh>
    <phoneticPr fontId="10"/>
  </si>
  <si>
    <t>　 フロー</t>
    <phoneticPr fontId="10"/>
  </si>
  <si>
    <t xml:space="preserve"> 　はじめに</t>
    <phoneticPr fontId="10"/>
  </si>
  <si>
    <t>　 利用手引き</t>
    <rPh sb="2" eb="4">
      <t>リヨウ</t>
    </rPh>
    <rPh sb="4" eb="6">
      <t>テビ</t>
    </rPh>
    <phoneticPr fontId="10"/>
  </si>
  <si>
    <t>　 旅行消費支出額計算</t>
    <rPh sb="2" eb="4">
      <t>リョコウ</t>
    </rPh>
    <rPh sb="4" eb="6">
      <t>ショウヒ</t>
    </rPh>
    <rPh sb="6" eb="8">
      <t>シシュツ</t>
    </rPh>
    <rPh sb="8" eb="9">
      <t>ガク</t>
    </rPh>
    <rPh sb="9" eb="11">
      <t>ケイサン</t>
    </rPh>
    <phoneticPr fontId="10"/>
  </si>
  <si>
    <t>　 波及効果計算</t>
    <rPh sb="2" eb="4">
      <t>ハキュウ</t>
    </rPh>
    <rPh sb="4" eb="6">
      <t>コウカ</t>
    </rPh>
    <rPh sb="6" eb="8">
      <t>ケイサン</t>
    </rPh>
    <phoneticPr fontId="10"/>
  </si>
  <si>
    <t>　 投入係数</t>
    <rPh sb="2" eb="4">
      <t>トウニュウ</t>
    </rPh>
    <rPh sb="4" eb="6">
      <t>ケイスウ</t>
    </rPh>
    <phoneticPr fontId="10"/>
  </si>
  <si>
    <t>　 その他係数</t>
    <rPh sb="4" eb="5">
      <t>タ</t>
    </rPh>
    <rPh sb="5" eb="7">
      <t>ケイスウ</t>
    </rPh>
    <phoneticPr fontId="10"/>
  </si>
  <si>
    <t>　  必要に応じて、各部門の自給率（最終需要が県内で調達される割合）を任意に設定することができます。</t>
    <phoneticPr fontId="1"/>
  </si>
  <si>
    <t>　 　　需要増加額は赤枠で囲まれた「需要増加額（入力）」欄（薄橙色セル）へ入力します。</t>
    <rPh sb="4" eb="6">
      <t>ジュヨウ</t>
    </rPh>
    <rPh sb="6" eb="8">
      <t>ゾウカ</t>
    </rPh>
    <rPh sb="8" eb="9">
      <t>ガク</t>
    </rPh>
    <rPh sb="10" eb="11">
      <t>アカ</t>
    </rPh>
    <rPh sb="11" eb="12">
      <t>ワク</t>
    </rPh>
    <rPh sb="13" eb="14">
      <t>カコ</t>
    </rPh>
    <rPh sb="18" eb="20">
      <t>ジュヨウ</t>
    </rPh>
    <rPh sb="20" eb="22">
      <t>ゾウカ</t>
    </rPh>
    <rPh sb="22" eb="23">
      <t>ガク</t>
    </rPh>
    <rPh sb="24" eb="26">
      <t>ニュウリョク</t>
    </rPh>
    <rPh sb="28" eb="29">
      <t>ラン</t>
    </rPh>
    <rPh sb="30" eb="31">
      <t>ウス</t>
    </rPh>
    <rPh sb="31" eb="33">
      <t>ダイダイイロ</t>
    </rPh>
    <rPh sb="37" eb="39">
      <t>ニュウリョク</t>
    </rPh>
    <phoneticPr fontId="3"/>
  </si>
  <si>
    <t>　 　　 自給率の設定を変更する場合は、赤枠で囲まれた「変更後の自給率」欄の（薄橙色セル）へ入力します。</t>
    <rPh sb="5" eb="8">
      <t>ジキュウリツ</t>
    </rPh>
    <rPh sb="9" eb="11">
      <t>セッテイ</t>
    </rPh>
    <rPh sb="12" eb="14">
      <t>ヘンコウ</t>
    </rPh>
    <rPh sb="16" eb="18">
      <t>バアイ</t>
    </rPh>
    <rPh sb="20" eb="21">
      <t>アカ</t>
    </rPh>
    <rPh sb="21" eb="22">
      <t>ワク</t>
    </rPh>
    <rPh sb="23" eb="24">
      <t>カコ</t>
    </rPh>
    <rPh sb="28" eb="30">
      <t>ヘンコウ</t>
    </rPh>
    <rPh sb="30" eb="31">
      <t>ゴ</t>
    </rPh>
    <rPh sb="32" eb="35">
      <t>ジキュウリツ</t>
    </rPh>
    <rPh sb="36" eb="37">
      <t>ラン</t>
    </rPh>
    <phoneticPr fontId="1"/>
  </si>
  <si>
    <t>　 　　 自給率の設定を変更する場合は、赤枠で囲まれた「修正値」欄の（薄橙色セル）へ入力します。</t>
    <rPh sb="5" eb="8">
      <t>ジキュウリツ</t>
    </rPh>
    <rPh sb="9" eb="11">
      <t>セッテイ</t>
    </rPh>
    <rPh sb="12" eb="14">
      <t>ヘンコウ</t>
    </rPh>
    <rPh sb="16" eb="18">
      <t>バアイ</t>
    </rPh>
    <rPh sb="20" eb="21">
      <t>アカ</t>
    </rPh>
    <rPh sb="21" eb="22">
      <t>ワク</t>
    </rPh>
    <rPh sb="23" eb="24">
      <t>カコ</t>
    </rPh>
    <rPh sb="28" eb="30">
      <t>シュウセイ</t>
    </rPh>
    <rPh sb="30" eb="31">
      <t>チ</t>
    </rPh>
    <rPh sb="32" eb="33">
      <t>ラン</t>
    </rPh>
    <phoneticPr fontId="1"/>
  </si>
  <si>
    <t>　ご連絡ください。</t>
    <phoneticPr fontId="10"/>
  </si>
  <si>
    <t>・この分析ツールを利用した分析結果を公表・発表した場合には、長野県企画振興部総合政策課統計室まで</t>
    <rPh sb="3" eb="5">
      <t>ブンセキ</t>
    </rPh>
    <rPh sb="9" eb="11">
      <t>リヨウ</t>
    </rPh>
    <rPh sb="13" eb="15">
      <t>ブンセキ</t>
    </rPh>
    <rPh sb="15" eb="17">
      <t>ケッカ</t>
    </rPh>
    <rPh sb="18" eb="20">
      <t>コウヒョウ</t>
    </rPh>
    <rPh sb="21" eb="23">
      <t>ハッピョウ</t>
    </rPh>
    <rPh sb="25" eb="27">
      <t>バアイ</t>
    </rPh>
    <rPh sb="30" eb="33">
      <t>ナガノケン</t>
    </rPh>
    <rPh sb="33" eb="35">
      <t>キカク</t>
    </rPh>
    <rPh sb="35" eb="37">
      <t>シンコウ</t>
    </rPh>
    <rPh sb="37" eb="38">
      <t>ブ</t>
    </rPh>
    <rPh sb="38" eb="40">
      <t>ソウゴウ</t>
    </rPh>
    <rPh sb="40" eb="43">
      <t>セイサクカ</t>
    </rPh>
    <phoneticPr fontId="10"/>
  </si>
  <si>
    <t>１ 需要増加額の入力について</t>
    <rPh sb="2" eb="4">
      <t>ジュヨウ</t>
    </rPh>
    <rPh sb="4" eb="6">
      <t>ゾウカ</t>
    </rPh>
    <rPh sb="6" eb="7">
      <t>ガク</t>
    </rPh>
    <rPh sb="8" eb="10">
      <t>ニュウリョク</t>
    </rPh>
    <phoneticPr fontId="3"/>
  </si>
  <si>
    <t>1　経済波及効果分析ツール（観光版）について</t>
    <rPh sb="2" eb="8">
      <t>ケイザイハキュウコウカ</t>
    </rPh>
    <rPh sb="8" eb="10">
      <t>ブンセキ</t>
    </rPh>
    <rPh sb="14" eb="16">
      <t>カンコウ</t>
    </rPh>
    <rPh sb="16" eb="17">
      <t>バン</t>
    </rPh>
    <phoneticPr fontId="10"/>
  </si>
  <si>
    <t>　の需要増加による経済波及効果を分析するためのツールです。 該当する産業部門に需要増加額を入力すると、</t>
    <rPh sb="39" eb="41">
      <t>ジュヨウ</t>
    </rPh>
    <phoneticPr fontId="10"/>
  </si>
  <si>
    <t>　自動で経済波及効果が計算されます。</t>
    <rPh sb="11" eb="13">
      <t>ケイサン</t>
    </rPh>
    <phoneticPr fontId="10"/>
  </si>
  <si>
    <t>２　分析ツールの設定</t>
    <rPh sb="2" eb="4">
      <t>ブンセキ</t>
    </rPh>
    <rPh sb="8" eb="10">
      <t>セッテイ</t>
    </rPh>
    <phoneticPr fontId="10"/>
  </si>
  <si>
    <t xml:space="preserve"> 　　この分析ツールの設定は以下のとおりです。</t>
    <rPh sb="5" eb="7">
      <t>ブンセキ</t>
    </rPh>
    <rPh sb="11" eb="13">
      <t>セッテイ</t>
    </rPh>
    <rPh sb="14" eb="16">
      <t>イカ</t>
    </rPh>
    <phoneticPr fontId="10"/>
  </si>
  <si>
    <t>　 ① 生産誘発額、粗付加価値誘発額、雇用者所得誘発額、就業誘発者数及び雇用者誘発者数を２次波及効果</t>
    <rPh sb="4" eb="6">
      <t>セイサン</t>
    </rPh>
    <rPh sb="6" eb="8">
      <t>ユウハツ</t>
    </rPh>
    <rPh sb="8" eb="9">
      <t>ガク</t>
    </rPh>
    <rPh sb="10" eb="11">
      <t>アラ</t>
    </rPh>
    <rPh sb="11" eb="13">
      <t>フカ</t>
    </rPh>
    <rPh sb="13" eb="15">
      <t>カチ</t>
    </rPh>
    <rPh sb="15" eb="17">
      <t>ユウハツ</t>
    </rPh>
    <rPh sb="17" eb="18">
      <t>ガク</t>
    </rPh>
    <rPh sb="19" eb="22">
      <t>コヨウシャ</t>
    </rPh>
    <rPh sb="22" eb="24">
      <t>ショトク</t>
    </rPh>
    <rPh sb="24" eb="26">
      <t>ユウハツ</t>
    </rPh>
    <rPh sb="26" eb="27">
      <t>ガク</t>
    </rPh>
    <rPh sb="28" eb="30">
      <t>シュウギョウ</t>
    </rPh>
    <rPh sb="30" eb="32">
      <t>ユウハツ</t>
    </rPh>
    <rPh sb="32" eb="33">
      <t>シャ</t>
    </rPh>
    <rPh sb="33" eb="34">
      <t>スウ</t>
    </rPh>
    <rPh sb="34" eb="35">
      <t>オヨ</t>
    </rPh>
    <rPh sb="36" eb="39">
      <t>コヨウシャ</t>
    </rPh>
    <rPh sb="39" eb="41">
      <t>ユウハツ</t>
    </rPh>
    <rPh sb="41" eb="42">
      <t>シャ</t>
    </rPh>
    <rPh sb="42" eb="43">
      <t>スウ</t>
    </rPh>
    <rPh sb="45" eb="46">
      <t>ジ</t>
    </rPh>
    <rPh sb="46" eb="48">
      <t>ハキュウ</t>
    </rPh>
    <rPh sb="48" eb="50">
      <t>コウカ</t>
    </rPh>
    <phoneticPr fontId="10"/>
  </si>
  <si>
    <t>　利用上の留意事項等を記載しています。</t>
    <phoneticPr fontId="10"/>
  </si>
  <si>
    <t>　経済波及効果の計算をしています。</t>
    <phoneticPr fontId="10"/>
  </si>
  <si>
    <t>　投入係数表です。中間投入額の計算に使用します。</t>
    <phoneticPr fontId="10"/>
  </si>
  <si>
    <t>　開放型逆行列係数表です。生産誘発額の計算に使用します。</t>
    <phoneticPr fontId="10"/>
  </si>
  <si>
    <t>　計算に使用する各種係数表を掲載しています。</t>
    <phoneticPr fontId="10"/>
  </si>
  <si>
    <t>　生産誘発額の計算をしています。</t>
    <rPh sb="1" eb="3">
      <t>セイサン</t>
    </rPh>
    <rPh sb="3" eb="5">
      <t>ユウハツ</t>
    </rPh>
    <rPh sb="5" eb="6">
      <t>ガク</t>
    </rPh>
    <rPh sb="7" eb="9">
      <t>ケイサン</t>
    </rPh>
    <phoneticPr fontId="10"/>
  </si>
  <si>
    <t>　 生産誘発額計算</t>
    <rPh sb="2" eb="4">
      <t>セイサン</t>
    </rPh>
    <rPh sb="4" eb="6">
      <t>ユウハツ</t>
    </rPh>
    <rPh sb="6" eb="7">
      <t>ガク</t>
    </rPh>
    <rPh sb="7" eb="9">
      <t>ケイサン</t>
    </rPh>
    <phoneticPr fontId="10"/>
  </si>
  <si>
    <t>　産業部門別の需要増加額の入力、消費転換率の設定をするシートです。</t>
    <rPh sb="1" eb="3">
      <t>サンギョウ</t>
    </rPh>
    <rPh sb="3" eb="5">
      <t>ブモン</t>
    </rPh>
    <rPh sb="5" eb="6">
      <t>ベツ</t>
    </rPh>
    <rPh sb="16" eb="18">
      <t>ショウヒ</t>
    </rPh>
    <rPh sb="18" eb="20">
      <t>テンカン</t>
    </rPh>
    <rPh sb="20" eb="21">
      <t>リツ</t>
    </rPh>
    <rPh sb="22" eb="24">
      <t>セッテイ</t>
    </rPh>
    <phoneticPr fontId="10"/>
  </si>
  <si>
    <t>　 逆行列係数（開放型）</t>
    <rPh sb="2" eb="5">
      <t>ギャクギョウレツ</t>
    </rPh>
    <rPh sb="5" eb="7">
      <t>ケイスウ</t>
    </rPh>
    <rPh sb="8" eb="11">
      <t>カイホウガタ</t>
    </rPh>
    <phoneticPr fontId="10"/>
  </si>
  <si>
    <t>　● ファイルの構成</t>
    <rPh sb="8" eb="10">
      <t>コウセイ</t>
    </rPh>
    <phoneticPr fontId="10"/>
  </si>
  <si>
    <t>　　  ファイルは、次のように構成されています。</t>
    <phoneticPr fontId="10"/>
  </si>
  <si>
    <t>　 ④ 購入者価格を生産者価格に変換するマージン率は、国の産業連関表のマージン率を利用します。</t>
    <phoneticPr fontId="10"/>
  </si>
  <si>
    <t>　 ③ ２次波及効果の算定に用いる消費転換率は、家計調査（総務省）、全国家計構造調査（総務省）を基に</t>
    <rPh sb="5" eb="6">
      <t>ジ</t>
    </rPh>
    <rPh sb="6" eb="8">
      <t>ハキュウ</t>
    </rPh>
    <rPh sb="8" eb="10">
      <t>コウカ</t>
    </rPh>
    <rPh sb="11" eb="13">
      <t>サンテイ</t>
    </rPh>
    <rPh sb="14" eb="15">
      <t>モチ</t>
    </rPh>
    <rPh sb="17" eb="19">
      <t>ショウヒ</t>
    </rPh>
    <rPh sb="19" eb="21">
      <t>テンカン</t>
    </rPh>
    <rPh sb="21" eb="22">
      <t>リツ</t>
    </rPh>
    <rPh sb="43" eb="46">
      <t>ソウムショウ</t>
    </rPh>
    <rPh sb="48" eb="49">
      <t>モト</t>
    </rPh>
    <phoneticPr fontId="10"/>
  </si>
  <si>
    <t xml:space="preserve"> 　　この分析ツールで用いる用語について、以下のとおり説明します。</t>
    <rPh sb="5" eb="7">
      <t>ブンセキ</t>
    </rPh>
    <rPh sb="11" eb="12">
      <t>モチ</t>
    </rPh>
    <rPh sb="14" eb="16">
      <t>ヨウゴ</t>
    </rPh>
    <rPh sb="21" eb="23">
      <t>イカ</t>
    </rPh>
    <rPh sb="27" eb="29">
      <t>セツメイ</t>
    </rPh>
    <phoneticPr fontId="10"/>
  </si>
  <si>
    <t>　● 需要増加額について</t>
    <rPh sb="3" eb="8">
      <t>ジュヨウゾウカガク</t>
    </rPh>
    <phoneticPr fontId="11"/>
  </si>
  <si>
    <t>　● 購入者価格と生産者価格</t>
    <rPh sb="3" eb="6">
      <t>コウニュウシャ</t>
    </rPh>
    <rPh sb="6" eb="8">
      <t>カカク</t>
    </rPh>
    <rPh sb="9" eb="12">
      <t>セイサンシャ</t>
    </rPh>
    <rPh sb="12" eb="14">
      <t>カカク</t>
    </rPh>
    <phoneticPr fontId="10"/>
  </si>
  <si>
    <t>　● 消費転換率について</t>
    <rPh sb="3" eb="5">
      <t>ショウヒ</t>
    </rPh>
    <rPh sb="5" eb="7">
      <t>テンカン</t>
    </rPh>
    <rPh sb="7" eb="8">
      <t>リツ</t>
    </rPh>
    <phoneticPr fontId="11"/>
  </si>
  <si>
    <t>対個人サービス（宿泊業、飲食サービスを除く）</t>
    <phoneticPr fontId="4"/>
  </si>
  <si>
    <t>　● 自給率について</t>
    <rPh sb="3" eb="6">
      <t>ジキュウリツ</t>
    </rPh>
    <phoneticPr fontId="10"/>
  </si>
  <si>
    <t>３　分析結果の概要</t>
    <rPh sb="2" eb="4">
      <t>ブンセキ</t>
    </rPh>
    <rPh sb="4" eb="6">
      <t>ケッカ</t>
    </rPh>
    <rPh sb="7" eb="9">
      <t>ガイヨウ</t>
    </rPh>
    <phoneticPr fontId="10"/>
  </si>
  <si>
    <t xml:space="preserve"> 　　経済波及効果のイメージ図は以下のとおりです。</t>
    <rPh sb="3" eb="5">
      <t>ケイザイ</t>
    </rPh>
    <rPh sb="5" eb="7">
      <t>ハキュウ</t>
    </rPh>
    <rPh sb="7" eb="9">
      <t>コウカ</t>
    </rPh>
    <rPh sb="14" eb="15">
      <t>ズ</t>
    </rPh>
    <phoneticPr fontId="10"/>
  </si>
  <si>
    <t>４　利用上の留意事項</t>
    <rPh sb="2" eb="5">
      <t>リヨウジョウ</t>
    </rPh>
    <rPh sb="6" eb="8">
      <t>リュウイ</t>
    </rPh>
    <rPh sb="8" eb="10">
      <t>ジコウ</t>
    </rPh>
    <phoneticPr fontId="10"/>
  </si>
  <si>
    <t>５　用語の説明</t>
    <rPh sb="2" eb="4">
      <t>ヨウゴ</t>
    </rPh>
    <rPh sb="5" eb="7">
      <t>セツメイ</t>
    </rPh>
    <phoneticPr fontId="10"/>
  </si>
  <si>
    <t>　● その他の用語</t>
    <rPh sb="5" eb="6">
      <t>タ</t>
    </rPh>
    <rPh sb="7" eb="9">
      <t>ヨウゴ</t>
    </rPh>
    <phoneticPr fontId="10"/>
  </si>
  <si>
    <t>　 自給率とは、県内需要に対して、県内で供給された財・サービスの割合を指します。</t>
    <rPh sb="2" eb="5">
      <t>ジキュウリツ</t>
    </rPh>
    <rPh sb="8" eb="10">
      <t>ケンナイ</t>
    </rPh>
    <rPh sb="10" eb="12">
      <t>ジュヨウ</t>
    </rPh>
    <rPh sb="13" eb="14">
      <t>タイ</t>
    </rPh>
    <rPh sb="17" eb="19">
      <t>ケンナイ</t>
    </rPh>
    <rPh sb="20" eb="22">
      <t>キョウキュウ</t>
    </rPh>
    <rPh sb="25" eb="26">
      <t>ザイ</t>
    </rPh>
    <rPh sb="32" eb="34">
      <t>ワリアイ</t>
    </rPh>
    <rPh sb="35" eb="36">
      <t>サ</t>
    </rPh>
    <phoneticPr fontId="10"/>
  </si>
  <si>
    <t>　 例えば、建設部門では、各部材が県外から調達されていても、建物、道路などを作るという生産活動は全て</t>
    <rPh sb="2" eb="3">
      <t>タト</t>
    </rPh>
    <rPh sb="6" eb="8">
      <t>ケンセツ</t>
    </rPh>
    <rPh sb="8" eb="10">
      <t>ブモン</t>
    </rPh>
    <rPh sb="13" eb="14">
      <t>カク</t>
    </rPh>
    <rPh sb="14" eb="16">
      <t>ブザイ</t>
    </rPh>
    <rPh sb="17" eb="19">
      <t>ケンガイ</t>
    </rPh>
    <rPh sb="21" eb="23">
      <t>チョウタツ</t>
    </rPh>
    <rPh sb="30" eb="32">
      <t>タテモノ</t>
    </rPh>
    <rPh sb="33" eb="35">
      <t>ドウロ</t>
    </rPh>
    <rPh sb="38" eb="39">
      <t>ツク</t>
    </rPh>
    <rPh sb="43" eb="45">
      <t>セイサン</t>
    </rPh>
    <phoneticPr fontId="10"/>
  </si>
  <si>
    <t xml:space="preserve"> 　公務部門も同様の理由で自給率は100％となります。</t>
    <phoneticPr fontId="10"/>
  </si>
  <si>
    <t>・この分析ツールは、産業連関表を使った分析の一例であり、産業連関分析の理解・普及を目的として公表</t>
    <rPh sb="3" eb="5">
      <t>ブンセキ</t>
    </rPh>
    <rPh sb="28" eb="30">
      <t>サンギョウ</t>
    </rPh>
    <rPh sb="30" eb="32">
      <t>レンカン</t>
    </rPh>
    <rPh sb="32" eb="34">
      <t>ブンセキ</t>
    </rPh>
    <rPh sb="35" eb="37">
      <t>リカイ</t>
    </rPh>
    <rPh sb="38" eb="40">
      <t>フキュウ</t>
    </rPh>
    <phoneticPr fontId="10"/>
  </si>
  <si>
    <t>　しております。</t>
    <phoneticPr fontId="10"/>
  </si>
  <si>
    <t xml:space="preserve">  　あれば生産者価格への変換が必要になります。</t>
    <rPh sb="6" eb="9">
      <t>セイサンシャ</t>
    </rPh>
    <rPh sb="9" eb="11">
      <t>カカク</t>
    </rPh>
    <rPh sb="13" eb="15">
      <t>ヘンカン</t>
    </rPh>
    <rPh sb="16" eb="18">
      <t>ヒツヨウ</t>
    </rPh>
    <phoneticPr fontId="10"/>
  </si>
  <si>
    <t>　 産業連関表は生産者価格で作成されているため、経済波及効果を計算する際、最終需要額が購入者価格で</t>
    <rPh sb="2" eb="4">
      <t>サンギョウ</t>
    </rPh>
    <rPh sb="4" eb="6">
      <t>レンカン</t>
    </rPh>
    <rPh sb="6" eb="7">
      <t>ヒョウ</t>
    </rPh>
    <rPh sb="8" eb="13">
      <t>セイサンシャカカク</t>
    </rPh>
    <rPh sb="14" eb="16">
      <t>サクセイ</t>
    </rPh>
    <rPh sb="24" eb="30">
      <t>ケイザイハキュウコウカ</t>
    </rPh>
    <rPh sb="31" eb="33">
      <t>ケイサン</t>
    </rPh>
    <rPh sb="35" eb="36">
      <t>サイ</t>
    </rPh>
    <rPh sb="43" eb="46">
      <t>コウニュウシャ</t>
    </rPh>
    <phoneticPr fontId="10"/>
  </si>
  <si>
    <t>　 消費転換率は、1次波及効果までの過程で生まれた所得（付加価値）のうち、消費に回る分を計算するため</t>
    <rPh sb="2" eb="4">
      <t>ショウヒ</t>
    </rPh>
    <rPh sb="4" eb="6">
      <t>テンカン</t>
    </rPh>
    <rPh sb="6" eb="7">
      <t>リツ</t>
    </rPh>
    <rPh sb="10" eb="11">
      <t>ジ</t>
    </rPh>
    <rPh sb="11" eb="13">
      <t>ハキュウ</t>
    </rPh>
    <rPh sb="13" eb="15">
      <t>コウカ</t>
    </rPh>
    <rPh sb="18" eb="20">
      <t>カテイ</t>
    </rPh>
    <rPh sb="21" eb="22">
      <t>ウ</t>
    </rPh>
    <rPh sb="25" eb="27">
      <t>ショトク</t>
    </rPh>
    <rPh sb="28" eb="30">
      <t>フカ</t>
    </rPh>
    <rPh sb="30" eb="32">
      <t>カチ</t>
    </rPh>
    <rPh sb="37" eb="39">
      <t>ショウヒ</t>
    </rPh>
    <rPh sb="40" eb="41">
      <t>マワ</t>
    </rPh>
    <rPh sb="42" eb="43">
      <t>ブン</t>
    </rPh>
    <rPh sb="44" eb="46">
      <t>ケイサン</t>
    </rPh>
    <phoneticPr fontId="11"/>
  </si>
  <si>
    <t xml:space="preserve"> に設定するものです。</t>
    <rPh sb="2" eb="4">
      <t>セッテイ</t>
    </rPh>
    <phoneticPr fontId="11"/>
  </si>
  <si>
    <t xml:space="preserve"> 　1次波及効果までに生じる付加価値は、雇用者所得のほかに企業の利益である営業余剰がありますが、</t>
    <rPh sb="3" eb="4">
      <t>ジ</t>
    </rPh>
    <rPh sb="4" eb="6">
      <t>ハキュウ</t>
    </rPh>
    <rPh sb="6" eb="8">
      <t>コウカ</t>
    </rPh>
    <rPh sb="11" eb="12">
      <t>ショウ</t>
    </rPh>
    <rPh sb="14" eb="16">
      <t>フカ</t>
    </rPh>
    <rPh sb="16" eb="18">
      <t>カチ</t>
    </rPh>
    <rPh sb="20" eb="23">
      <t>コヨウシャ</t>
    </rPh>
    <rPh sb="23" eb="25">
      <t>ショトク</t>
    </rPh>
    <rPh sb="29" eb="31">
      <t>キギョウ</t>
    </rPh>
    <rPh sb="32" eb="34">
      <t>リエキ</t>
    </rPh>
    <rPh sb="37" eb="39">
      <t>エイギョウ</t>
    </rPh>
    <rPh sb="39" eb="41">
      <t>ヨジョウ</t>
    </rPh>
    <phoneticPr fontId="11"/>
  </si>
  <si>
    <t xml:space="preserve"> 営業余剰に対する企業の支出（設備投資等）は算出が困難なことから、雇用者所得に限定しています。</t>
    <rPh sb="1" eb="3">
      <t>エイギョウ</t>
    </rPh>
    <rPh sb="3" eb="5">
      <t>ヨジョウ</t>
    </rPh>
    <rPh sb="6" eb="7">
      <t>タイ</t>
    </rPh>
    <rPh sb="9" eb="11">
      <t>キギョウ</t>
    </rPh>
    <rPh sb="12" eb="14">
      <t>シシュツ</t>
    </rPh>
    <rPh sb="15" eb="17">
      <t>セツビ</t>
    </rPh>
    <rPh sb="17" eb="19">
      <t>トウシ</t>
    </rPh>
    <rPh sb="19" eb="20">
      <t>ナド</t>
    </rPh>
    <rPh sb="22" eb="24">
      <t>サンシュツ</t>
    </rPh>
    <rPh sb="25" eb="27">
      <t>コンナン</t>
    </rPh>
    <rPh sb="33" eb="35">
      <t>コヨウ</t>
    </rPh>
    <rPh sb="35" eb="36">
      <t>シャ</t>
    </rPh>
    <rPh sb="36" eb="38">
      <t>ショトク</t>
    </rPh>
    <rPh sb="39" eb="41">
      <t>ゲンテイ</t>
    </rPh>
    <phoneticPr fontId="11"/>
  </si>
  <si>
    <t>　 消費転換率は産業連関表から計算されるものではなく、決められた設定方法はありませんが、「家計調査」</t>
    <rPh sb="2" eb="4">
      <t>ショウヒ</t>
    </rPh>
    <rPh sb="4" eb="6">
      <t>テンカン</t>
    </rPh>
    <rPh sb="6" eb="7">
      <t>リツ</t>
    </rPh>
    <rPh sb="8" eb="13">
      <t>サンギョウレンカンヒョウ</t>
    </rPh>
    <rPh sb="15" eb="17">
      <t>ケイサン</t>
    </rPh>
    <rPh sb="27" eb="28">
      <t>キ</t>
    </rPh>
    <rPh sb="32" eb="34">
      <t>セッテイ</t>
    </rPh>
    <rPh sb="34" eb="36">
      <t>ホウホウ</t>
    </rPh>
    <phoneticPr fontId="11"/>
  </si>
  <si>
    <t xml:space="preserve"> 等の既存の統計データを利用する方法が一般的です。</t>
    <rPh sb="1" eb="2">
      <t>トウ</t>
    </rPh>
    <rPh sb="3" eb="5">
      <t>キゾン</t>
    </rPh>
    <rPh sb="6" eb="8">
      <t>トウケイ</t>
    </rPh>
    <rPh sb="12" eb="14">
      <t>リヨウ</t>
    </rPh>
    <rPh sb="16" eb="18">
      <t>ホウホウ</t>
    </rPh>
    <rPh sb="19" eb="22">
      <t>イッパンテキ</t>
    </rPh>
    <phoneticPr fontId="11"/>
  </si>
  <si>
    <t xml:space="preserve"> 　このツールでは、総世帯のうち勤労者世帯の「消費支出÷実収入」により算出された値をリストから選択</t>
    <rPh sb="10" eb="11">
      <t>ソウ</t>
    </rPh>
    <rPh sb="11" eb="13">
      <t>セタイ</t>
    </rPh>
    <rPh sb="16" eb="19">
      <t>キンロウシャ</t>
    </rPh>
    <rPh sb="19" eb="21">
      <t>セタイ</t>
    </rPh>
    <phoneticPr fontId="11"/>
  </si>
  <si>
    <t xml:space="preserve"> することが可能であり、初期設定値は「家計調査」における長野市の直近５年間の平均値となっています。</t>
    <rPh sb="32" eb="34">
      <t>チョッキン</t>
    </rPh>
    <rPh sb="35" eb="37">
      <t>ネンカン</t>
    </rPh>
    <phoneticPr fontId="11"/>
  </si>
  <si>
    <t>　なお、独自に計算した消費転換率を設定したい場合は、任意設定の欄に値を入力し選択することもできます。</t>
    <phoneticPr fontId="11"/>
  </si>
  <si>
    <t>　財・サービスの需要増加額を直接満たす生産のうち、県内で調達できる分のこと。</t>
    <rPh sb="1" eb="2">
      <t>ザイ</t>
    </rPh>
    <rPh sb="8" eb="10">
      <t>ジュヨウ</t>
    </rPh>
    <rPh sb="10" eb="12">
      <t>ゾウカ</t>
    </rPh>
    <rPh sb="12" eb="13">
      <t>ガク</t>
    </rPh>
    <rPh sb="14" eb="16">
      <t>チョクセツ</t>
    </rPh>
    <rPh sb="16" eb="17">
      <t>ミ</t>
    </rPh>
    <rPh sb="19" eb="21">
      <t>セイサン</t>
    </rPh>
    <rPh sb="25" eb="27">
      <t>ケンナイ</t>
    </rPh>
    <rPh sb="28" eb="30">
      <t>チョウタツ</t>
    </rPh>
    <rPh sb="33" eb="34">
      <t>ブン</t>
    </rPh>
    <phoneticPr fontId="11"/>
  </si>
  <si>
    <t>　直接効果の中間投入額（原材料等）の生産による波及効果で、各産業へ影響を及ぼす。</t>
    <rPh sb="1" eb="3">
      <t>チョクセツ</t>
    </rPh>
    <rPh sb="3" eb="5">
      <t>コウカ</t>
    </rPh>
    <rPh sb="6" eb="8">
      <t>チュウカン</t>
    </rPh>
    <rPh sb="8" eb="10">
      <t>トウニュウ</t>
    </rPh>
    <rPh sb="10" eb="11">
      <t>ガク</t>
    </rPh>
    <rPh sb="12" eb="15">
      <t>ゲンザイリョウ</t>
    </rPh>
    <rPh sb="15" eb="16">
      <t>トウ</t>
    </rPh>
    <rPh sb="18" eb="20">
      <t>セイサン</t>
    </rPh>
    <rPh sb="23" eb="25">
      <t>ハキュウ</t>
    </rPh>
    <rPh sb="25" eb="27">
      <t>コウカ</t>
    </rPh>
    <rPh sb="29" eb="32">
      <t>カクサンギョウ</t>
    </rPh>
    <rPh sb="33" eb="35">
      <t>エイキョウ</t>
    </rPh>
    <rPh sb="36" eb="37">
      <t>オヨ</t>
    </rPh>
    <phoneticPr fontId="11"/>
  </si>
  <si>
    <t>　直接効果と1次波及効果によって生じた所得の一部が、消費等に回ることで発生する新たな需要とそれに伴う生産波及効果。なお、2次波及効果により新たに需要が生まれ、3次波及効果以降へと続いていくが、通常は2次波及効果までの計測に留める。</t>
    <rPh sb="1" eb="3">
      <t>チョクセツ</t>
    </rPh>
    <rPh sb="3" eb="5">
      <t>コウカ</t>
    </rPh>
    <rPh sb="7" eb="8">
      <t>ジ</t>
    </rPh>
    <rPh sb="8" eb="10">
      <t>ハキュウ</t>
    </rPh>
    <rPh sb="10" eb="12">
      <t>コウカ</t>
    </rPh>
    <rPh sb="16" eb="17">
      <t>ショウ</t>
    </rPh>
    <rPh sb="19" eb="21">
      <t>ショトク</t>
    </rPh>
    <rPh sb="22" eb="24">
      <t>イチブ</t>
    </rPh>
    <rPh sb="26" eb="28">
      <t>ショウヒ</t>
    </rPh>
    <rPh sb="28" eb="29">
      <t>ナド</t>
    </rPh>
    <rPh sb="30" eb="31">
      <t>マワ</t>
    </rPh>
    <rPh sb="35" eb="37">
      <t>ハッセイ</t>
    </rPh>
    <rPh sb="39" eb="40">
      <t>アラ</t>
    </rPh>
    <rPh sb="42" eb="44">
      <t>ジュヨウ</t>
    </rPh>
    <rPh sb="48" eb="49">
      <t>トモナ</t>
    </rPh>
    <rPh sb="50" eb="52">
      <t>セイサン</t>
    </rPh>
    <rPh sb="52" eb="54">
      <t>ハキュウ</t>
    </rPh>
    <rPh sb="54" eb="56">
      <t>コウカ</t>
    </rPh>
    <rPh sb="61" eb="62">
      <t>ジ</t>
    </rPh>
    <rPh sb="62" eb="64">
      <t>ハキュウ</t>
    </rPh>
    <rPh sb="64" eb="66">
      <t>コウカ</t>
    </rPh>
    <rPh sb="69" eb="70">
      <t>アラ</t>
    </rPh>
    <rPh sb="72" eb="74">
      <t>ジュヨウ</t>
    </rPh>
    <rPh sb="75" eb="76">
      <t>ウ</t>
    </rPh>
    <rPh sb="80" eb="81">
      <t>ジ</t>
    </rPh>
    <rPh sb="81" eb="83">
      <t>ハキュウ</t>
    </rPh>
    <rPh sb="83" eb="85">
      <t>コウカ</t>
    </rPh>
    <rPh sb="85" eb="87">
      <t>イコウ</t>
    </rPh>
    <rPh sb="89" eb="90">
      <t>ツヅ</t>
    </rPh>
    <rPh sb="96" eb="98">
      <t>ツウジョウ</t>
    </rPh>
    <rPh sb="100" eb="101">
      <t>ジ</t>
    </rPh>
    <rPh sb="101" eb="103">
      <t>ハキュウ</t>
    </rPh>
    <rPh sb="103" eb="105">
      <t>コウカ</t>
    </rPh>
    <rPh sb="108" eb="110">
      <t>ケイソク</t>
    </rPh>
    <rPh sb="111" eb="112">
      <t>トド</t>
    </rPh>
    <phoneticPr fontId="11"/>
  </si>
  <si>
    <t>　財・サービスの需要増加を満たすために発生する県内生産額。</t>
    <rPh sb="1" eb="2">
      <t>ザイ</t>
    </rPh>
    <rPh sb="8" eb="10">
      <t>ジュヨウ</t>
    </rPh>
    <rPh sb="10" eb="12">
      <t>ゾウカ</t>
    </rPh>
    <rPh sb="13" eb="14">
      <t>ミ</t>
    </rPh>
    <rPh sb="23" eb="25">
      <t>ケンナイ</t>
    </rPh>
    <rPh sb="25" eb="27">
      <t>セイサン</t>
    </rPh>
    <rPh sb="27" eb="28">
      <t>ガク</t>
    </rPh>
    <phoneticPr fontId="11"/>
  </si>
  <si>
    <t>　生産活動により新たに生み出された価値。生産額から原材料などの中間投入額を引いたもので、雇用者所得、営業余剰、減価償却費、間接税などが含まれる。</t>
    <rPh sb="1" eb="3">
      <t>セイサン</t>
    </rPh>
    <rPh sb="3" eb="5">
      <t>カツドウ</t>
    </rPh>
    <rPh sb="8" eb="9">
      <t>アラ</t>
    </rPh>
    <rPh sb="11" eb="12">
      <t>ウ</t>
    </rPh>
    <rPh sb="13" eb="14">
      <t>ダ</t>
    </rPh>
    <rPh sb="17" eb="19">
      <t>カチ</t>
    </rPh>
    <rPh sb="20" eb="23">
      <t>セイサンガク</t>
    </rPh>
    <rPh sb="25" eb="28">
      <t>ゲンザイリョウ</t>
    </rPh>
    <rPh sb="31" eb="33">
      <t>チュウカン</t>
    </rPh>
    <rPh sb="33" eb="35">
      <t>トウニュウ</t>
    </rPh>
    <rPh sb="35" eb="36">
      <t>ガク</t>
    </rPh>
    <rPh sb="37" eb="38">
      <t>ヒ</t>
    </rPh>
    <rPh sb="44" eb="47">
      <t>コヨウシャ</t>
    </rPh>
    <rPh sb="47" eb="49">
      <t>ショトク</t>
    </rPh>
    <rPh sb="50" eb="52">
      <t>エイギョウ</t>
    </rPh>
    <rPh sb="52" eb="54">
      <t>ヨジョウ</t>
    </rPh>
    <rPh sb="55" eb="57">
      <t>ゲンカ</t>
    </rPh>
    <rPh sb="57" eb="59">
      <t>ショウキャク</t>
    </rPh>
    <rPh sb="59" eb="60">
      <t>ヒ</t>
    </rPh>
    <rPh sb="61" eb="64">
      <t>カンセツゼイ</t>
    </rPh>
    <rPh sb="67" eb="68">
      <t>フク</t>
    </rPh>
    <phoneticPr fontId="11"/>
  </si>
  <si>
    <t>　生産誘発額を達成するために必要な労働力量。就業者から自営業主と家族従事者を除いたものを雇用者としている。（有給役員は含まれている）
　生産誘発に比例して求められる理論値であり、新規雇用者数ではない。
　一年間働いた場合に必要な労働力量を表している。</t>
    <rPh sb="1" eb="3">
      <t>セイサン</t>
    </rPh>
    <rPh sb="3" eb="5">
      <t>ユウハツ</t>
    </rPh>
    <rPh sb="5" eb="6">
      <t>ガク</t>
    </rPh>
    <rPh sb="7" eb="9">
      <t>タッセイ</t>
    </rPh>
    <rPh sb="14" eb="16">
      <t>ヒツヨウ</t>
    </rPh>
    <rPh sb="17" eb="19">
      <t>ロウドウ</t>
    </rPh>
    <rPh sb="19" eb="20">
      <t>チカラ</t>
    </rPh>
    <rPh sb="20" eb="21">
      <t>リョウ</t>
    </rPh>
    <rPh sb="22" eb="25">
      <t>シュウギョウシャ</t>
    </rPh>
    <rPh sb="27" eb="30">
      <t>ジエイギョウ</t>
    </rPh>
    <rPh sb="30" eb="31">
      <t>シュ</t>
    </rPh>
    <rPh sb="32" eb="34">
      <t>カゾク</t>
    </rPh>
    <rPh sb="34" eb="37">
      <t>ジュウジシャ</t>
    </rPh>
    <rPh sb="38" eb="39">
      <t>ノゾ</t>
    </rPh>
    <rPh sb="44" eb="47">
      <t>コヨウシャ</t>
    </rPh>
    <rPh sb="68" eb="70">
      <t>セイサン</t>
    </rPh>
    <rPh sb="70" eb="72">
      <t>ユウハツ</t>
    </rPh>
    <rPh sb="73" eb="75">
      <t>ヒレイ</t>
    </rPh>
    <rPh sb="77" eb="78">
      <t>モト</t>
    </rPh>
    <rPh sb="82" eb="85">
      <t>リロンチ</t>
    </rPh>
    <rPh sb="89" eb="91">
      <t>シンキ</t>
    </rPh>
    <rPh sb="91" eb="94">
      <t>コヨウシャ</t>
    </rPh>
    <rPh sb="94" eb="95">
      <t>スウ</t>
    </rPh>
    <rPh sb="102" eb="103">
      <t>イチ</t>
    </rPh>
    <rPh sb="103" eb="105">
      <t>ネンカン</t>
    </rPh>
    <rPh sb="105" eb="106">
      <t>ハタラ</t>
    </rPh>
    <rPh sb="108" eb="110">
      <t>バアイ</t>
    </rPh>
    <rPh sb="111" eb="113">
      <t>ヒツヨウ</t>
    </rPh>
    <rPh sb="114" eb="117">
      <t>ロウドウリョク</t>
    </rPh>
    <rPh sb="117" eb="118">
      <t>リョウ</t>
    </rPh>
    <rPh sb="119" eb="120">
      <t>アラワ</t>
    </rPh>
    <phoneticPr fontId="11"/>
  </si>
  <si>
    <t>　ある産業部門がその生産物を１単位生産するために、原材料・燃料等として各産業の生産物をどれくらい使用するかを示すもの。</t>
    <rPh sb="3" eb="5">
      <t>サンギョウ</t>
    </rPh>
    <rPh sb="5" eb="7">
      <t>ブモン</t>
    </rPh>
    <rPh sb="10" eb="13">
      <t>セイサンブツ</t>
    </rPh>
    <rPh sb="15" eb="17">
      <t>タンイ</t>
    </rPh>
    <rPh sb="17" eb="19">
      <t>セイサン</t>
    </rPh>
    <rPh sb="25" eb="28">
      <t>ゲンザイリョウ</t>
    </rPh>
    <rPh sb="29" eb="31">
      <t>ネンリョウ</t>
    </rPh>
    <rPh sb="31" eb="32">
      <t>トウ</t>
    </rPh>
    <rPh sb="35" eb="38">
      <t>カクサンギョウ</t>
    </rPh>
    <rPh sb="39" eb="42">
      <t>セイサンブツ</t>
    </rPh>
    <rPh sb="48" eb="50">
      <t>シヨウ</t>
    </rPh>
    <rPh sb="54" eb="55">
      <t>シメ</t>
    </rPh>
    <phoneticPr fontId="11"/>
  </si>
  <si>
    <t>６　その他</t>
    <rPh sb="4" eb="5">
      <t>タ</t>
    </rPh>
    <phoneticPr fontId="10"/>
  </si>
  <si>
    <t>部門分類表（39部門）</t>
    <rPh sb="0" eb="2">
      <t>ブモン</t>
    </rPh>
    <rPh sb="2" eb="4">
      <t>ブンルイ</t>
    </rPh>
    <rPh sb="4" eb="5">
      <t>ヒョウ</t>
    </rPh>
    <rPh sb="8" eb="10">
      <t>ブモン</t>
    </rPh>
    <phoneticPr fontId="24"/>
  </si>
  <si>
    <t>　 部門分類表</t>
    <rPh sb="2" eb="4">
      <t>ブモン</t>
    </rPh>
    <rPh sb="4" eb="6">
      <t>ブンルイ</t>
    </rPh>
    <rPh sb="6" eb="7">
      <t>ヒョウ</t>
    </rPh>
    <phoneticPr fontId="10"/>
  </si>
  <si>
    <t>　産業連関表の部門分類を記載しています。</t>
    <rPh sb="1" eb="3">
      <t>サンギョウ</t>
    </rPh>
    <rPh sb="3" eb="5">
      <t>レンカン</t>
    </rPh>
    <rPh sb="5" eb="6">
      <t>ヒョウ</t>
    </rPh>
    <rPh sb="7" eb="9">
      <t>ブモン</t>
    </rPh>
    <rPh sb="9" eb="11">
      <t>ブンルイ</t>
    </rPh>
    <rPh sb="12" eb="14">
      <t>キサイ</t>
    </rPh>
    <phoneticPr fontId="10"/>
  </si>
  <si>
    <t>「生産誘発額計算」シートより</t>
    <rPh sb="1" eb="3">
      <t>セイサン</t>
    </rPh>
    <rPh sb="3" eb="5">
      <t>ユウハツ</t>
    </rPh>
    <rPh sb="5" eb="6">
      <t>ガク</t>
    </rPh>
    <rPh sb="6" eb="8">
      <t>ケイサン</t>
    </rPh>
    <phoneticPr fontId="1"/>
  </si>
  <si>
    <t>　  その場所（県内）で行われるため、自給率は100％となります。原材料となる部材には、移輸入が発生します。</t>
    <rPh sb="5" eb="7">
      <t>バショ</t>
    </rPh>
    <rPh sb="8" eb="10">
      <t>ケンナイ</t>
    </rPh>
    <rPh sb="12" eb="13">
      <t>オコナ</t>
    </rPh>
    <rPh sb="19" eb="22">
      <t>ジキュウリツ</t>
    </rPh>
    <rPh sb="33" eb="36">
      <t>ゲンザイリョウ</t>
    </rPh>
    <rPh sb="39" eb="41">
      <t>ブザイ</t>
    </rPh>
    <phoneticPr fontId="10"/>
  </si>
  <si>
    <t>〈入力の流れ〉</t>
    <rPh sb="1" eb="3">
      <t>ニュウリョク</t>
    </rPh>
    <rPh sb="4" eb="5">
      <t>ナガ</t>
    </rPh>
    <phoneticPr fontId="1"/>
  </si>
  <si>
    <t>　⑥旅行消費支出額の合計額（宿泊客・日帰り客の区分不明）のみ把握できる場合　…　旅行消費支出額の合計額を入力</t>
    <rPh sb="2" eb="4">
      <t>リョコウ</t>
    </rPh>
    <rPh sb="25" eb="27">
      <t>フメイ</t>
    </rPh>
    <rPh sb="40" eb="42">
      <t>リョコウ</t>
    </rPh>
    <phoneticPr fontId="1"/>
  </si>
  <si>
    <t>●「詳細入力」シートを利用する場合</t>
    <phoneticPr fontId="1"/>
  </si>
  <si>
    <t>●「簡易入力」シートを利用する場合</t>
    <rPh sb="2" eb="4">
      <t>カンイ</t>
    </rPh>
    <rPh sb="4" eb="6">
      <t>ニュウリョク</t>
    </rPh>
    <phoneticPr fontId="1"/>
  </si>
  <si>
    <t xml:space="preserve"> 　詳細入力</t>
    <rPh sb="2" eb="4">
      <t>ショウサイ</t>
    </rPh>
    <rPh sb="4" eb="6">
      <t>ニュウリョク</t>
    </rPh>
    <phoneticPr fontId="10"/>
  </si>
  <si>
    <t xml:space="preserve"> 　簡易入力</t>
    <rPh sb="2" eb="4">
      <t>カンイ</t>
    </rPh>
    <rPh sb="4" eb="6">
      <t>ニュウリョク</t>
    </rPh>
    <phoneticPr fontId="10"/>
  </si>
  <si>
    <t>　「簡易入力」シートで入力した数値より需要増加額の推計値の計算をしています。</t>
    <rPh sb="2" eb="4">
      <t>カンイ</t>
    </rPh>
    <rPh sb="4" eb="6">
      <t>ニュウリョク</t>
    </rPh>
    <rPh sb="11" eb="13">
      <t>ニュウリョク</t>
    </rPh>
    <rPh sb="15" eb="17">
      <t>スウチ</t>
    </rPh>
    <rPh sb="19" eb="21">
      <t>ジュヨウ</t>
    </rPh>
    <rPh sb="21" eb="23">
      <t>ゾウカ</t>
    </rPh>
    <rPh sb="23" eb="24">
      <t>ガク</t>
    </rPh>
    <rPh sb="25" eb="28">
      <t>スイケイチ</t>
    </rPh>
    <phoneticPr fontId="10"/>
  </si>
  <si>
    <t>●「詳細入力」シートについて</t>
    <rPh sb="2" eb="4">
      <t>ショウサイ</t>
    </rPh>
    <rPh sb="4" eb="6">
      <t>ニュウリョク</t>
    </rPh>
    <phoneticPr fontId="3"/>
  </si>
  <si>
    <t>　●「簡易入力」シートについて</t>
    <rPh sb="3" eb="5">
      <t>カンイ</t>
    </rPh>
    <rPh sb="5" eb="7">
      <t>ニュウリョク</t>
    </rPh>
    <phoneticPr fontId="3"/>
  </si>
  <si>
    <t>　により、簡易的な入力で経済波及効果の分析ができます。</t>
    <phoneticPr fontId="10"/>
  </si>
  <si>
    <t>　　算出しています。</t>
    <phoneticPr fontId="10"/>
  </si>
  <si>
    <t>　　まで測定します。</t>
    <phoneticPr fontId="10"/>
  </si>
  <si>
    <t>　 ⑤ 「簡易入力」シートでは、「2019年旅行・観光消費動向調査（観光庁）」の全国値を参考に長野県内</t>
    <rPh sb="5" eb="7">
      <t>カンイ</t>
    </rPh>
    <rPh sb="7" eb="9">
      <t>ニュウリョク</t>
    </rPh>
    <rPh sb="34" eb="36">
      <t>カンコウ</t>
    </rPh>
    <rPh sb="36" eb="37">
      <t>チョウ</t>
    </rPh>
    <phoneticPr fontId="10"/>
  </si>
  <si>
    <t>　　の観光、イベント等による需要増加額の推計値を算出しています。</t>
    <rPh sb="14" eb="16">
      <t>ジュヨウ</t>
    </rPh>
    <rPh sb="16" eb="17">
      <t>ゾウ</t>
    </rPh>
    <rPh sb="17" eb="18">
      <t>カ</t>
    </rPh>
    <rPh sb="18" eb="19">
      <t>ガク</t>
    </rPh>
    <rPh sb="20" eb="23">
      <t>スイケイチ</t>
    </rPh>
    <rPh sb="24" eb="26">
      <t>サンシュツ</t>
    </rPh>
    <phoneticPr fontId="10"/>
  </si>
  <si>
    <t xml:space="preserve"> ※「詳細入力」シートでの需要増加額の入力にあたっては「部門分類表」シートを参考にしてください。</t>
    <rPh sb="3" eb="5">
      <t>ショウサイ</t>
    </rPh>
    <rPh sb="5" eb="7">
      <t>ニュウリョク</t>
    </rPh>
    <rPh sb="13" eb="15">
      <t>ジュヨウ</t>
    </rPh>
    <rPh sb="15" eb="17">
      <t>ゾウカ</t>
    </rPh>
    <rPh sb="17" eb="18">
      <t>ガク</t>
    </rPh>
    <rPh sb="19" eb="21">
      <t>ニュウリョク</t>
    </rPh>
    <rPh sb="28" eb="30">
      <t>ブモン</t>
    </rPh>
    <rPh sb="30" eb="32">
      <t>ブンルイ</t>
    </rPh>
    <rPh sb="32" eb="33">
      <t>ヒョウ</t>
    </rPh>
    <rPh sb="38" eb="40">
      <t>サンコウ</t>
    </rPh>
    <phoneticPr fontId="10"/>
  </si>
  <si>
    <t xml:space="preserve">    特段の事情がなければ、「詳細入力」シートを利用する場合には、購入者価格の欄を用いてください。</t>
    <rPh sb="4" eb="6">
      <t>トクダン</t>
    </rPh>
    <rPh sb="7" eb="9">
      <t>ジジョウ</t>
    </rPh>
    <rPh sb="25" eb="27">
      <t>リヨウ</t>
    </rPh>
    <rPh sb="29" eb="31">
      <t>バアイ</t>
    </rPh>
    <rPh sb="34" eb="37">
      <t>コウニュウシャ</t>
    </rPh>
    <rPh sb="37" eb="39">
      <t>カカク</t>
    </rPh>
    <rPh sb="40" eb="41">
      <t>ラン</t>
    </rPh>
    <rPh sb="42" eb="43">
      <t>モチ</t>
    </rPh>
    <phoneticPr fontId="20"/>
  </si>
  <si>
    <t>　〈参考〉使用しているデータについて</t>
    <rPh sb="2" eb="4">
      <t>サンコウ</t>
    </rPh>
    <rPh sb="5" eb="7">
      <t>シヨウ</t>
    </rPh>
    <phoneticPr fontId="11"/>
  </si>
  <si>
    <t>　経済波及効果の計算の流れを確認できます。</t>
    <rPh sb="1" eb="3">
      <t>ケイザイ</t>
    </rPh>
    <rPh sb="3" eb="5">
      <t>ハキュウ</t>
    </rPh>
    <rPh sb="5" eb="7">
      <t>コウカ</t>
    </rPh>
    <phoneticPr fontId="10"/>
  </si>
  <si>
    <t>　※「詳細入力」、「簡易入力」のシートのうち、どれか一つのシートのみに入力してください。</t>
    <rPh sb="3" eb="5">
      <t>ショウサイ</t>
    </rPh>
    <rPh sb="5" eb="7">
      <t>ニュウリョク</t>
    </rPh>
    <rPh sb="10" eb="12">
      <t>カンイ</t>
    </rPh>
    <rPh sb="12" eb="14">
      <t>ニュウリョク</t>
    </rPh>
    <rPh sb="26" eb="27">
      <t>ヒト</t>
    </rPh>
    <phoneticPr fontId="3"/>
  </si>
  <si>
    <t>　 　　アンケート等で各産業部門別に需要増加額を把握できている場合は、「詳細入力」シートを利用してください。</t>
    <rPh sb="9" eb="10">
      <t>トウ</t>
    </rPh>
    <rPh sb="12" eb="14">
      <t>サンギョウ</t>
    </rPh>
    <rPh sb="24" eb="26">
      <t>ハアク</t>
    </rPh>
    <rPh sb="31" eb="33">
      <t>バアイ</t>
    </rPh>
    <rPh sb="36" eb="38">
      <t>ショウサイ</t>
    </rPh>
    <rPh sb="38" eb="40">
      <t>ニュウリョク</t>
    </rPh>
    <rPh sb="45" eb="47">
      <t>リヨウ</t>
    </rPh>
    <phoneticPr fontId="3"/>
  </si>
  <si>
    <t>　 　　把握できている情報により①～⑥のどれかの赤枠で囲われた入力欄（薄橙色セル）へ入力します。</t>
    <rPh sb="4" eb="6">
      <t>ハアク</t>
    </rPh>
    <rPh sb="11" eb="13">
      <t>ジョウホウ</t>
    </rPh>
    <phoneticPr fontId="3"/>
  </si>
  <si>
    <t>「詳細入力」シートで、2次波及効果の計算に使用する消費転換率を選択します。</t>
    <rPh sb="1" eb="3">
      <t>ショウサイ</t>
    </rPh>
    <rPh sb="3" eb="5">
      <t>ニュウリョク</t>
    </rPh>
    <rPh sb="12" eb="13">
      <t>ジ</t>
    </rPh>
    <rPh sb="13" eb="15">
      <t>ハキュウ</t>
    </rPh>
    <rPh sb="15" eb="17">
      <t>コウカ</t>
    </rPh>
    <rPh sb="18" eb="20">
      <t>ケイサン</t>
    </rPh>
    <rPh sb="21" eb="23">
      <t>シヨウ</t>
    </rPh>
    <rPh sb="25" eb="30">
      <t>ショウヒテンカンリツ</t>
    </rPh>
    <rPh sb="31" eb="33">
      <t>センタク</t>
    </rPh>
    <phoneticPr fontId="11"/>
  </si>
  <si>
    <t>「詳細入力」、「簡易入力」シートで、金額の表示単位を選択できます。</t>
    <rPh sb="1" eb="3">
      <t>ショウサイ</t>
    </rPh>
    <rPh sb="3" eb="5">
      <t>ニュウリョク</t>
    </rPh>
    <rPh sb="8" eb="10">
      <t>カンイ</t>
    </rPh>
    <rPh sb="10" eb="12">
      <t>ニュウリョク</t>
    </rPh>
    <rPh sb="18" eb="20">
      <t>キンガク</t>
    </rPh>
    <rPh sb="21" eb="23">
      <t>ヒョウジ</t>
    </rPh>
    <rPh sb="23" eb="25">
      <t>タンイ</t>
    </rPh>
    <rPh sb="26" eb="28">
      <t>センタク</t>
    </rPh>
    <phoneticPr fontId="11"/>
  </si>
  <si>
    <t>　 　　 産業連関表で計算した自給率が適用されます。</t>
    <rPh sb="5" eb="10">
      <t>サンギョウレンカンヒョウ</t>
    </rPh>
    <rPh sb="11" eb="13">
      <t>ケイサン</t>
    </rPh>
    <rPh sb="15" eb="18">
      <t>ジキュウリツ</t>
    </rPh>
    <rPh sb="19" eb="21">
      <t>テキヨウ</t>
    </rPh>
    <phoneticPr fontId="11"/>
  </si>
  <si>
    <t>　※変更後の自給率欄へ数値を入力すると、その値が直接効果の計算で適用されます。何も入力しない場合は、長野県</t>
    <rPh sb="2" eb="4">
      <t>ヘンコウ</t>
    </rPh>
    <rPh sb="4" eb="5">
      <t>ゴ</t>
    </rPh>
    <rPh sb="6" eb="9">
      <t>ジキュウリツ</t>
    </rPh>
    <rPh sb="9" eb="10">
      <t>ラン</t>
    </rPh>
    <rPh sb="11" eb="13">
      <t>スウチ</t>
    </rPh>
    <rPh sb="14" eb="16">
      <t>ニュウリョク</t>
    </rPh>
    <rPh sb="22" eb="23">
      <t>アタイ</t>
    </rPh>
    <rPh sb="24" eb="26">
      <t>チョクセツ</t>
    </rPh>
    <rPh sb="26" eb="28">
      <t>コウカ</t>
    </rPh>
    <rPh sb="29" eb="31">
      <t>ケイサン</t>
    </rPh>
    <rPh sb="32" eb="34">
      <t>テキヨウ</t>
    </rPh>
    <rPh sb="39" eb="40">
      <t>ナニ</t>
    </rPh>
    <rPh sb="41" eb="43">
      <t>ニュウリョク</t>
    </rPh>
    <phoneticPr fontId="11"/>
  </si>
  <si>
    <t>入力シート</t>
    <rPh sb="0" eb="2">
      <t>ニュウリョク</t>
    </rPh>
    <phoneticPr fontId="1"/>
  </si>
  <si>
    <t>「詳細入力」シートより</t>
    <rPh sb="1" eb="3">
      <t>ショウサイ</t>
    </rPh>
    <rPh sb="3" eb="5">
      <t>ニュウリョク</t>
    </rPh>
    <phoneticPr fontId="1"/>
  </si>
  <si>
    <t>・長野県内の観光客の旅行消費支出額は，全国国内旅行の旅行1人1回当たり消費額を用いて推計します。</t>
    <rPh sb="1" eb="3">
      <t>ナガノ</t>
    </rPh>
    <rPh sb="3" eb="5">
      <t>ケンナイ</t>
    </rPh>
    <rPh sb="6" eb="9">
      <t>カンコウキャク</t>
    </rPh>
    <rPh sb="10" eb="12">
      <t>リョコウ</t>
    </rPh>
    <rPh sb="16" eb="17">
      <t>ガク</t>
    </rPh>
    <phoneticPr fontId="1"/>
  </si>
  <si>
    <t>・旅行消費支出額は旅行中の費用を対象とし，旅行前後の費用等を含まないものとします。</t>
    <rPh sb="1" eb="3">
      <t>リョコウ</t>
    </rPh>
    <phoneticPr fontId="1"/>
  </si>
  <si>
    <t>　③旅行消費支出額の内訳（宿泊客・日帰り客の区分ごと）が把握できる場合　…　旅行消費支出額の内訳を宿泊客、日帰り客ごとに入力</t>
    <rPh sb="2" eb="4">
      <t>リョコウ</t>
    </rPh>
    <rPh sb="13" eb="16">
      <t>シュクハクキャク</t>
    </rPh>
    <rPh sb="17" eb="19">
      <t>ヒガエ</t>
    </rPh>
    <rPh sb="20" eb="21">
      <t>キャク</t>
    </rPh>
    <rPh sb="22" eb="24">
      <t>クブン</t>
    </rPh>
    <rPh sb="38" eb="40">
      <t>リョコウ</t>
    </rPh>
    <rPh sb="49" eb="52">
      <t>シュクハクキャク</t>
    </rPh>
    <rPh sb="53" eb="55">
      <t>ヒガエ</t>
    </rPh>
    <rPh sb="56" eb="57">
      <t>キャク</t>
    </rPh>
    <phoneticPr fontId="1"/>
  </si>
  <si>
    <t>　　</t>
    <phoneticPr fontId="1"/>
  </si>
  <si>
    <t>　　　</t>
    <phoneticPr fontId="1"/>
  </si>
  <si>
    <t>③　旅行消費支出額の内訳（交通費、宿泊費等）について</t>
    <rPh sb="2" eb="4">
      <t>リョコウ</t>
    </rPh>
    <rPh sb="4" eb="6">
      <t>ショウヒ</t>
    </rPh>
    <rPh sb="6" eb="8">
      <t>シシュツ</t>
    </rPh>
    <rPh sb="8" eb="9">
      <t>ガク</t>
    </rPh>
    <rPh sb="10" eb="12">
      <t>ウチワケ</t>
    </rPh>
    <rPh sb="13" eb="16">
      <t>コウツウヒ</t>
    </rPh>
    <rPh sb="17" eb="20">
      <t>シュクハクヒ</t>
    </rPh>
    <rPh sb="20" eb="21">
      <t>トウ</t>
    </rPh>
    <phoneticPr fontId="11"/>
  </si>
  <si>
    <t>④　旅行消費支出額の内訳（交通費、宿泊費等）について</t>
    <rPh sb="2" eb="4">
      <t>リョコウ</t>
    </rPh>
    <rPh sb="4" eb="6">
      <t>ショウヒ</t>
    </rPh>
    <rPh sb="6" eb="8">
      <t>シシュツ</t>
    </rPh>
    <rPh sb="8" eb="9">
      <t>ガク</t>
    </rPh>
    <rPh sb="10" eb="12">
      <t>ウチワケ</t>
    </rPh>
    <rPh sb="13" eb="16">
      <t>コウツウヒ</t>
    </rPh>
    <rPh sb="17" eb="20">
      <t>シュクハクヒ</t>
    </rPh>
    <rPh sb="20" eb="21">
      <t>トウ</t>
    </rPh>
    <phoneticPr fontId="11"/>
  </si>
  <si>
    <t>「詳細入力」シートより</t>
    <rPh sb="1" eb="3">
      <t>ショウサイ</t>
    </rPh>
    <rPh sb="3" eb="5">
      <t>ニュウリョク</t>
    </rPh>
    <phoneticPr fontId="22"/>
  </si>
  <si>
    <t>「簡易入力」シートより</t>
    <rPh sb="1" eb="3">
      <t>カンイ</t>
    </rPh>
    <rPh sb="3" eb="5">
      <t>ニュウリョク</t>
    </rPh>
    <phoneticPr fontId="22"/>
  </si>
  <si>
    <t>「簡易入力」シートより</t>
    <rPh sb="1" eb="3">
      <t>カンイ</t>
    </rPh>
    <rPh sb="3" eb="5">
      <t>ニュウリョク</t>
    </rPh>
    <phoneticPr fontId="20"/>
  </si>
  <si>
    <t>　※「修正値」欄へ数値を入力すると、その値が直接効果の計算で適用されます。何も入力しない場合は、「初期値」欄の</t>
    <rPh sb="3" eb="5">
      <t>シュウセイ</t>
    </rPh>
    <rPh sb="5" eb="6">
      <t>チ</t>
    </rPh>
    <rPh sb="7" eb="8">
      <t>ラン</t>
    </rPh>
    <rPh sb="9" eb="11">
      <t>スウチ</t>
    </rPh>
    <rPh sb="12" eb="14">
      <t>ニュウリョク</t>
    </rPh>
    <rPh sb="20" eb="21">
      <t>アタイ</t>
    </rPh>
    <rPh sb="22" eb="24">
      <t>チョクセツ</t>
    </rPh>
    <rPh sb="24" eb="26">
      <t>コウカ</t>
    </rPh>
    <rPh sb="27" eb="29">
      <t>ケイサン</t>
    </rPh>
    <rPh sb="30" eb="32">
      <t>テキヨウ</t>
    </rPh>
    <rPh sb="37" eb="38">
      <t>ナニ</t>
    </rPh>
    <rPh sb="39" eb="41">
      <t>ニュウリョク</t>
    </rPh>
    <phoneticPr fontId="11"/>
  </si>
  <si>
    <t>　　  　自給率が適用されます。「初期値」欄の自給率は、旅行消費支出の増加額の経済波及効果の分析のため、一部の部門で</t>
    <rPh sb="5" eb="8">
      <t>ジキュウリツ</t>
    </rPh>
    <rPh sb="9" eb="11">
      <t>テキヨウ</t>
    </rPh>
    <rPh sb="17" eb="20">
      <t>ショキチ</t>
    </rPh>
    <rPh sb="21" eb="22">
      <t>ラン</t>
    </rPh>
    <rPh sb="23" eb="26">
      <t>ジキュウリツ</t>
    </rPh>
    <phoneticPr fontId="1"/>
  </si>
  <si>
    <t>　　  　調整しています。</t>
    <rPh sb="5" eb="7">
      <t>チョウセイ</t>
    </rPh>
    <phoneticPr fontId="1"/>
  </si>
  <si>
    <t>　自給率の初期値以外で分析を行いたい場合は、修正値に数値を入力してください。</t>
    <phoneticPr fontId="13"/>
  </si>
  <si>
    <t>旅行消費支出額を各部門別に把握していますか？</t>
    <rPh sb="0" eb="2">
      <t>リョコウ</t>
    </rPh>
    <rPh sb="2" eb="4">
      <t>ショウヒ</t>
    </rPh>
    <rPh sb="4" eb="6">
      <t>シシュツ</t>
    </rPh>
    <rPh sb="6" eb="7">
      <t>ガク</t>
    </rPh>
    <rPh sb="7" eb="8">
      <t>ゾウガク</t>
    </rPh>
    <rPh sb="8" eb="11">
      <t>カクブモン</t>
    </rPh>
    <rPh sb="11" eb="12">
      <t>ベツ</t>
    </rPh>
    <rPh sb="13" eb="15">
      <t>ハアク</t>
    </rPh>
    <phoneticPr fontId="11"/>
  </si>
  <si>
    <t>２ 自給率の設定</t>
    <rPh sb="2" eb="5">
      <t>ジキュウリツ</t>
    </rPh>
    <rPh sb="6" eb="8">
      <t>セッテイ</t>
    </rPh>
    <phoneticPr fontId="11"/>
  </si>
  <si>
    <t>３ 消費転換率の設定</t>
    <rPh sb="2" eb="4">
      <t>ショウヒ</t>
    </rPh>
    <rPh sb="4" eb="6">
      <t>テンカン</t>
    </rPh>
    <rPh sb="6" eb="7">
      <t>リツ</t>
    </rPh>
    <rPh sb="8" eb="10">
      <t>セッテイ</t>
    </rPh>
    <phoneticPr fontId="11"/>
  </si>
  <si>
    <t>４ 表示単位の設定</t>
    <rPh sb="2" eb="4">
      <t>ヒョウジ</t>
    </rPh>
    <rPh sb="4" eb="6">
      <t>タンイ</t>
    </rPh>
    <rPh sb="7" eb="9">
      <t>セッテイ</t>
    </rPh>
    <phoneticPr fontId="11"/>
  </si>
  <si>
    <t xml:space="preserve"> 　 独自の調査などにより財・サービスの自給率が判明している場合は、ここでその値を入力します。</t>
    <phoneticPr fontId="1"/>
  </si>
  <si>
    <t>　　産業部門別の旅行消費支出による需要増加額の把握が困難な場合でも、「簡易入力」シートを用いること</t>
    <rPh sb="19" eb="21">
      <t>ゾウカ</t>
    </rPh>
    <rPh sb="35" eb="37">
      <t>カンイ</t>
    </rPh>
    <rPh sb="37" eb="39">
      <t>ニュウリョク</t>
    </rPh>
    <phoneticPr fontId="10"/>
  </si>
  <si>
    <t>例）県内に訪れた観光客が県内産の農産物を購入した場合（自給率を100%と設定したい場合）</t>
    <rPh sb="0" eb="1">
      <t>レイ</t>
    </rPh>
    <rPh sb="2" eb="4">
      <t>ケンナイ</t>
    </rPh>
    <rPh sb="5" eb="6">
      <t>オトズ</t>
    </rPh>
    <rPh sb="8" eb="11">
      <t>カンコウキャク</t>
    </rPh>
    <rPh sb="12" eb="14">
      <t>ケンナイ</t>
    </rPh>
    <rPh sb="14" eb="15">
      <t>サン</t>
    </rPh>
    <rPh sb="16" eb="19">
      <t>ノウサンブツ</t>
    </rPh>
    <rPh sb="20" eb="22">
      <t>コウニュウ</t>
    </rPh>
    <rPh sb="24" eb="26">
      <t>バアイ</t>
    </rPh>
    <rPh sb="27" eb="30">
      <t>ジキュウリツ</t>
    </rPh>
    <rPh sb="36" eb="38">
      <t>セッテイ</t>
    </rPh>
    <rPh sb="41" eb="43">
      <t>バアイ</t>
    </rPh>
    <phoneticPr fontId="1"/>
  </si>
  <si>
    <t>合計</t>
    <rPh sb="0" eb="1">
      <t>ゴウ</t>
    </rPh>
    <rPh sb="1" eb="2">
      <t>ケイ</t>
    </rPh>
    <phoneticPr fontId="1"/>
  </si>
  <si>
    <t>（県内消費分）</t>
    <rPh sb="1" eb="3">
      <t>ケンナイ</t>
    </rPh>
    <rPh sb="3" eb="5">
      <t>ショウヒ</t>
    </rPh>
    <rPh sb="5" eb="6">
      <t>ブン</t>
    </rPh>
    <phoneticPr fontId="22"/>
  </si>
  <si>
    <t>需要増加額購入者価格</t>
    <phoneticPr fontId="1"/>
  </si>
  <si>
    <t xml:space="preserve">    が必要です。</t>
    <phoneticPr fontId="10"/>
  </si>
  <si>
    <t>　　 産業連関表による経済波及効果分析は、一つの経済モデルであり、以下のような前提条件や留意点に注意</t>
    <phoneticPr fontId="10"/>
  </si>
  <si>
    <t xml:space="preserve"> 結果が異なるため、旅行消費支出による需要増加額がどの部門に該当するのかを特定する必要があります。</t>
    <rPh sb="1" eb="3">
      <t>ケッカ</t>
    </rPh>
    <rPh sb="4" eb="5">
      <t>コト</t>
    </rPh>
    <rPh sb="27" eb="29">
      <t>ブモン</t>
    </rPh>
    <rPh sb="30" eb="32">
      <t>ガイトウ</t>
    </rPh>
    <rPh sb="41" eb="43">
      <t>ヒツヨウ</t>
    </rPh>
    <phoneticPr fontId="11"/>
  </si>
  <si>
    <t>　 財・サービスの需要増加額は、産業連関表の部門ごとに設定します。どの部門に設定するかにより分析</t>
    <rPh sb="9" eb="11">
      <t>ジュヨウ</t>
    </rPh>
    <rPh sb="11" eb="13">
      <t>ゾウカ</t>
    </rPh>
    <rPh sb="13" eb="14">
      <t>ガク</t>
    </rPh>
    <rPh sb="16" eb="18">
      <t>サンギョウ</t>
    </rPh>
    <rPh sb="18" eb="20">
      <t>レンカン</t>
    </rPh>
    <rPh sb="20" eb="21">
      <t>ヒョウ</t>
    </rPh>
    <rPh sb="22" eb="24">
      <t>ブモン</t>
    </rPh>
    <rPh sb="27" eb="29">
      <t>セッテイ</t>
    </rPh>
    <phoneticPr fontId="11"/>
  </si>
  <si>
    <t xml:space="preserve"> 　 は、生産者が出荷するときの価格です。</t>
    <rPh sb="5" eb="8">
      <t>セイサンシャ</t>
    </rPh>
    <rPh sb="9" eb="11">
      <t>シュッカ</t>
    </rPh>
    <rPh sb="16" eb="18">
      <t>カカク</t>
    </rPh>
    <phoneticPr fontId="10"/>
  </si>
  <si>
    <t xml:space="preserve"> 　購入者価格とは、流通経費（商業マージン、運輸マージン）を含めた購入者から見た価格で、生産者価格</t>
    <rPh sb="2" eb="7">
      <t>コウニュウシャカカク</t>
    </rPh>
    <rPh sb="10" eb="12">
      <t>リュウツウ</t>
    </rPh>
    <rPh sb="12" eb="14">
      <t>ケイヒ</t>
    </rPh>
    <rPh sb="15" eb="17">
      <t>ショウギョウ</t>
    </rPh>
    <rPh sb="22" eb="24">
      <t>ウンユ</t>
    </rPh>
    <rPh sb="30" eb="31">
      <t>フク</t>
    </rPh>
    <rPh sb="33" eb="35">
      <t>コウニュウ</t>
    </rPh>
    <rPh sb="35" eb="36">
      <t>シャ</t>
    </rPh>
    <rPh sb="38" eb="39">
      <t>ミ</t>
    </rPh>
    <rPh sb="40" eb="42">
      <t>カカク</t>
    </rPh>
    <rPh sb="44" eb="47">
      <t>セイサンシャ</t>
    </rPh>
    <phoneticPr fontId="10"/>
  </si>
  <si>
    <t>　　  このツールでは、「詳細入力」シートで購入者価格の欄に数値を入力すると、自動で生産者価格へ変換</t>
    <phoneticPr fontId="10"/>
  </si>
  <si>
    <t xml:space="preserve">     ので、自動で生産者価格へ変換されます。</t>
    <phoneticPr fontId="10"/>
  </si>
  <si>
    <t>　  されます。また、「簡易入力」シートに入力した際に算出される需要増加額は購入者価格となっています</t>
    <rPh sb="12" eb="14">
      <t>カンイ</t>
    </rPh>
    <rPh sb="14" eb="16">
      <t>ニュウリョク</t>
    </rPh>
    <rPh sb="21" eb="23">
      <t>ニュウリョク</t>
    </rPh>
    <rPh sb="25" eb="26">
      <t>サイ</t>
    </rPh>
    <rPh sb="27" eb="29">
      <t>サンシュツ</t>
    </rPh>
    <rPh sb="32" eb="34">
      <t>ジュヨウ</t>
    </rPh>
    <rPh sb="34" eb="36">
      <t>ゾウカ</t>
    </rPh>
    <rPh sb="36" eb="37">
      <t>ガク</t>
    </rPh>
    <phoneticPr fontId="10"/>
  </si>
  <si>
    <t>　●入力結果の確認について</t>
    <rPh sb="2" eb="4">
      <t>ニュウリョク</t>
    </rPh>
    <rPh sb="4" eb="6">
      <t>ケッカ</t>
    </rPh>
    <rPh sb="7" eb="9">
      <t>カクニン</t>
    </rPh>
    <phoneticPr fontId="3"/>
  </si>
  <si>
    <t>１　観光客数が把握できる、または予測できる場合</t>
    <rPh sb="2" eb="5">
      <t>カンコウキャク</t>
    </rPh>
    <rPh sb="5" eb="6">
      <t>カズ</t>
    </rPh>
    <rPh sb="6" eb="7">
      <t>ゾウスウ</t>
    </rPh>
    <rPh sb="7" eb="9">
      <t>ハアク</t>
    </rPh>
    <rPh sb="16" eb="18">
      <t>ヨソク</t>
    </rPh>
    <rPh sb="21" eb="23">
      <t>バアイ</t>
    </rPh>
    <phoneticPr fontId="11"/>
  </si>
  <si>
    <t>２　旅行消費支出額が把握できる、または予測できる場合</t>
    <rPh sb="2" eb="4">
      <t>リョコウ</t>
    </rPh>
    <rPh sb="4" eb="6">
      <t>ショウヒ</t>
    </rPh>
    <rPh sb="6" eb="8">
      <t>シシュツ</t>
    </rPh>
    <rPh sb="8" eb="9">
      <t>ガク</t>
    </rPh>
    <rPh sb="10" eb="12">
      <t>ハアク</t>
    </rPh>
    <rPh sb="19" eb="21">
      <t>ヨソク</t>
    </rPh>
    <rPh sb="24" eb="26">
      <t>バアイ</t>
    </rPh>
    <phoneticPr fontId="11"/>
  </si>
  <si>
    <t>観光客に関して把握できる、または予測できるデータに応じて、以下の①～⑥から選択してください</t>
    <rPh sb="0" eb="2">
      <t>カンコウ</t>
    </rPh>
    <rPh sb="2" eb="3">
      <t>キャク</t>
    </rPh>
    <rPh sb="4" eb="5">
      <t>カン</t>
    </rPh>
    <rPh sb="7" eb="9">
      <t>ハアク</t>
    </rPh>
    <rPh sb="16" eb="18">
      <t>ヨソク</t>
    </rPh>
    <rPh sb="25" eb="26">
      <t>オウ</t>
    </rPh>
    <rPh sb="29" eb="31">
      <t>イカ</t>
    </rPh>
    <rPh sb="37" eb="39">
      <t>センタク</t>
    </rPh>
    <phoneticPr fontId="11"/>
  </si>
  <si>
    <t>　　　想定される場合</t>
    <phoneticPr fontId="1"/>
  </si>
  <si>
    <t>　　　（宿泊客120万円、日帰り客80万円）支出した、または支出することが想定される場合</t>
    <rPh sb="30" eb="32">
      <t>シシュツ</t>
    </rPh>
    <rPh sb="37" eb="39">
      <t>ソウテイ</t>
    </rPh>
    <rPh sb="42" eb="44">
      <t>バアイ</t>
    </rPh>
    <phoneticPr fontId="1"/>
  </si>
  <si>
    <t xml:space="preserve">  が想定される場合</t>
    <phoneticPr fontId="1"/>
  </si>
  <si>
    <t>　　　支出することが想定される場合</t>
    <rPh sb="3" eb="5">
      <t>シシュツ</t>
    </rPh>
    <rPh sb="10" eb="12">
      <t>ソウテイ</t>
    </rPh>
    <phoneticPr fontId="1"/>
  </si>
  <si>
    <t>　①「総括表」シートについて</t>
    <rPh sb="3" eb="6">
      <t>ソウカツヒョウ</t>
    </rPh>
    <phoneticPr fontId="1"/>
  </si>
  <si>
    <t>　②「総合結果」シートについて</t>
    <rPh sb="3" eb="5">
      <t>ソウゴウ</t>
    </rPh>
    <rPh sb="5" eb="7">
      <t>ケッカ</t>
    </rPh>
    <phoneticPr fontId="1"/>
  </si>
  <si>
    <t>　新規需要増加額による県内への経済波及効果や、誘発される就業者、雇用者数を各産業部門別に確認できます。</t>
    <rPh sb="1" eb="3">
      <t>シンキ</t>
    </rPh>
    <rPh sb="3" eb="5">
      <t>ジュヨウ</t>
    </rPh>
    <rPh sb="5" eb="7">
      <t>ゾウカ</t>
    </rPh>
    <rPh sb="7" eb="8">
      <t>ガク</t>
    </rPh>
    <rPh sb="11" eb="13">
      <t>ケンナイ</t>
    </rPh>
    <rPh sb="15" eb="17">
      <t>ケイザイ</t>
    </rPh>
    <rPh sb="17" eb="19">
      <t>ハキュウ</t>
    </rPh>
    <rPh sb="19" eb="21">
      <t>コウカ</t>
    </rPh>
    <rPh sb="23" eb="25">
      <t>ユウハツ</t>
    </rPh>
    <rPh sb="28" eb="31">
      <t>シュウギョウシャ</t>
    </rPh>
    <rPh sb="32" eb="35">
      <t>コヨウシャ</t>
    </rPh>
    <rPh sb="35" eb="36">
      <t>スウ</t>
    </rPh>
    <rPh sb="37" eb="40">
      <t>カクサンギョウ</t>
    </rPh>
    <rPh sb="40" eb="42">
      <t>ブモン</t>
    </rPh>
    <rPh sb="42" eb="43">
      <t>ベツ</t>
    </rPh>
    <rPh sb="44" eb="46">
      <t>カクニン</t>
    </rPh>
    <phoneticPr fontId="1"/>
  </si>
  <si>
    <t>　③「フロー」シートについて</t>
    <phoneticPr fontId="1"/>
  </si>
  <si>
    <t>　新規需要増加額による県内への経済波及効果が誘発される流れを確認できます。</t>
    <rPh sb="1" eb="3">
      <t>シンキ</t>
    </rPh>
    <rPh sb="3" eb="5">
      <t>ジュヨウ</t>
    </rPh>
    <rPh sb="5" eb="7">
      <t>ゾウカ</t>
    </rPh>
    <rPh sb="7" eb="8">
      <t>ガク</t>
    </rPh>
    <rPh sb="22" eb="24">
      <t>ユウハツ</t>
    </rPh>
    <rPh sb="27" eb="28">
      <t>ナガ</t>
    </rPh>
    <rPh sb="30" eb="32">
      <t>カクニン</t>
    </rPh>
    <phoneticPr fontId="1"/>
  </si>
  <si>
    <t>※一次波及効果による所得増加額の内、消費に回る分を独自に把握していない場合は、消費転換率の設定を修正しなくて</t>
    <rPh sb="1" eb="3">
      <t>イチジ</t>
    </rPh>
    <rPh sb="3" eb="5">
      <t>ハキュウ</t>
    </rPh>
    <rPh sb="5" eb="7">
      <t>コウカ</t>
    </rPh>
    <rPh sb="10" eb="12">
      <t>ショトク</t>
    </rPh>
    <rPh sb="12" eb="14">
      <t>ゾウカ</t>
    </rPh>
    <rPh sb="14" eb="15">
      <t>ガク</t>
    </rPh>
    <rPh sb="16" eb="17">
      <t>ウチ</t>
    </rPh>
    <rPh sb="18" eb="20">
      <t>ショウヒ</t>
    </rPh>
    <rPh sb="21" eb="22">
      <t>マワ</t>
    </rPh>
    <rPh sb="23" eb="24">
      <t>ブン</t>
    </rPh>
    <rPh sb="25" eb="27">
      <t>ドクジ</t>
    </rPh>
    <rPh sb="28" eb="30">
      <t>ハアク</t>
    </rPh>
    <rPh sb="35" eb="37">
      <t>バアイ</t>
    </rPh>
    <rPh sb="39" eb="41">
      <t>ショウヒ</t>
    </rPh>
    <rPh sb="41" eb="43">
      <t>テンカン</t>
    </rPh>
    <rPh sb="43" eb="44">
      <t>リツ</t>
    </rPh>
    <rPh sb="45" eb="47">
      <t>セッテイ</t>
    </rPh>
    <rPh sb="48" eb="50">
      <t>シュウセイ</t>
    </rPh>
    <phoneticPr fontId="1"/>
  </si>
  <si>
    <t>　問題ありません。</t>
    <phoneticPr fontId="1"/>
  </si>
  <si>
    <t>　　下記の〈入力の流れ〉に沿って、数値を入力するシートを決定します。</t>
    <rPh sb="2" eb="4">
      <t>カキ</t>
    </rPh>
    <rPh sb="6" eb="8">
      <t>ニュウリョク</t>
    </rPh>
    <rPh sb="9" eb="10">
      <t>ナガ</t>
    </rPh>
    <rPh sb="13" eb="14">
      <t>ソ</t>
    </rPh>
    <rPh sb="17" eb="19">
      <t>スウチ</t>
    </rPh>
    <rPh sb="20" eb="22">
      <t>ニュウリョク</t>
    </rPh>
    <rPh sb="28" eb="30">
      <t>ケッテイ</t>
    </rPh>
    <phoneticPr fontId="3"/>
  </si>
  <si>
    <t>調整係数①</t>
    <rPh sb="0" eb="2">
      <t>チョウセイ</t>
    </rPh>
    <rPh sb="2" eb="4">
      <t>ケイスウ</t>
    </rPh>
    <phoneticPr fontId="1"/>
  </si>
  <si>
    <t>調整係数②</t>
    <rPh sb="0" eb="2">
      <t>チョウセイ</t>
    </rPh>
    <rPh sb="2" eb="4">
      <t>ケイスウ</t>
    </rPh>
    <phoneticPr fontId="1"/>
  </si>
  <si>
    <t>　県内で、○○に対する需要が○○億円増加した場合の経済波及効果</t>
    <phoneticPr fontId="1"/>
  </si>
  <si>
    <t>　この分析ツールへの入力方法等を記載しています。</t>
    <rPh sb="3" eb="5">
      <t>ブンセキ</t>
    </rPh>
    <rPh sb="10" eb="12">
      <t>ニュウリョク</t>
    </rPh>
    <rPh sb="12" eb="14">
      <t>ホウホウ</t>
    </rPh>
    <rPh sb="14" eb="15">
      <t>トウ</t>
    </rPh>
    <rPh sb="16" eb="18">
      <t>キサイ</t>
    </rPh>
    <phoneticPr fontId="10"/>
  </si>
  <si>
    <t>　産業部門別の需要増加額の把握が困難な場合、観光客数や旅行消費支出の総額等から産業部門別の需要増加額の簡易的な推計を行うシートです。</t>
    <rPh sb="1" eb="3">
      <t>サンギョウ</t>
    </rPh>
    <rPh sb="9" eb="11">
      <t>ゾウカ</t>
    </rPh>
    <rPh sb="22" eb="25">
      <t>カンコウキャク</t>
    </rPh>
    <rPh sb="25" eb="26">
      <t>スウ</t>
    </rPh>
    <rPh sb="27" eb="29">
      <t>リョコウ</t>
    </rPh>
    <rPh sb="29" eb="31">
      <t>ショウヒ</t>
    </rPh>
    <rPh sb="31" eb="33">
      <t>シシュツ</t>
    </rPh>
    <rPh sb="34" eb="36">
      <t>ソウガク</t>
    </rPh>
    <rPh sb="36" eb="37">
      <t>トウ</t>
    </rPh>
    <rPh sb="45" eb="47">
      <t>ジュヨウ</t>
    </rPh>
    <rPh sb="47" eb="49">
      <t>ゾウカ</t>
    </rPh>
    <rPh sb="49" eb="50">
      <t>ガク</t>
    </rPh>
    <rPh sb="51" eb="53">
      <t>カンイ</t>
    </rPh>
    <rPh sb="53" eb="54">
      <t>テキ</t>
    </rPh>
    <rPh sb="55" eb="57">
      <t>スイケイ</t>
    </rPh>
    <rPh sb="58" eb="59">
      <t>オコナ</t>
    </rPh>
    <phoneticPr fontId="10"/>
  </si>
  <si>
    <t>○入力シート　把握できる、または予測できるデータに基づいて、①から⑥のいずれか一つに入力してください。（赤枠内に数値を入力）</t>
    <rPh sb="25" eb="26">
      <t>モト</t>
    </rPh>
    <rPh sb="52" eb="53">
      <t>アカ</t>
    </rPh>
    <rPh sb="53" eb="54">
      <t>ワク</t>
    </rPh>
    <phoneticPr fontId="1"/>
  </si>
  <si>
    <t>　⑤旅行消費支出の総額（宿泊客・日帰り客の区分ごと）のみ把握できる場合　…　旅行消費支出額の合計額を宿泊客、日帰り客ごとに入力</t>
    <rPh sb="2" eb="4">
      <t>リョコウ</t>
    </rPh>
    <rPh sb="9" eb="10">
      <t>ソウ</t>
    </rPh>
    <rPh sb="38" eb="40">
      <t>リョコウ</t>
    </rPh>
    <rPh sb="44" eb="45">
      <t>ガク</t>
    </rPh>
    <rPh sb="46" eb="48">
      <t>ゴウケイ</t>
    </rPh>
    <rPh sb="48" eb="49">
      <t>ガク</t>
    </rPh>
    <rPh sb="50" eb="53">
      <t>シュクハクキャク</t>
    </rPh>
    <rPh sb="54" eb="56">
      <t>ヒガエ</t>
    </rPh>
    <rPh sb="57" eb="58">
      <t>キャク</t>
    </rPh>
    <phoneticPr fontId="1"/>
  </si>
  <si>
    <t xml:space="preserve">     宿泊・日帰り客の区分ごとに把握している</t>
    <phoneticPr fontId="11"/>
  </si>
  <si>
    <t xml:space="preserve">     把握している</t>
    <phoneticPr fontId="11"/>
  </si>
  <si>
    <t xml:space="preserve">     ごとに把握している</t>
    <phoneticPr fontId="11"/>
  </si>
  <si>
    <t>　新規需要増加額による県内への経済波及効果や、誘発される就業者、雇用者数の見込みが確認できます。</t>
    <rPh sb="1" eb="3">
      <t>シンキ</t>
    </rPh>
    <rPh sb="3" eb="5">
      <t>ジュヨウ</t>
    </rPh>
    <rPh sb="5" eb="7">
      <t>ゾウカ</t>
    </rPh>
    <rPh sb="7" eb="8">
      <t>ガク</t>
    </rPh>
    <rPh sb="11" eb="12">
      <t>ケン</t>
    </rPh>
    <rPh sb="12" eb="13">
      <t>ナイ</t>
    </rPh>
    <rPh sb="15" eb="17">
      <t>ケイザイ</t>
    </rPh>
    <rPh sb="17" eb="19">
      <t>ハキュウ</t>
    </rPh>
    <rPh sb="19" eb="21">
      <t>コウカ</t>
    </rPh>
    <rPh sb="23" eb="25">
      <t>ユウハツ</t>
    </rPh>
    <rPh sb="28" eb="31">
      <t>シュウギョウシャ</t>
    </rPh>
    <rPh sb="32" eb="35">
      <t>コヨウシャ</t>
    </rPh>
    <rPh sb="35" eb="36">
      <t>スウ</t>
    </rPh>
    <rPh sb="37" eb="39">
      <t>ミコ</t>
    </rPh>
    <rPh sb="41" eb="43">
      <t>カクニン</t>
    </rPh>
    <phoneticPr fontId="1"/>
  </si>
  <si>
    <t>を推計することができます。</t>
    <phoneticPr fontId="13"/>
  </si>
  <si>
    <t xml:space="preserve">   旅行消費支出額について産業部門別での把握が困難な場合、次のシートを用いて、全国平均値に基づく按分・積上げ手法により旅行消費支出額</t>
    <rPh sb="60" eb="62">
      <t>リョコウ</t>
    </rPh>
    <rPh sb="62" eb="64">
      <t>ショウヒ</t>
    </rPh>
    <phoneticPr fontId="13"/>
  </si>
  <si>
    <t>E</t>
    <phoneticPr fontId="1"/>
  </si>
  <si>
    <t>E</t>
    <phoneticPr fontId="1"/>
  </si>
  <si>
    <t>M×E</t>
    <phoneticPr fontId="1"/>
  </si>
  <si>
    <t>A３</t>
    <phoneticPr fontId="22"/>
  </si>
  <si>
    <t>購入者価格</t>
  </si>
  <si>
    <t>F２</t>
    <phoneticPr fontId="22"/>
  </si>
  <si>
    <t>C３</t>
    <phoneticPr fontId="22"/>
  </si>
  <si>
    <t>D３</t>
    <phoneticPr fontId="22"/>
  </si>
  <si>
    <t>A３×商業マージン率</t>
    <rPh sb="3" eb="5">
      <t>ショウギョウ</t>
    </rPh>
    <rPh sb="9" eb="10">
      <t>リツ</t>
    </rPh>
    <phoneticPr fontId="22"/>
  </si>
  <si>
    <t>A３×運輸マージン率</t>
    <rPh sb="3" eb="5">
      <t>ウンユ</t>
    </rPh>
    <rPh sb="9" eb="10">
      <t>リツ</t>
    </rPh>
    <phoneticPr fontId="22"/>
  </si>
  <si>
    <t>A３-(C３+D３)</t>
    <phoneticPr fontId="22"/>
  </si>
  <si>
    <t>A３'</t>
    <phoneticPr fontId="22"/>
  </si>
  <si>
    <t>　経済波及効果の分析結果を表やグラフにまとめています。</t>
    <rPh sb="1" eb="3">
      <t>ケイザイ</t>
    </rPh>
    <rPh sb="3" eb="5">
      <t>ハキュウ</t>
    </rPh>
    <rPh sb="5" eb="7">
      <t>コウカ</t>
    </rPh>
    <phoneticPr fontId="10"/>
  </si>
  <si>
    <t>（以下のシートは計算用なので、基本的に入力者側での操作はありません）</t>
    <rPh sb="1" eb="3">
      <t>イカ</t>
    </rPh>
    <rPh sb="8" eb="10">
      <t>ケイサン</t>
    </rPh>
    <rPh sb="10" eb="11">
      <t>ヨウ</t>
    </rPh>
    <rPh sb="15" eb="18">
      <t>キホンテキ</t>
    </rPh>
    <rPh sb="19" eb="21">
      <t>ニュウリョク</t>
    </rPh>
    <rPh sb="21" eb="22">
      <t>シャ</t>
    </rPh>
    <rPh sb="22" eb="23">
      <t>ガワ</t>
    </rPh>
    <rPh sb="25" eb="27">
      <t>ソウサ</t>
    </rPh>
    <phoneticPr fontId="1"/>
  </si>
  <si>
    <t>　　算定する際、特定の産業部門の自給率を調整しています。</t>
    <rPh sb="11" eb="13">
      <t>サンギョウ</t>
    </rPh>
    <rPh sb="13" eb="15">
      <t>ブモン</t>
    </rPh>
    <rPh sb="16" eb="19">
      <t>ジキュウリツ</t>
    </rPh>
    <rPh sb="20" eb="22">
      <t>チョウセイ</t>
    </rPh>
    <phoneticPr fontId="10"/>
  </si>
  <si>
    <t>　　飲食業）を分割し、39部門としています。また、「簡易入力」シートを利用する場合、１次波及効果を</t>
    <rPh sb="26" eb="28">
      <t>カンイ</t>
    </rPh>
    <rPh sb="28" eb="30">
      <t>ニュウリョク</t>
    </rPh>
    <rPh sb="39" eb="41">
      <t>バアイ</t>
    </rPh>
    <phoneticPr fontId="10"/>
  </si>
  <si>
    <t>　①観光客数（宿泊客、日帰り客の区分ごと）を把握できる場合　…　観光客数を宿泊客、日帰り客ごとに入力</t>
    <rPh sb="2" eb="5">
      <t>カンコウキャク</t>
    </rPh>
    <rPh sb="5" eb="6">
      <t>スウ</t>
    </rPh>
    <rPh sb="7" eb="10">
      <t>シュクハクキャク</t>
    </rPh>
    <rPh sb="11" eb="13">
      <t>ヒガエ</t>
    </rPh>
    <rPh sb="14" eb="15">
      <t>キャク</t>
    </rPh>
    <rPh sb="16" eb="18">
      <t>クブン</t>
    </rPh>
    <rPh sb="32" eb="35">
      <t>カンコウキャク</t>
    </rPh>
    <rPh sb="35" eb="36">
      <t>スウ</t>
    </rPh>
    <rPh sb="37" eb="40">
      <t>シュクハクキャク</t>
    </rPh>
    <rPh sb="41" eb="43">
      <t>ヒガエ</t>
    </rPh>
    <rPh sb="44" eb="45">
      <t>キャク</t>
    </rPh>
    <phoneticPr fontId="1"/>
  </si>
  <si>
    <t>　②観光客数（宿泊客・日帰り客の区分不明）を把握できる場合　…　観光客数の合計を入力</t>
    <rPh sb="2" eb="5">
      <t>カンコウキャク</t>
    </rPh>
    <rPh sb="5" eb="6">
      <t>スウ</t>
    </rPh>
    <rPh sb="32" eb="35">
      <t>カンコウキャク</t>
    </rPh>
    <rPh sb="35" eb="36">
      <t>スウ</t>
    </rPh>
    <rPh sb="37" eb="39">
      <t>ゴウケイ</t>
    </rPh>
    <phoneticPr fontId="1"/>
  </si>
  <si>
    <t>　④旅行消費支出額の内訳（宿泊客・日帰り客の区分不明）が把握できる場合　…　旅行消費支出額の合計を内訳ごとに入力</t>
    <rPh sb="2" eb="4">
      <t>リョコウ</t>
    </rPh>
    <rPh sb="13" eb="16">
      <t>シュクハクキャク</t>
    </rPh>
    <rPh sb="17" eb="19">
      <t>ヒガエ</t>
    </rPh>
    <rPh sb="20" eb="21">
      <t>キャク</t>
    </rPh>
    <rPh sb="22" eb="24">
      <t>クブン</t>
    </rPh>
    <rPh sb="24" eb="26">
      <t>フメイ</t>
    </rPh>
    <rPh sb="38" eb="40">
      <t>リョコウ</t>
    </rPh>
    <rPh sb="46" eb="48">
      <t>ゴウケイ</t>
    </rPh>
    <phoneticPr fontId="1"/>
  </si>
  <si>
    <t>②　観光客数の合計のみ把握している</t>
    <rPh sb="2" eb="5">
      <t>カンコウキャク</t>
    </rPh>
    <rPh sb="5" eb="6">
      <t>スウ</t>
    </rPh>
    <rPh sb="7" eb="9">
      <t>ゴウケイ</t>
    </rPh>
    <rPh sb="11" eb="13">
      <t>ハアク</t>
    </rPh>
    <phoneticPr fontId="11"/>
  </si>
  <si>
    <t>⑤　旅行消費支出額の合計について宿泊・日帰り客の区分</t>
    <rPh sb="2" eb="4">
      <t>リョコウ</t>
    </rPh>
    <rPh sb="4" eb="6">
      <t>ショウヒ</t>
    </rPh>
    <rPh sb="6" eb="8">
      <t>シシュツ</t>
    </rPh>
    <rPh sb="8" eb="9">
      <t>ガク</t>
    </rPh>
    <rPh sb="10" eb="12">
      <t>ゴウケイ</t>
    </rPh>
    <rPh sb="16" eb="18">
      <t>シュクハク</t>
    </rPh>
    <rPh sb="19" eb="21">
      <t>ヒガエ</t>
    </rPh>
    <rPh sb="22" eb="23">
      <t>キャク</t>
    </rPh>
    <rPh sb="24" eb="26">
      <t>クブン</t>
    </rPh>
    <phoneticPr fontId="11"/>
  </si>
  <si>
    <t>⑥　旅行消費支出額の合計について把握している</t>
    <rPh sb="2" eb="4">
      <t>リョコウ</t>
    </rPh>
    <rPh sb="4" eb="6">
      <t>ショウヒ</t>
    </rPh>
    <rPh sb="6" eb="8">
      <t>シシュツ</t>
    </rPh>
    <rPh sb="8" eb="9">
      <t>ガク</t>
    </rPh>
    <rPh sb="10" eb="12">
      <t>ゴウケイ</t>
    </rPh>
    <rPh sb="16" eb="18">
      <t>ハアク</t>
    </rPh>
    <phoneticPr fontId="11"/>
  </si>
  <si>
    <t>　 　　各産業部門別の需要増加額が不明でも観光客の増加数もしくは旅行消費支出の合計を把握できている場合は、</t>
    <rPh sb="5" eb="7">
      <t>サンギョウ</t>
    </rPh>
    <rPh sb="21" eb="24">
      <t>カンコウキャク</t>
    </rPh>
    <rPh sb="25" eb="27">
      <t>ゾウカ</t>
    </rPh>
    <rPh sb="27" eb="28">
      <t>スウ</t>
    </rPh>
    <rPh sb="32" eb="34">
      <t>リョコウ</t>
    </rPh>
    <rPh sb="34" eb="36">
      <t>ショウヒ</t>
    </rPh>
    <rPh sb="36" eb="38">
      <t>シシュツ</t>
    </rPh>
    <rPh sb="39" eb="41">
      <t>ゴウケイ</t>
    </rPh>
    <rPh sb="42" eb="44">
      <t>ハアク</t>
    </rPh>
    <rPh sb="49" eb="51">
      <t>バアイ</t>
    </rPh>
    <phoneticPr fontId="3"/>
  </si>
  <si>
    <t>経済波及効果の分析の『留意事項』をお読みください。</t>
    <rPh sb="0" eb="2">
      <t>ケイザイ</t>
    </rPh>
    <rPh sb="2" eb="4">
      <t>ハキュウ</t>
    </rPh>
    <rPh sb="4" eb="6">
      <t>コウカ</t>
    </rPh>
    <rPh sb="7" eb="9">
      <t>ブンセキ</t>
    </rPh>
    <rPh sb="11" eb="13">
      <t>リュウイ</t>
    </rPh>
    <phoneticPr fontId="23"/>
  </si>
  <si>
    <t>※１　「詳細入力」、「簡易入力」のシートのうち、どれか一つのシートのみに入力してください</t>
    <phoneticPr fontId="1"/>
  </si>
  <si>
    <t>※２　消費転換率、自給率を修正する場合は、右の項目から修正してください</t>
    <rPh sb="3" eb="5">
      <t>ショウヒ</t>
    </rPh>
    <rPh sb="5" eb="7">
      <t>テンカン</t>
    </rPh>
    <rPh sb="7" eb="8">
      <t>リツ</t>
    </rPh>
    <rPh sb="9" eb="12">
      <t>ジキュウリツ</t>
    </rPh>
    <rPh sb="13" eb="15">
      <t>シュウセイ</t>
    </rPh>
    <rPh sb="17" eb="19">
      <t>バアイ</t>
    </rPh>
    <rPh sb="21" eb="22">
      <t>ミギ</t>
    </rPh>
    <rPh sb="23" eb="25">
      <t>コウモク</t>
    </rPh>
    <rPh sb="27" eb="29">
      <t>シュウセイ</t>
    </rPh>
    <phoneticPr fontId="1"/>
  </si>
  <si>
    <t>　 建設・公務などいくつかの部門は、産業連関表の定義上、自給率が100％となっています。</t>
    <rPh sb="2" eb="4">
      <t>ケンセツ</t>
    </rPh>
    <rPh sb="5" eb="7">
      <t>コウム</t>
    </rPh>
    <rPh sb="14" eb="16">
      <t>ブモン</t>
    </rPh>
    <rPh sb="18" eb="22">
      <t>サンギョウレンカン</t>
    </rPh>
    <rPh sb="22" eb="23">
      <t>ヒョウ</t>
    </rPh>
    <rPh sb="24" eb="26">
      <t>テイギ</t>
    </rPh>
    <rPh sb="26" eb="27">
      <t>ジョウ</t>
    </rPh>
    <rPh sb="28" eb="31">
      <t>ジキュウリツ</t>
    </rPh>
    <phoneticPr fontId="10"/>
  </si>
  <si>
    <t>投入係数×A</t>
    <rPh sb="0" eb="4">
      <t>トウニュウケイスウ</t>
    </rPh>
    <phoneticPr fontId="1"/>
  </si>
  <si>
    <t>逆行列係数×F</t>
    <rPh sb="0" eb="5">
      <t>ギャクギョウレツケイスウ</t>
    </rPh>
    <phoneticPr fontId="1"/>
  </si>
  <si>
    <t>逆行列係数×N</t>
    <rPh sb="0" eb="3">
      <t>ギャクギョウレツ</t>
    </rPh>
    <rPh sb="3" eb="5">
      <t>ケイスウ</t>
    </rPh>
    <phoneticPr fontId="1"/>
  </si>
  <si>
    <t>　産業部門別の経済波及効果の計算結果を表にまとめています。</t>
    <rPh sb="5" eb="6">
      <t>ベツ</t>
    </rPh>
    <rPh sb="7" eb="9">
      <t>ケイザイ</t>
    </rPh>
    <rPh sb="9" eb="11">
      <t>ハキュウ</t>
    </rPh>
    <rPh sb="11" eb="13">
      <t>コウカ</t>
    </rPh>
    <phoneticPr fontId="10"/>
  </si>
  <si>
    <t>経済波及効果の確認ポイントについて、『入力結果の確認について』をお読みください。</t>
    <rPh sb="0" eb="2">
      <t>ケイザイ</t>
    </rPh>
    <rPh sb="2" eb="4">
      <t>ハキュウ</t>
    </rPh>
    <rPh sb="4" eb="6">
      <t>コウカ</t>
    </rPh>
    <rPh sb="7" eb="9">
      <t>カクニン</t>
    </rPh>
    <rPh sb="19" eb="21">
      <t>ニュウリョク</t>
    </rPh>
    <rPh sb="21" eb="23">
      <t>ケッカ</t>
    </rPh>
    <rPh sb="24" eb="26">
      <t>カクニン</t>
    </rPh>
    <rPh sb="33" eb="34">
      <t>ヨ</t>
    </rPh>
    <phoneticPr fontId="23"/>
  </si>
  <si>
    <t>　 　「詳細入力」、または「簡易入力」シートに入力後、「総括表」、「総合結果」、「フロー」より入力結果の確認ができます。</t>
    <rPh sb="4" eb="6">
      <t>ショウサイ</t>
    </rPh>
    <rPh sb="6" eb="8">
      <t>ニュウリョク</t>
    </rPh>
    <rPh sb="14" eb="16">
      <t>カンイ</t>
    </rPh>
    <rPh sb="16" eb="18">
      <t>ニュウリョク</t>
    </rPh>
    <rPh sb="23" eb="25">
      <t>ニュウリョク</t>
    </rPh>
    <rPh sb="25" eb="26">
      <t>ゴ</t>
    </rPh>
    <rPh sb="28" eb="31">
      <t>ソウカツヒョウ</t>
    </rPh>
    <rPh sb="34" eb="36">
      <t>ソウゴウ</t>
    </rPh>
    <rPh sb="36" eb="38">
      <t>ケッカ</t>
    </rPh>
    <rPh sb="47" eb="49">
      <t>ニュウリョク</t>
    </rPh>
    <rPh sb="49" eb="51">
      <t>ケッカ</t>
    </rPh>
    <rPh sb="52" eb="54">
      <t>カクニン</t>
    </rPh>
    <phoneticPr fontId="1"/>
  </si>
  <si>
    <t>　 　「簡易入力」シートを利用して分析ができます。</t>
    <rPh sb="4" eb="6">
      <t>カンイ</t>
    </rPh>
    <rPh sb="17" eb="19">
      <t>ブンセキ</t>
    </rPh>
    <phoneticPr fontId="3"/>
  </si>
  <si>
    <t>例）県内に訪れた観光客が農産物を1,000万円分、飲食物を2,000万円分購入した、または購入すること</t>
    <rPh sb="0" eb="1">
      <t>レイ</t>
    </rPh>
    <rPh sb="2" eb="4">
      <t>ケンナイ</t>
    </rPh>
    <rPh sb="5" eb="6">
      <t>オトズ</t>
    </rPh>
    <rPh sb="8" eb="11">
      <t>カンコウキャク</t>
    </rPh>
    <rPh sb="12" eb="15">
      <t>ノウサンブツ</t>
    </rPh>
    <rPh sb="21" eb="22">
      <t>マン</t>
    </rPh>
    <rPh sb="22" eb="23">
      <t>エン</t>
    </rPh>
    <rPh sb="23" eb="24">
      <t>ブン</t>
    </rPh>
    <rPh sb="25" eb="28">
      <t>インショクブツ</t>
    </rPh>
    <rPh sb="34" eb="35">
      <t>マン</t>
    </rPh>
    <rPh sb="35" eb="37">
      <t>エンブン</t>
    </rPh>
    <rPh sb="45" eb="47">
      <t>コウニュウ</t>
    </rPh>
    <phoneticPr fontId="1"/>
  </si>
  <si>
    <t>①例）観光客が100人（宿泊客30人、日帰り客70人）、県内に訪れた、または訪れることが想定される場合</t>
    <rPh sb="1" eb="2">
      <t>レイ</t>
    </rPh>
    <rPh sb="3" eb="6">
      <t>カンコウキャク</t>
    </rPh>
    <rPh sb="10" eb="11">
      <t>ニン</t>
    </rPh>
    <rPh sb="28" eb="30">
      <t>ケンナイ</t>
    </rPh>
    <rPh sb="31" eb="32">
      <t>オトズ</t>
    </rPh>
    <rPh sb="38" eb="39">
      <t>オトズ</t>
    </rPh>
    <rPh sb="44" eb="46">
      <t>ソウテイ</t>
    </rPh>
    <rPh sb="49" eb="51">
      <t>バアイ</t>
    </rPh>
    <phoneticPr fontId="1"/>
  </si>
  <si>
    <t>②例）観光客が100人、県内に訪れた、または訪れることが想定される場合</t>
    <rPh sb="1" eb="2">
      <t>レイ</t>
    </rPh>
    <rPh sb="3" eb="6">
      <t>カンコウキャク</t>
    </rPh>
    <rPh sb="10" eb="11">
      <t>ニン</t>
    </rPh>
    <rPh sb="12" eb="14">
      <t>ケンナイ</t>
    </rPh>
    <rPh sb="15" eb="16">
      <t>オトズ</t>
    </rPh>
    <rPh sb="33" eb="35">
      <t>バアイ</t>
    </rPh>
    <phoneticPr fontId="1"/>
  </si>
  <si>
    <t>③例）県内に訪れた観光客が交通費に100万円分（宿泊客70万円、日帰り客30万円）、飲食費に200万円分</t>
    <rPh sb="1" eb="2">
      <t>レイ</t>
    </rPh>
    <rPh sb="3" eb="5">
      <t>ケンナイ</t>
    </rPh>
    <rPh sb="6" eb="7">
      <t>オトズ</t>
    </rPh>
    <rPh sb="9" eb="12">
      <t>カンコウキャク</t>
    </rPh>
    <rPh sb="13" eb="16">
      <t>コウツウヒ</t>
    </rPh>
    <rPh sb="20" eb="21">
      <t>マン</t>
    </rPh>
    <rPh sb="21" eb="23">
      <t>エンブン</t>
    </rPh>
    <rPh sb="24" eb="27">
      <t>シュクハクキャク</t>
    </rPh>
    <rPh sb="29" eb="30">
      <t>マン</t>
    </rPh>
    <rPh sb="30" eb="31">
      <t>エン</t>
    </rPh>
    <rPh sb="32" eb="34">
      <t>ヒガエ</t>
    </rPh>
    <rPh sb="35" eb="36">
      <t>キャク</t>
    </rPh>
    <rPh sb="38" eb="40">
      <t>マンエン</t>
    </rPh>
    <rPh sb="42" eb="45">
      <t>インショクヒ</t>
    </rPh>
    <rPh sb="49" eb="50">
      <t>マン</t>
    </rPh>
    <rPh sb="50" eb="52">
      <t>エンブン</t>
    </rPh>
    <phoneticPr fontId="1"/>
  </si>
  <si>
    <t>④例）県内に訪れた観光客が交通費に100万円分、飲食費に200万円分支出した、または支出することが</t>
    <rPh sb="1" eb="2">
      <t>レイ</t>
    </rPh>
    <rPh sb="3" eb="5">
      <t>ケンナイ</t>
    </rPh>
    <rPh sb="6" eb="7">
      <t>オトズ</t>
    </rPh>
    <rPh sb="9" eb="12">
      <t>カンコウキャク</t>
    </rPh>
    <rPh sb="13" eb="16">
      <t>コウツウヒ</t>
    </rPh>
    <rPh sb="20" eb="21">
      <t>マン</t>
    </rPh>
    <rPh sb="21" eb="23">
      <t>エンブン</t>
    </rPh>
    <rPh sb="24" eb="27">
      <t>インショクヒ</t>
    </rPh>
    <rPh sb="31" eb="32">
      <t>マン</t>
    </rPh>
    <rPh sb="32" eb="34">
      <t>エンブン</t>
    </rPh>
    <rPh sb="42" eb="44">
      <t>シシュツ</t>
    </rPh>
    <phoneticPr fontId="1"/>
  </si>
  <si>
    <t>⑤例）県内に訪れた観光客が旅行中に300万円分（宿泊客190万円、日帰り客110万円）支出した、または</t>
    <rPh sb="1" eb="2">
      <t>レイ</t>
    </rPh>
    <rPh sb="3" eb="5">
      <t>ケンナイ</t>
    </rPh>
    <rPh sb="6" eb="7">
      <t>オトズ</t>
    </rPh>
    <rPh sb="9" eb="12">
      <t>カンコウキャク</t>
    </rPh>
    <rPh sb="13" eb="16">
      <t>リョコウチュウ</t>
    </rPh>
    <rPh sb="20" eb="22">
      <t>マンエン</t>
    </rPh>
    <rPh sb="22" eb="23">
      <t>エンブン</t>
    </rPh>
    <rPh sb="24" eb="27">
      <t>シュクハクキャク</t>
    </rPh>
    <rPh sb="31" eb="32">
      <t>エン</t>
    </rPh>
    <rPh sb="33" eb="35">
      <t>ヒガエ</t>
    </rPh>
    <rPh sb="36" eb="37">
      <t>キャク</t>
    </rPh>
    <rPh sb="40" eb="41">
      <t>マン</t>
    </rPh>
    <rPh sb="41" eb="42">
      <t>エン</t>
    </rPh>
    <rPh sb="43" eb="45">
      <t>シシュツ</t>
    </rPh>
    <phoneticPr fontId="1"/>
  </si>
  <si>
    <t>⑥例）県内に訪れた観光客が旅行中に300万円分支出した、または支出することが想定される場合</t>
    <rPh sb="1" eb="2">
      <t>レイ</t>
    </rPh>
    <rPh sb="3" eb="5">
      <t>ケンナイ</t>
    </rPh>
    <rPh sb="6" eb="7">
      <t>オトズ</t>
    </rPh>
    <rPh sb="9" eb="12">
      <t>カンコウキャク</t>
    </rPh>
    <rPh sb="13" eb="16">
      <t>リョコウチュウ</t>
    </rPh>
    <rPh sb="20" eb="22">
      <t>マンエン</t>
    </rPh>
    <rPh sb="22" eb="23">
      <t>エンブン</t>
    </rPh>
    <rPh sb="23" eb="25">
      <t>シシュツ</t>
    </rPh>
    <rPh sb="31" eb="33">
      <t>シシュツ</t>
    </rPh>
    <rPh sb="38" eb="40">
      <t>ソウテイ</t>
    </rPh>
    <rPh sb="43" eb="45">
      <t>バアイ</t>
    </rPh>
    <phoneticPr fontId="1"/>
  </si>
  <si>
    <t>数値</t>
    <rPh sb="0" eb="2">
      <t>スウチ</t>
    </rPh>
    <phoneticPr fontId="1"/>
  </si>
  <si>
    <t>調査名</t>
    <rPh sb="0" eb="2">
      <t>チョウサ</t>
    </rPh>
    <rPh sb="2" eb="3">
      <t>メイ</t>
    </rPh>
    <phoneticPr fontId="1"/>
  </si>
  <si>
    <t>地域</t>
    <rPh sb="0" eb="2">
      <t>チイキ</t>
    </rPh>
    <phoneticPr fontId="1"/>
  </si>
  <si>
    <t>対象年</t>
    <rPh sb="0" eb="2">
      <t>タイショウ</t>
    </rPh>
    <rPh sb="2" eb="3">
      <t>ネン</t>
    </rPh>
    <phoneticPr fontId="1"/>
  </si>
  <si>
    <t>家計調査</t>
    <rPh sb="0" eb="2">
      <t>カケイ</t>
    </rPh>
    <rPh sb="2" eb="4">
      <t>チョウサ</t>
    </rPh>
    <phoneticPr fontId="1"/>
  </si>
  <si>
    <t>長野市</t>
    <rPh sb="0" eb="3">
      <t>ナガノシ</t>
    </rPh>
    <phoneticPr fontId="1"/>
  </si>
  <si>
    <t>関東</t>
    <rPh sb="0" eb="2">
      <t>カントウ</t>
    </rPh>
    <phoneticPr fontId="1"/>
  </si>
  <si>
    <t>全国</t>
    <rPh sb="0" eb="2">
      <t>ゼンコク</t>
    </rPh>
    <phoneticPr fontId="1"/>
  </si>
  <si>
    <t>全国家計
構造調査</t>
    <rPh sb="0" eb="2">
      <t>ゼンコク</t>
    </rPh>
    <rPh sb="2" eb="4">
      <t>カケイ</t>
    </rPh>
    <rPh sb="5" eb="7">
      <t>コウゾウ</t>
    </rPh>
    <rPh sb="7" eb="9">
      <t>チョウサ</t>
    </rPh>
    <phoneticPr fontId="1"/>
  </si>
  <si>
    <t>長野県</t>
    <rPh sb="0" eb="3">
      <t>ナガノケン</t>
    </rPh>
    <phoneticPr fontId="1"/>
  </si>
  <si>
    <t>任意設定</t>
    <rPh sb="0" eb="2">
      <t>ニンイ</t>
    </rPh>
    <rPh sb="2" eb="4">
      <t>セッテイ</t>
    </rPh>
    <phoneticPr fontId="1"/>
  </si>
  <si>
    <t>・表の数値は勤労者世帯の「消費支出÷実収入」</t>
    <rPh sb="1" eb="2">
      <t>ヒョウ</t>
    </rPh>
    <rPh sb="3" eb="5">
      <t>スウチ</t>
    </rPh>
    <rPh sb="6" eb="9">
      <t>キンロウシャ</t>
    </rPh>
    <rPh sb="9" eb="11">
      <t>セタイ</t>
    </rPh>
    <rPh sb="13" eb="15">
      <t>ショウヒ</t>
    </rPh>
    <rPh sb="15" eb="17">
      <t>シシュツ</t>
    </rPh>
    <rPh sb="18" eb="21">
      <t>ジツシュウニュウ</t>
    </rPh>
    <phoneticPr fontId="1"/>
  </si>
  <si>
    <t>　により算出している</t>
    <rPh sb="4" eb="6">
      <t>サンシュツ</t>
    </rPh>
    <phoneticPr fontId="1"/>
  </si>
  <si>
    <t>・独自に設定する場合は、表の下段に入力</t>
    <rPh sb="1" eb="3">
      <t>ドクジ</t>
    </rPh>
    <rPh sb="4" eb="6">
      <t>セッテイ</t>
    </rPh>
    <rPh sb="8" eb="10">
      <t>バアイ</t>
    </rPh>
    <rPh sb="12" eb="13">
      <t>ヒョウ</t>
    </rPh>
    <rPh sb="14" eb="16">
      <t>ゲダン</t>
    </rPh>
    <rPh sb="17" eb="19">
      <t>ニュウリョク</t>
    </rPh>
    <phoneticPr fontId="1"/>
  </si>
  <si>
    <t>　　需要増加額</t>
    <rPh sb="2" eb="4">
      <t>ジュヨウ</t>
    </rPh>
    <rPh sb="4" eb="6">
      <t>ゾウカ</t>
    </rPh>
    <rPh sb="6" eb="7">
      <t>ガク</t>
    </rPh>
    <phoneticPr fontId="1"/>
  </si>
  <si>
    <t>×自給率</t>
    <rPh sb="1" eb="4">
      <t>ジキュウリツ</t>
    </rPh>
    <phoneticPr fontId="1"/>
  </si>
  <si>
    <t>×投入係数</t>
    <rPh sb="1" eb="3">
      <t>トウニュウ</t>
    </rPh>
    <rPh sb="3" eb="5">
      <t>ケイスウ</t>
    </rPh>
    <phoneticPr fontId="1"/>
  </si>
  <si>
    <t>×粗付加価値率</t>
    <rPh sb="1" eb="2">
      <t>アラ</t>
    </rPh>
    <rPh sb="2" eb="4">
      <t>フカ</t>
    </rPh>
    <rPh sb="4" eb="6">
      <t>カチ</t>
    </rPh>
    <rPh sb="6" eb="7">
      <t>リツ</t>
    </rPh>
    <phoneticPr fontId="1"/>
  </si>
  <si>
    <t>×雇用者所得率</t>
    <rPh sb="1" eb="4">
      <t>コヨウシャ</t>
    </rPh>
    <rPh sb="4" eb="6">
      <t>ショトク</t>
    </rPh>
    <rPh sb="6" eb="7">
      <t>リツ</t>
    </rPh>
    <phoneticPr fontId="1"/>
  </si>
  <si>
    <t>うち雇用者所得誘発額</t>
    <phoneticPr fontId="1"/>
  </si>
  <si>
    <t>×逆行列係数</t>
    <rPh sb="1" eb="4">
      <t>ギャクギョウレツ</t>
    </rPh>
    <rPh sb="4" eb="6">
      <t>ケイスウ</t>
    </rPh>
    <phoneticPr fontId="1"/>
  </si>
  <si>
    <t>×消費転換率</t>
    <rPh sb="1" eb="3">
      <t>ショウヒ</t>
    </rPh>
    <rPh sb="3" eb="5">
      <t>テンカン</t>
    </rPh>
    <rPh sb="5" eb="6">
      <t>リツ</t>
    </rPh>
    <phoneticPr fontId="1"/>
  </si>
  <si>
    <t>%</t>
    <phoneticPr fontId="1"/>
  </si>
  <si>
    <t>×民間消費支出構成比</t>
    <rPh sb="1" eb="3">
      <t>ミンカン</t>
    </rPh>
    <rPh sb="3" eb="5">
      <t>ショウヒ</t>
    </rPh>
    <rPh sb="5" eb="7">
      <t>シシュツ</t>
    </rPh>
    <rPh sb="7" eb="10">
      <t>コウセイヒ</t>
    </rPh>
    <phoneticPr fontId="1"/>
  </si>
  <si>
    <t>　粗付加価値誘発額</t>
    <rPh sb="1" eb="6">
      <t>アラフカカチ</t>
    </rPh>
    <rPh sb="6" eb="8">
      <t>ユウハツ</t>
    </rPh>
    <rPh sb="8" eb="9">
      <t>ガク</t>
    </rPh>
    <phoneticPr fontId="1"/>
  </si>
  <si>
    <t>　うち雇用者所得誘発額</t>
    <rPh sb="3" eb="8">
      <t>コヨウシャショトク</t>
    </rPh>
    <rPh sb="8" eb="10">
      <t>ユウハツ</t>
    </rPh>
    <rPh sb="10" eb="11">
      <t>ガク</t>
    </rPh>
    <phoneticPr fontId="1"/>
  </si>
  <si>
    <t>（単位：万円）</t>
  </si>
  <si>
    <t>　　この分析ツールは、「令和２年（2020年）長野県産業連関表」を使って、長野県内の観光、イベント等</t>
    <rPh sb="12" eb="14">
      <t>レイワ</t>
    </rPh>
    <rPh sb="15" eb="16">
      <t>ネン</t>
    </rPh>
    <rPh sb="16" eb="17">
      <t>ヘイネン</t>
    </rPh>
    <rPh sb="21" eb="22">
      <t>ネン</t>
    </rPh>
    <rPh sb="23" eb="26">
      <t>ナガノケン</t>
    </rPh>
    <rPh sb="26" eb="28">
      <t>サンギョウ</t>
    </rPh>
    <rPh sb="28" eb="30">
      <t>レンカン</t>
    </rPh>
    <rPh sb="30" eb="31">
      <t>ヒョウ</t>
    </rPh>
    <rPh sb="33" eb="34">
      <t>ツカ</t>
    </rPh>
    <rPh sb="37" eb="40">
      <t>ナガノケン</t>
    </rPh>
    <rPh sb="40" eb="41">
      <t>ナイ</t>
    </rPh>
    <rPh sb="42" eb="44">
      <t>カンコウ</t>
    </rPh>
    <rPh sb="49" eb="50">
      <t>トウ</t>
    </rPh>
    <phoneticPr fontId="10"/>
  </si>
  <si>
    <t>　 ② 「令和２年（2020年）長野県産業連関表」の37部門表を基に、観光分野に関連のある部門（宿泊、</t>
    <rPh sb="28" eb="30">
      <t>ブモン</t>
    </rPh>
    <rPh sb="30" eb="31">
      <t>ヒョウ</t>
    </rPh>
    <rPh sb="32" eb="33">
      <t>モト</t>
    </rPh>
    <rPh sb="35" eb="37">
      <t>カンコウ</t>
    </rPh>
    <rPh sb="37" eb="39">
      <t>ブンヤ</t>
    </rPh>
    <rPh sb="40" eb="42">
      <t>カンレン</t>
    </rPh>
    <rPh sb="45" eb="47">
      <t>ブモン</t>
    </rPh>
    <rPh sb="48" eb="50">
      <t>シュクハク</t>
    </rPh>
    <phoneticPr fontId="10"/>
  </si>
  <si>
    <t>新規需要増加額（入力）</t>
    <rPh sb="0" eb="2">
      <t>シンキ</t>
    </rPh>
    <rPh sb="2" eb="4">
      <t>ジュヨウ</t>
    </rPh>
    <rPh sb="4" eb="6">
      <t>ゾウカ</t>
    </rPh>
    <rPh sb="6" eb="7">
      <t>ガク</t>
    </rPh>
    <rPh sb="8" eb="10">
      <t>ニュウリョク</t>
    </rPh>
    <phoneticPr fontId="1"/>
  </si>
  <si>
    <t>・家計調査より調査対象市町村、標本数が多く、県全体のデータがある
・調査期間が10月及び11月の２か月間であり、1年間の平均データではない</t>
    <phoneticPr fontId="11"/>
  </si>
  <si>
    <t>　ある産業に対して１単位の最終需要が発生したとき、各産業部門に対して直接・間接にどれだけ生産波及効果を及ぼすかを示すもの。このツールで使用している逆行列係数は、波及効果が県外へ流出することを考慮した開放経済型である。</t>
    <rPh sb="3" eb="5">
      <t>サンギョウ</t>
    </rPh>
    <rPh sb="6" eb="7">
      <t>タイ</t>
    </rPh>
    <rPh sb="10" eb="12">
      <t>タンイ</t>
    </rPh>
    <rPh sb="13" eb="15">
      <t>サイシュウ</t>
    </rPh>
    <rPh sb="15" eb="17">
      <t>ジュヨウ</t>
    </rPh>
    <rPh sb="18" eb="20">
      <t>ハッセイ</t>
    </rPh>
    <rPh sb="25" eb="28">
      <t>カクサンギョウ</t>
    </rPh>
    <rPh sb="28" eb="30">
      <t>ブモン</t>
    </rPh>
    <rPh sb="31" eb="32">
      <t>タイ</t>
    </rPh>
    <rPh sb="34" eb="36">
      <t>チョクセツ</t>
    </rPh>
    <rPh sb="37" eb="39">
      <t>カンセツ</t>
    </rPh>
    <rPh sb="44" eb="46">
      <t>セイサン</t>
    </rPh>
    <rPh sb="46" eb="48">
      <t>ハキュウ</t>
    </rPh>
    <rPh sb="48" eb="50">
      <t>コウカ</t>
    </rPh>
    <rPh sb="51" eb="52">
      <t>オヨ</t>
    </rPh>
    <rPh sb="56" eb="57">
      <t>シメ</t>
    </rPh>
    <rPh sb="67" eb="69">
      <t>シヨウ</t>
    </rPh>
    <rPh sb="73" eb="78">
      <t>ギャクギョウレツケイスウ</t>
    </rPh>
    <rPh sb="80" eb="82">
      <t>ハキュウ</t>
    </rPh>
    <rPh sb="82" eb="84">
      <t>コウカ</t>
    </rPh>
    <rPh sb="85" eb="87">
      <t>ケンガイ</t>
    </rPh>
    <rPh sb="88" eb="90">
      <t>リュウシュツ</t>
    </rPh>
    <rPh sb="95" eb="97">
      <t>コウリョ</t>
    </rPh>
    <phoneticPr fontId="11"/>
  </si>
  <si>
    <t>農業、畜産、獣医業、農業サービス（土地改良区、青果物共同選果場、航空防除、種付業、ふ卵業など）、林業、漁業</t>
    <rPh sb="0" eb="2">
      <t>ノウギョウ</t>
    </rPh>
    <rPh sb="3" eb="5">
      <t>チクサン</t>
    </rPh>
    <rPh sb="6" eb="8">
      <t>ジュウイ</t>
    </rPh>
    <rPh sb="8" eb="9">
      <t>ギョウ</t>
    </rPh>
    <rPh sb="48" eb="50">
      <t>リンギョウ</t>
    </rPh>
    <rPh sb="51" eb="53">
      <t>ギョギョウ</t>
    </rPh>
    <phoneticPr fontId="1"/>
  </si>
  <si>
    <t>紡績糸、織物、衣服、寝具、じゅうたん、染色整理、綱・網など</t>
    <rPh sb="0" eb="2">
      <t>ボウセキ</t>
    </rPh>
    <rPh sb="2" eb="3">
      <t>イト</t>
    </rPh>
    <rPh sb="4" eb="6">
      <t>オリモノ</t>
    </rPh>
    <rPh sb="7" eb="9">
      <t>イフク</t>
    </rPh>
    <rPh sb="10" eb="12">
      <t>シング</t>
    </rPh>
    <phoneticPr fontId="1"/>
  </si>
  <si>
    <t>化学肥料、化学工業製品、合成樹脂、化学繊維、医薬品、化粧品、塗料など</t>
    <rPh sb="12" eb="14">
      <t>ゴウセイ</t>
    </rPh>
    <rPh sb="14" eb="16">
      <t>ジュシ</t>
    </rPh>
    <rPh sb="17" eb="19">
      <t>カガク</t>
    </rPh>
    <rPh sb="26" eb="29">
      <t>ケショウヒン</t>
    </rPh>
    <rPh sb="30" eb="32">
      <t>トリョウ</t>
    </rPh>
    <phoneticPr fontId="1"/>
  </si>
  <si>
    <t>ガラス製品、セメント製品、陶磁器、耐火物、炭素・黒鉛製品、研磨材など</t>
    <rPh sb="17" eb="20">
      <t>タイカブツ</t>
    </rPh>
    <rPh sb="21" eb="23">
      <t>タンソ</t>
    </rPh>
    <rPh sb="24" eb="26">
      <t>コクエン</t>
    </rPh>
    <rPh sb="26" eb="28">
      <t>セイヒン</t>
    </rPh>
    <rPh sb="29" eb="32">
      <t>ケンマザイ</t>
    </rPh>
    <phoneticPr fontId="1"/>
  </si>
  <si>
    <t>銅、鉛、アルミニウム、電線・ケーブルなど</t>
    <rPh sb="2" eb="3">
      <t>ナマリ</t>
    </rPh>
    <phoneticPr fontId="1"/>
  </si>
  <si>
    <t>ガス・石油機器・暖厨・調理装置を含む</t>
    <rPh sb="11" eb="13">
      <t>チョウリ</t>
    </rPh>
    <rPh sb="13" eb="15">
      <t>ソウチ</t>
    </rPh>
    <phoneticPr fontId="1"/>
  </si>
  <si>
    <t>ボイラ・原動機、ポンプ・圧縮機、運搬機械、冷凍機・温湿調整装置、ベアリングなど</t>
    <rPh sb="12" eb="15">
      <t>アッシュクキ</t>
    </rPh>
    <rPh sb="16" eb="18">
      <t>ウンパン</t>
    </rPh>
    <rPh sb="21" eb="24">
      <t>レイトウキ</t>
    </rPh>
    <rPh sb="25" eb="26">
      <t>オン</t>
    </rPh>
    <rPh sb="26" eb="27">
      <t>シツ</t>
    </rPh>
    <rPh sb="27" eb="29">
      <t>チョウセイ</t>
    </rPh>
    <rPh sb="29" eb="31">
      <t>ソウチ</t>
    </rPh>
    <phoneticPr fontId="1"/>
  </si>
  <si>
    <t>農業用機械、建設・鉱山機械、繊維機械、金属加工機械、半導体製造装置、ロボットなど</t>
    <rPh sb="14" eb="16">
      <t>センイ</t>
    </rPh>
    <rPh sb="16" eb="18">
      <t>キカイ</t>
    </rPh>
    <rPh sb="19" eb="21">
      <t>キンゾク</t>
    </rPh>
    <rPh sb="21" eb="23">
      <t>カコウ</t>
    </rPh>
    <rPh sb="23" eb="25">
      <t>キカイ</t>
    </rPh>
    <phoneticPr fontId="1"/>
  </si>
  <si>
    <t>複写機、事務用機械、自動販売機、計測機器、医療用機械器具、光学機械・レンズ、武器など</t>
    <rPh sb="0" eb="3">
      <t>フクシャキ</t>
    </rPh>
    <rPh sb="10" eb="12">
      <t>ジドウ</t>
    </rPh>
    <rPh sb="12" eb="15">
      <t>ハンバイキ</t>
    </rPh>
    <rPh sb="38" eb="40">
      <t>ブキ</t>
    </rPh>
    <phoneticPr fontId="1"/>
  </si>
  <si>
    <t>電動機、開閉制御装置・配電盤、配線器具、民生用電気機器（エアコンディショナ、電子レンジ、冷蔵庫、扇風機、掃除機、洗濯機など）、電気計測器、電気照明器具、電池など</t>
    <rPh sb="0" eb="3">
      <t>デンドウキ</t>
    </rPh>
    <rPh sb="15" eb="17">
      <t>ハイセン</t>
    </rPh>
    <rPh sb="17" eb="19">
      <t>キグ</t>
    </rPh>
    <phoneticPr fontId="1"/>
  </si>
  <si>
    <t>ビデオ機器・デジタルカメラ、テレビ、携帯電話機、パーソナルコンピュータ、電子計算機など</t>
    <rPh sb="22" eb="23">
      <t>キ</t>
    </rPh>
    <rPh sb="36" eb="38">
      <t>デンシ</t>
    </rPh>
    <rPh sb="38" eb="41">
      <t>ケイサンキ</t>
    </rPh>
    <phoneticPr fontId="1"/>
  </si>
  <si>
    <t>乗用車、トラック、バス、二輪自動車、自動車部品、船舶、鉄道車両、航空機、自転車など</t>
    <rPh sb="18" eb="21">
      <t>ジドウシャ</t>
    </rPh>
    <rPh sb="21" eb="23">
      <t>ブヒン</t>
    </rPh>
    <phoneticPr fontId="1"/>
  </si>
  <si>
    <t>住宅・非住宅建築、建設補修、公共事業、駐車場・ゴルフ場・球戯場・遊園地の建設など</t>
    <rPh sb="26" eb="27">
      <t>ジョウ</t>
    </rPh>
    <rPh sb="28" eb="31">
      <t>キュウギジョウ</t>
    </rPh>
    <phoneticPr fontId="1"/>
  </si>
  <si>
    <t>鉄道、バス、タクシー、貨物自動車、船舶、航空機などによる旅客・貨物の輸送、輸送に附帯するサービス及び施設管理、倉庫、有料道路、自動車ターミナル、郵便・信書便など</t>
    <rPh sb="37" eb="39">
      <t>ユソウ</t>
    </rPh>
    <rPh sb="58" eb="60">
      <t>ユウリョウ</t>
    </rPh>
    <rPh sb="60" eb="62">
      <t>ドウロ</t>
    </rPh>
    <rPh sb="63" eb="66">
      <t>ジドウシャ</t>
    </rPh>
    <rPh sb="72" eb="74">
      <t>ユウビン</t>
    </rPh>
    <rPh sb="75" eb="77">
      <t>シンショ</t>
    </rPh>
    <rPh sb="77" eb="78">
      <t>ビン</t>
    </rPh>
    <phoneticPr fontId="1"/>
  </si>
  <si>
    <t>固定電話・携帯電話等の通話・通信サービス、テレビ・ラジオ放送、有線放送、ソフトウェア業、情報処理・提供サービス、インターネット附随サービス、映像・音声・文字情報制作、新聞、出版など</t>
    <rPh sb="42" eb="43">
      <t>ギョウ</t>
    </rPh>
    <phoneticPr fontId="1"/>
  </si>
  <si>
    <t>学校教育、社会教育（公民館、図書館、美術館、動植物園など）、学術研究機関、企業内研究開発など</t>
    <rPh sb="0" eb="2">
      <t>ガッコウ</t>
    </rPh>
    <rPh sb="2" eb="4">
      <t>キョウイク</t>
    </rPh>
    <rPh sb="30" eb="34">
      <t>ガクジュツケンキュウ</t>
    </rPh>
    <rPh sb="34" eb="36">
      <t>キカン</t>
    </rPh>
    <rPh sb="37" eb="40">
      <t>キギョウナイ</t>
    </rPh>
    <rPh sb="40" eb="42">
      <t>ケンキュウ</t>
    </rPh>
    <rPh sb="42" eb="44">
      <t>カイハツ</t>
    </rPh>
    <phoneticPr fontId="1"/>
  </si>
  <si>
    <t>医療、保健衛生、社会保険・社会福祉、介護など</t>
    <rPh sb="0" eb="2">
      <t>イリョウ</t>
    </rPh>
    <rPh sb="3" eb="5">
      <t>ホケン</t>
    </rPh>
    <rPh sb="5" eb="7">
      <t>エイセイ</t>
    </rPh>
    <rPh sb="8" eb="10">
      <t>シャカイ</t>
    </rPh>
    <rPh sb="10" eb="12">
      <t>ホケン</t>
    </rPh>
    <rPh sb="13" eb="15">
      <t>シャカイ</t>
    </rPh>
    <rPh sb="15" eb="17">
      <t>フクシ</t>
    </rPh>
    <phoneticPr fontId="1"/>
  </si>
  <si>
    <t>宿泊業、飲食業、洗濯・理容・美容・浴場業、映画館、体育館、ゴルフ場、プール、公園、遊園地、パチンコホール、カラオケボックス業、写真業、冠婚葬祭業、学習塾、書道教授業など</t>
    <rPh sb="0" eb="2">
      <t>シュクハク</t>
    </rPh>
    <rPh sb="2" eb="3">
      <t>ギョウ</t>
    </rPh>
    <rPh sb="4" eb="7">
      <t>インショクギョウ</t>
    </rPh>
    <rPh sb="61" eb="62">
      <t>ギョウ</t>
    </rPh>
    <phoneticPr fontId="1"/>
  </si>
  <si>
    <t>プラスチック・ゴム製品</t>
  </si>
  <si>
    <t>情報通信機器</t>
  </si>
  <si>
    <t>電気・ガス・熱供給</t>
  </si>
  <si>
    <t>商業※</t>
  </si>
  <si>
    <t>　自給率の初期値は長野県産業連関表の自給率を設定しています。交通費や、飲食店、施設利用料等、明らかに長野県内の施設を利用するものについては、自給率を100%に設定するなど、一部の部門の自給率を調整しています。（※調整した自給率はセルを赤色に塗りつぶしています）</t>
    <rPh sb="106" eb="108">
      <t>チョウセイ</t>
    </rPh>
    <rPh sb="110" eb="113">
      <t>ジキュウリツ</t>
    </rPh>
    <rPh sb="117" eb="119">
      <t>アカイロ</t>
    </rPh>
    <rPh sb="120" eb="121">
      <t>ヌ</t>
    </rPh>
    <phoneticPr fontId="13"/>
  </si>
  <si>
    <t>　粗付加価値誘発額</t>
    <rPh sb="1" eb="2">
      <t>アラ</t>
    </rPh>
    <rPh sb="2" eb="4">
      <t>フカ</t>
    </rPh>
    <rPh sb="4" eb="6">
      <t>カチ</t>
    </rPh>
    <rPh sb="6" eb="8">
      <t>ユウハツ</t>
    </rPh>
    <rPh sb="8" eb="9">
      <t>ガク</t>
    </rPh>
    <phoneticPr fontId="1"/>
  </si>
  <si>
    <t>　うち雇用者所得誘発額</t>
    <rPh sb="3" eb="6">
      <t>コヨウシャ</t>
    </rPh>
    <rPh sb="6" eb="8">
      <t>ショトク</t>
    </rPh>
    <rPh sb="8" eb="10">
      <t>ユウハツ</t>
    </rPh>
    <rPh sb="10" eb="11">
      <t>ガク</t>
    </rPh>
    <phoneticPr fontId="1"/>
  </si>
  <si>
    <t>商業</t>
    <phoneticPr fontId="1"/>
  </si>
  <si>
    <t>商業</t>
    <phoneticPr fontId="5"/>
  </si>
  <si>
    <t>新規需要増加額</t>
    <rPh sb="0" eb="2">
      <t>シンキ</t>
    </rPh>
    <phoneticPr fontId="1"/>
  </si>
  <si>
    <t>新規需要増加額</t>
    <rPh sb="0" eb="2">
      <t>シンキ</t>
    </rPh>
    <phoneticPr fontId="22"/>
  </si>
  <si>
    <t>生産者価格変換後
の新規需要増加額</t>
    <rPh sb="0" eb="3">
      <t>セイサンシャ</t>
    </rPh>
    <rPh sb="3" eb="5">
      <t>カカク</t>
    </rPh>
    <rPh sb="5" eb="8">
      <t>ヘンカンゴ</t>
    </rPh>
    <rPh sb="10" eb="12">
      <t>シンキ</t>
    </rPh>
    <rPh sb="12" eb="14">
      <t>ジュヨウ</t>
    </rPh>
    <rPh sb="14" eb="16">
      <t>ゾウカ</t>
    </rPh>
    <rPh sb="16" eb="17">
      <t>ガク</t>
    </rPh>
    <phoneticPr fontId="1"/>
  </si>
  <si>
    <t>生産者価格変換後の
需要増加額</t>
    <rPh sb="0" eb="3">
      <t>セイサンシャ</t>
    </rPh>
    <rPh sb="3" eb="5">
      <t>カカク</t>
    </rPh>
    <rPh sb="5" eb="8">
      <t>ヘンカンゴ</t>
    </rPh>
    <rPh sb="10" eb="12">
      <t>ジュヨウ</t>
    </rPh>
    <rPh sb="12" eb="14">
      <t>ゾウカ</t>
    </rPh>
    <rPh sb="14" eb="15">
      <t>ガク</t>
    </rPh>
    <phoneticPr fontId="1"/>
  </si>
  <si>
    <t>（県内消費分）</t>
  </si>
  <si>
    <t>その他食料品・飲料・酒・たばこ</t>
  </si>
  <si>
    <t>衣類・帽子・ハンカチなど繊維製品</t>
  </si>
  <si>
    <t>靴・かばんなど皮革製品</t>
  </si>
  <si>
    <t>化粧品・医薬品・写真フィルムなど</t>
  </si>
  <si>
    <t>その他土産代・買物代</t>
  </si>
  <si>
    <t>温泉・温浴施設・エステ・リラクゼーション</t>
  </si>
  <si>
    <t>テーマパーク・遊園地</t>
  </si>
  <si>
    <t>美術館・博物館・資料館・動植物園・水族館など</t>
  </si>
  <si>
    <t>スキー場リフト</t>
  </si>
  <si>
    <t>スポーツ施設利用料</t>
  </si>
  <si>
    <t>スポーツ観戦</t>
  </si>
  <si>
    <t>舞台・音楽鑑賞</t>
  </si>
  <si>
    <t>展示会・コンベンション参加費</t>
  </si>
  <si>
    <t>その他娯楽等サービス費</t>
  </si>
  <si>
    <t>運輸・郵便　　　</t>
  </si>
  <si>
    <t>対個人サービス（宿泊業、飲食サービスを除く）</t>
  </si>
  <si>
    <t>交通費</t>
    <rPh sb="0" eb="3">
      <t>コウツウヒ</t>
    </rPh>
    <phoneticPr fontId="4"/>
  </si>
  <si>
    <t>宿泊費</t>
    <rPh sb="0" eb="3">
      <t>シュクハクヒ</t>
    </rPh>
    <phoneticPr fontId="4"/>
  </si>
  <si>
    <t>飲食費</t>
    <rPh sb="0" eb="3">
      <t>インショクヒ</t>
    </rPh>
    <phoneticPr fontId="4"/>
  </si>
  <si>
    <t>買物代</t>
  </si>
  <si>
    <t>娯楽等サービス費</t>
  </si>
  <si>
    <t>商業</t>
  </si>
  <si>
    <t>宿泊業</t>
  </si>
  <si>
    <t>飲食サービス</t>
  </si>
  <si>
    <t>事務用品</t>
  </si>
  <si>
    <t>分類不明</t>
  </si>
  <si>
    <t>2024年全国国内旅行
消費支出額単価(円/1人あたり)</t>
    <rPh sb="12" eb="14">
      <t>ショウヒ</t>
    </rPh>
    <rPh sb="14" eb="16">
      <t>シシュツ</t>
    </rPh>
    <rPh sb="16" eb="17">
      <t>ガク</t>
    </rPh>
    <rPh sb="17" eb="19">
      <t>タンカ</t>
    </rPh>
    <phoneticPr fontId="1"/>
  </si>
  <si>
    <t>2024年全国国内旅行
消費支出額構成比（％）</t>
    <rPh sb="17" eb="20">
      <t>コウセイヒ</t>
    </rPh>
    <phoneticPr fontId="1"/>
  </si>
  <si>
    <t>交</t>
    <rPh sb="0" eb="1">
      <t>コウ</t>
    </rPh>
    <phoneticPr fontId="20"/>
  </si>
  <si>
    <t>宿</t>
    <rPh sb="0" eb="1">
      <t>シュク</t>
    </rPh>
    <phoneticPr fontId="20"/>
  </si>
  <si>
    <t>飲</t>
    <rPh sb="0" eb="1">
      <t>イン</t>
    </rPh>
    <phoneticPr fontId="20"/>
  </si>
  <si>
    <t>買</t>
    <rPh sb="0" eb="1">
      <t>カ</t>
    </rPh>
    <phoneticPr fontId="20"/>
  </si>
  <si>
    <t>娯</t>
    <rPh sb="0" eb="1">
      <t>ゴ</t>
    </rPh>
    <phoneticPr fontId="20"/>
  </si>
  <si>
    <t>他</t>
    <rPh sb="0" eb="1">
      <t>ホカ</t>
    </rPh>
    <phoneticPr fontId="20"/>
  </si>
  <si>
    <t>交</t>
    <rPh sb="0" eb="1">
      <t>コウ</t>
    </rPh>
    <phoneticPr fontId="16"/>
  </si>
  <si>
    <t>交</t>
    <rPh sb="0" eb="1">
      <t>コウ</t>
    </rPh>
    <phoneticPr fontId="15"/>
  </si>
  <si>
    <t>宿泊客（構成比）</t>
    <rPh sb="0" eb="3">
      <t>シュクハクキャク</t>
    </rPh>
    <rPh sb="4" eb="7">
      <t>コウセイヒ</t>
    </rPh>
    <phoneticPr fontId="4"/>
  </si>
  <si>
    <t>日帰り客(構成比)</t>
    <rPh sb="0" eb="2">
      <t>ヒガエ</t>
    </rPh>
    <rPh sb="3" eb="4">
      <t>キャク</t>
    </rPh>
    <rPh sb="5" eb="8">
      <t>コウセイヒ</t>
    </rPh>
    <phoneticPr fontId="4"/>
  </si>
  <si>
    <t>宿泊客（推計値）</t>
    <rPh sb="0" eb="3">
      <t>シュクハクキャク</t>
    </rPh>
    <rPh sb="4" eb="7">
      <t>スイケイチ</t>
    </rPh>
    <phoneticPr fontId="4"/>
  </si>
  <si>
    <t>日帰り客(推計値)</t>
    <rPh sb="0" eb="2">
      <t>ヒガエ</t>
    </rPh>
    <rPh sb="3" eb="4">
      <t>キャク</t>
    </rPh>
    <rPh sb="5" eb="8">
      <t>スイケイチ</t>
    </rPh>
    <phoneticPr fontId="4"/>
  </si>
  <si>
    <t>宿泊客（案分比）</t>
    <rPh sb="0" eb="3">
      <t>シュクハクキャク</t>
    </rPh>
    <rPh sb="4" eb="6">
      <t>アンブン</t>
    </rPh>
    <rPh sb="6" eb="7">
      <t>ヒ</t>
    </rPh>
    <phoneticPr fontId="4"/>
  </si>
  <si>
    <t>日帰り客(案分比)</t>
    <rPh sb="0" eb="2">
      <t>ヒガエ</t>
    </rPh>
    <rPh sb="3" eb="4">
      <t>キャク</t>
    </rPh>
    <rPh sb="5" eb="7">
      <t>アンブン</t>
    </rPh>
    <rPh sb="7" eb="8">
      <t>ヒ</t>
    </rPh>
    <phoneticPr fontId="4"/>
  </si>
  <si>
    <t>推測されるため含めないものとします。</t>
    <phoneticPr fontId="13"/>
  </si>
  <si>
    <t>・交通費のうち「航空（長距離移動）」、「航空（短距離移動）」及び「船舶」は、本県の観光客による利用は全国と比較して少ないと</t>
    <rPh sb="1" eb="4">
      <t>コウツウヒ</t>
    </rPh>
    <rPh sb="8" eb="10">
      <t>コウクウ</t>
    </rPh>
    <rPh sb="11" eb="14">
      <t>チョウキョリ</t>
    </rPh>
    <rPh sb="14" eb="16">
      <t>イドウ</t>
    </rPh>
    <rPh sb="30" eb="31">
      <t>オヨ</t>
    </rPh>
    <rPh sb="33" eb="35">
      <t>センパク</t>
    </rPh>
    <rPh sb="38" eb="40">
      <t>ホンケン</t>
    </rPh>
    <rPh sb="41" eb="44">
      <t>カンコウキャク</t>
    </rPh>
    <rPh sb="47" eb="49">
      <t>リヨウ</t>
    </rPh>
    <rPh sb="50" eb="52">
      <t>ゼンコク</t>
    </rPh>
    <rPh sb="53" eb="55">
      <t>ヒカク</t>
    </rPh>
    <rPh sb="57" eb="58">
      <t>スク</t>
    </rPh>
    <phoneticPr fontId="13"/>
  </si>
  <si>
    <t>温泉・温浴施設・エステ・リラクゼーション</t>
    <phoneticPr fontId="18"/>
  </si>
  <si>
    <t>美術館・博物館・資料館・動植物園・水族館など</t>
    <phoneticPr fontId="18"/>
  </si>
  <si>
    <t>スキー場リフト</t>
    <phoneticPr fontId="18"/>
  </si>
  <si>
    <t>スポーツ施設利用料</t>
    <phoneticPr fontId="15"/>
  </si>
  <si>
    <t>スポーツ観戦</t>
    <phoneticPr fontId="15"/>
  </si>
  <si>
    <t>舞台・音楽鑑賞</t>
    <phoneticPr fontId="15"/>
  </si>
  <si>
    <t>展示会・コンベンション参加費</t>
    <phoneticPr fontId="15"/>
  </si>
  <si>
    <t>飲食料品</t>
    <phoneticPr fontId="8"/>
  </si>
  <si>
    <t>対個人サービス（宿泊業、飲食サービスを除く）</t>
    <phoneticPr fontId="8"/>
  </si>
  <si>
    <t>他に分類されない会員制団体</t>
    <phoneticPr fontId="5"/>
  </si>
  <si>
    <t>飲食サービス</t>
    <rPh sb="0" eb="2">
      <t>インショク</t>
    </rPh>
    <phoneticPr fontId="3"/>
  </si>
  <si>
    <t>影響力係数</t>
    <rPh sb="0" eb="3">
      <t>エイキョウリョク</t>
    </rPh>
    <rPh sb="3" eb="5">
      <t>ケイスウ</t>
    </rPh>
    <phoneticPr fontId="8"/>
  </si>
  <si>
    <t>列和</t>
    <rPh sb="0" eb="1">
      <t>レツ</t>
    </rPh>
    <rPh sb="1" eb="2">
      <t>ワ</t>
    </rPh>
    <phoneticPr fontId="4"/>
  </si>
  <si>
    <t>※　商業マージン率＝商業マージン÷需要合計、運輸マージン率＝貨物運賃÷需要合計
　　令和２年（2020年）産業連関表　取引基本表（購入者価格評価表）（総合大分類）より算出</t>
    <rPh sb="2" eb="4">
      <t>ショウギョウ</t>
    </rPh>
    <rPh sb="8" eb="9">
      <t>リツ</t>
    </rPh>
    <rPh sb="10" eb="12">
      <t>ショウギョウ</t>
    </rPh>
    <rPh sb="17" eb="19">
      <t>ジュヨウ</t>
    </rPh>
    <rPh sb="19" eb="21">
      <t>ゴウケイ</t>
    </rPh>
    <rPh sb="22" eb="24">
      <t>ウンユ</t>
    </rPh>
    <rPh sb="28" eb="29">
      <t>リツ</t>
    </rPh>
    <rPh sb="30" eb="32">
      <t>カモツ</t>
    </rPh>
    <rPh sb="32" eb="34">
      <t>ウンチン</t>
    </rPh>
    <rPh sb="35" eb="37">
      <t>ジュヨウ</t>
    </rPh>
    <rPh sb="37" eb="39">
      <t>ゴウケイ</t>
    </rPh>
    <phoneticPr fontId="1"/>
  </si>
  <si>
    <t>※　商業マージン率、運輸マージン率のうち、商業、運輸・郵便の部門は「０」としています（紫色のセル）</t>
    <rPh sb="2" eb="4">
      <t>ショウギョウ</t>
    </rPh>
    <rPh sb="8" eb="9">
      <t>リツ</t>
    </rPh>
    <rPh sb="10" eb="12">
      <t>ウンユ</t>
    </rPh>
    <rPh sb="16" eb="17">
      <t>リツ</t>
    </rPh>
    <rPh sb="21" eb="23">
      <t>ショウギョウ</t>
    </rPh>
    <rPh sb="24" eb="26">
      <t>ウンユ</t>
    </rPh>
    <rPh sb="27" eb="29">
      <t>ユウビン</t>
    </rPh>
    <rPh sb="30" eb="32">
      <t>ブモン</t>
    </rPh>
    <phoneticPr fontId="1"/>
  </si>
  <si>
    <t>※　民間消費支出構成比のうち、屑・副産物の取り扱いの関係で異常値が発生している部門を「0」としています（紫色のセル）</t>
    <phoneticPr fontId="1"/>
  </si>
  <si>
    <t>粗付加価値額</t>
    <rPh sb="0" eb="6">
      <t>アラフカカチガク</t>
    </rPh>
    <phoneticPr fontId="1"/>
  </si>
  <si>
    <t>雇用者所得額</t>
    <rPh sb="0" eb="3">
      <t>コヨウシャ</t>
    </rPh>
    <rPh sb="3" eb="6">
      <t>ショトクガク</t>
    </rPh>
    <phoneticPr fontId="1"/>
  </si>
  <si>
    <t>民間消費支出</t>
  </si>
  <si>
    <t>県内生産額</t>
    <rPh sb="0" eb="1">
      <t>ケン</t>
    </rPh>
    <phoneticPr fontId="13"/>
  </si>
  <si>
    <t>粗付加価値率</t>
    <rPh sb="0" eb="6">
      <t>アラフカカチリツ</t>
    </rPh>
    <phoneticPr fontId="1"/>
  </si>
  <si>
    <t>雇用者所得率</t>
    <rPh sb="0" eb="6">
      <t>コヨウシャショトクリツ</t>
    </rPh>
    <phoneticPr fontId="1"/>
  </si>
  <si>
    <t>2022～2024
平均</t>
    <rPh sb="10" eb="12">
      <t>ヘイキン</t>
    </rPh>
    <phoneticPr fontId="1"/>
  </si>
  <si>
    <t>農林漁業　　　　　</t>
    <rPh sb="2" eb="4">
      <t>ギョギョウ</t>
    </rPh>
    <phoneticPr fontId="1"/>
  </si>
  <si>
    <t>石炭・原油・天然ガス、砂利・採石など</t>
    <phoneticPr fontId="1"/>
  </si>
  <si>
    <t>金属製家具を含む</t>
    <phoneticPr fontId="1"/>
  </si>
  <si>
    <t>舗装材料を含む</t>
    <phoneticPr fontId="1"/>
  </si>
  <si>
    <t>プラスチック・ゴム製品</t>
    <rPh sb="9" eb="11">
      <t>セイヒン</t>
    </rPh>
    <phoneticPr fontId="1"/>
  </si>
  <si>
    <t>フラットパネル・電子管、半導体素子、集積回路、液晶パネル、記録メディア、電子回路など</t>
    <phoneticPr fontId="1"/>
  </si>
  <si>
    <t>印刷・製版・製本、製革・毛皮、革製履物、かばん・袋物・その他の革製品、がん具、運動用品、身辺細貨品（貴金属・宝石、装飾品など）、時計、楽器、筆記具・文具、畳・わら加工品、清掃用品、傘、眼鏡など
再生資源回収・加工処理を含む</t>
    <phoneticPr fontId="1"/>
  </si>
  <si>
    <t>電気・ガス・熱供給</t>
    <rPh sb="0" eb="2">
      <t>デンキ</t>
    </rPh>
    <phoneticPr fontId="1"/>
  </si>
  <si>
    <t>原子力・火力・水力発電、ガスなど</t>
    <phoneticPr fontId="1"/>
  </si>
  <si>
    <t>卸売業、小売業のマージン額</t>
    <phoneticPr fontId="1"/>
  </si>
  <si>
    <t>物品賃貸業、広告、自動車整備、機械修理、法務・財務・会計サービス、労働者派遣サービス、警備業など</t>
    <phoneticPr fontId="1"/>
  </si>
  <si>
    <t>タクシー・ハイヤー</t>
    <phoneticPr fontId="16"/>
  </si>
  <si>
    <t>レンタカー・カーシェアリング</t>
    <phoneticPr fontId="15"/>
  </si>
  <si>
    <t>ガソリン</t>
    <phoneticPr fontId="16"/>
  </si>
  <si>
    <t>その他交通費</t>
    <rPh sb="2" eb="3">
      <t>ホカ</t>
    </rPh>
    <rPh sb="3" eb="6">
      <t>コウツウヒ</t>
    </rPh>
    <phoneticPr fontId="15"/>
  </si>
  <si>
    <t>　お土産品は県内で購入した場合でも、県外で製造されているものがあるため、自給率は令和２年長野県産業連関表のものを使用しています。
　</t>
    <rPh sb="40" eb="42">
      <t>レイワ</t>
    </rPh>
    <rPh sb="43" eb="44">
      <t>ネン</t>
    </rPh>
    <phoneticPr fontId="13"/>
  </si>
  <si>
    <t>例）県内に観光客が1,000人訪れた場合の入力結果</t>
    <rPh sb="2" eb="4">
      <t>ケンナイ</t>
    </rPh>
    <rPh sb="14" eb="15">
      <t>ニン</t>
    </rPh>
    <rPh sb="21" eb="23">
      <t>ニュウリョク</t>
    </rPh>
    <rPh sb="23" eb="25">
      <t>ケッカ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</si>
</sst>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000"/>
    <numFmt numFmtId="177" formatCode="0.00000"/>
    <numFmt numFmtId="178" formatCode="0.000"/>
    <numFmt numFmtId="179" formatCode="#,##0.0;[Red]\-#,##0.0"/>
    <numFmt numFmtId="180" formatCode="#,##0.000;[Red]\-#,##0.000"/>
    <numFmt numFmtId="181" formatCode="#,##0.0000;[Red]\-#,##0.0000"/>
    <numFmt numFmtId="182" formatCode="[$-411]ggge&quot;年&quot;m&quot;月&quot;d&quot;日&quot;;@"/>
    <numFmt numFmtId="183" formatCode="0.0%"/>
    <numFmt numFmtId="184" formatCode="0.00000%"/>
  </numFmts>
  <fonts count="65">
    <font>
      <sz val="11"/>
      <color theme="1"/>
      <name val="ＭＳ Ｐゴシック"/>
      <family val="3"/>
      <charset val="128"/>
      <scheme val="minor"/>
    </font>
    <font>
      <sz val="6"/>
      <name val="ＭＳ Ｐゴシック"/>
      <family val="3"/>
      <charset val="128"/>
    </font>
    <font>
      <sz val="11"/>
      <color indexed="8"/>
      <name val="ＭＳ Ｐゴシック"/>
      <family val="3"/>
      <charset val="128"/>
    </font>
    <font>
      <b/>
      <sz val="13"/>
      <color indexed="56"/>
      <name val="ＭＳ Ｐゴシック"/>
      <family val="3"/>
      <charset val="128"/>
    </font>
    <font>
      <sz val="11"/>
      <color indexed="60"/>
      <name val="ＭＳ Ｐゴシック"/>
      <family val="3"/>
      <charset val="128"/>
    </font>
    <font>
      <sz val="6"/>
      <name val="ＭＳ Ｐゴシック"/>
      <family val="3"/>
      <charset val="128"/>
    </font>
    <font>
      <sz val="6"/>
      <name val="ＭＳ Ｐゴシック"/>
      <family val="3"/>
      <charset val="128"/>
    </font>
    <font>
      <b/>
      <sz val="9"/>
      <color indexed="81"/>
      <name val="ＭＳ Ｐゴシック"/>
      <family val="3"/>
      <charset val="128"/>
    </font>
    <font>
      <sz val="9"/>
      <color indexed="63"/>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b/>
      <sz val="14"/>
      <color indexed="18"/>
      <name val="ＭＳ ゴシック"/>
      <family val="3"/>
      <charset val="128"/>
    </font>
    <font>
      <sz val="18"/>
      <color indexed="10"/>
      <name val="ＭＳ ゴシック"/>
      <family val="3"/>
      <charset val="128"/>
    </font>
    <font>
      <u/>
      <sz val="11"/>
      <color indexed="12"/>
      <name val="ＭＳ ゴシック"/>
      <family val="3"/>
      <charset val="128"/>
    </font>
    <font>
      <sz val="6"/>
      <name val="Arial Unicode MS"/>
      <family val="3"/>
      <charset val="128"/>
    </font>
    <font>
      <sz val="14"/>
      <name val="ＭＳ 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b/>
      <sz val="10"/>
      <name val="HG丸ｺﾞｼｯｸM-PRO"/>
      <family val="3"/>
      <charset val="128"/>
    </font>
    <font>
      <sz val="11"/>
      <color theme="1"/>
      <name val="ＭＳ Ｐゴシック"/>
      <family val="3"/>
      <charset val="128"/>
      <scheme val="minor"/>
    </font>
    <font>
      <sz val="11"/>
      <color theme="0"/>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sz val="10"/>
      <color theme="1"/>
      <name val="HG丸ｺﾞｼｯｸM-PRO"/>
      <family val="3"/>
      <charset val="128"/>
    </font>
    <font>
      <sz val="11"/>
      <color theme="1"/>
      <name val="HG丸ｺﾞｼｯｸM-PRO"/>
      <family val="3"/>
      <charset val="128"/>
    </font>
    <font>
      <sz val="14"/>
      <color theme="1"/>
      <name val="ＭＳ Ｐゴシック"/>
      <family val="3"/>
      <charset val="128"/>
      <scheme val="minor"/>
    </font>
    <font>
      <sz val="10.5"/>
      <color theme="1"/>
      <name val="HG丸ｺﾞｼｯｸM-PRO"/>
      <family val="3"/>
      <charset val="128"/>
    </font>
    <font>
      <sz val="10"/>
      <name val="ＭＳ Ｐゴシック"/>
      <family val="3"/>
      <charset val="128"/>
      <scheme val="minor"/>
    </font>
    <font>
      <sz val="10.5"/>
      <color theme="1"/>
      <name val="ＭＳ Ｐゴシック"/>
      <family val="3"/>
      <charset val="128"/>
      <scheme val="minor"/>
    </font>
    <font>
      <sz val="10.5"/>
      <color rgb="FFFF0000"/>
      <name val="HG丸ｺﾞｼｯｸM-PRO"/>
      <family val="3"/>
      <charset val="128"/>
    </font>
    <font>
      <sz val="8"/>
      <color theme="1"/>
      <name val="ＭＳ Ｐゴシック"/>
      <family val="3"/>
      <charset val="128"/>
      <scheme val="minor"/>
    </font>
    <font>
      <sz val="10"/>
      <color indexed="8"/>
      <name val="ＭＳ Ｐゴシック"/>
      <family val="3"/>
      <charset val="128"/>
      <scheme val="minor"/>
    </font>
    <font>
      <sz val="11"/>
      <name val="ＭＳ Ｐゴシック"/>
      <family val="3"/>
      <charset val="128"/>
      <scheme val="minor"/>
    </font>
    <font>
      <b/>
      <sz val="11"/>
      <name val="ＭＳ Ｐゴシック"/>
      <family val="3"/>
      <charset val="128"/>
      <scheme val="minor"/>
    </font>
    <font>
      <sz val="14"/>
      <name val="ＭＳ Ｐゴシック"/>
      <family val="3"/>
      <charset val="128"/>
      <scheme val="minor"/>
    </font>
    <font>
      <b/>
      <sz val="12"/>
      <color theme="1"/>
      <name val="ＭＳ Ｐゴシック"/>
      <family val="3"/>
      <charset val="128"/>
      <scheme val="minor"/>
    </font>
    <font>
      <sz val="12"/>
      <color indexed="18"/>
      <name val="ＭＳ Ｐゴシック"/>
      <family val="3"/>
      <charset val="128"/>
      <scheme val="minor"/>
    </font>
    <font>
      <sz val="12"/>
      <name val="ＭＳ Ｐゴシック"/>
      <family val="3"/>
      <charset val="128"/>
      <scheme val="minor"/>
    </font>
    <font>
      <b/>
      <sz val="10"/>
      <color theme="1"/>
      <name val="ＭＳ Ｐゴシック"/>
      <family val="3"/>
      <charset val="128"/>
      <scheme val="minor"/>
    </font>
    <font>
      <b/>
      <sz val="14"/>
      <color theme="1"/>
      <name val="ＭＳ Ｐゴシック"/>
      <family val="3"/>
      <charset val="128"/>
      <scheme val="minor"/>
    </font>
    <font>
      <b/>
      <sz val="11"/>
      <color theme="1"/>
      <name val="HG丸ｺﾞｼｯｸM-PRO"/>
      <family val="3"/>
      <charset val="128"/>
    </font>
    <font>
      <b/>
      <sz val="9"/>
      <color theme="1"/>
      <name val="ＭＳ Ｐゴシック"/>
      <family val="3"/>
      <charset val="128"/>
      <scheme val="minor"/>
    </font>
    <font>
      <b/>
      <sz val="10.5"/>
      <color theme="1"/>
      <name val="HG丸ｺﾞｼｯｸM-PRO"/>
      <family val="3"/>
      <charset val="128"/>
    </font>
    <font>
      <b/>
      <sz val="10"/>
      <color theme="1"/>
      <name val="HG丸ｺﾞｼｯｸM-PRO"/>
      <family val="3"/>
      <charset val="128"/>
    </font>
    <font>
      <b/>
      <sz val="11"/>
      <color rgb="FFFF0000"/>
      <name val="ＭＳ Ｐゴシック"/>
      <family val="3"/>
      <charset val="128"/>
      <scheme val="minor"/>
    </font>
    <font>
      <b/>
      <sz val="12"/>
      <color rgb="FFFF0000"/>
      <name val="ＭＳ Ｐゴシック"/>
      <family val="3"/>
      <charset val="128"/>
      <scheme val="minor"/>
    </font>
    <font>
      <sz val="10"/>
      <color theme="1"/>
      <name val="ＭＳ Ｐゴシック"/>
      <family val="3"/>
      <charset val="128"/>
    </font>
    <font>
      <sz val="9"/>
      <color theme="1"/>
      <name val="ＭＳ Ｐゴシック"/>
      <family val="3"/>
      <charset val="128"/>
    </font>
    <font>
      <sz val="9"/>
      <color theme="1"/>
      <name val="HG丸ｺﾞｼｯｸM-PRO"/>
      <family val="3"/>
      <charset val="128"/>
    </font>
    <font>
      <sz val="8"/>
      <color theme="1"/>
      <name val="HG丸ｺﾞｼｯｸM-PRO"/>
      <family val="3"/>
      <charset val="128"/>
    </font>
    <font>
      <b/>
      <sz val="14"/>
      <color rgb="FFFF0000"/>
      <name val="ＭＳ Ｐゴシック"/>
      <family val="3"/>
      <charset val="128"/>
      <scheme val="minor"/>
    </font>
    <font>
      <sz val="10"/>
      <color theme="0"/>
      <name val="ＭＳ Ｐゴシック"/>
      <family val="3"/>
      <charset val="128"/>
      <scheme val="minor"/>
    </font>
    <font>
      <b/>
      <sz val="10.5"/>
      <color theme="1"/>
      <name val="ＭＳ Ｐゴシック"/>
      <family val="3"/>
      <charset val="128"/>
      <scheme val="minor"/>
    </font>
    <font>
      <sz val="10"/>
      <color rgb="FFFF0000"/>
      <name val="ＭＳ Ｐゴシック"/>
      <family val="3"/>
      <charset val="128"/>
      <scheme val="minor"/>
    </font>
    <font>
      <sz val="14"/>
      <color theme="1"/>
      <name val="HG丸ｺﾞｼｯｸM-PRO"/>
      <family val="3"/>
      <charset val="128"/>
    </font>
    <font>
      <sz val="12"/>
      <color theme="1"/>
      <name val="HG丸ｺﾞｼｯｸM-PRO"/>
      <family val="3"/>
      <charset val="128"/>
    </font>
  </fonts>
  <fills count="22">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CCFFCC"/>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rgb="FF6699FF"/>
        <bgColor indexed="64"/>
      </patternFill>
    </fill>
    <fill>
      <patternFill patternType="solid">
        <fgColor rgb="FF66FF33"/>
        <bgColor indexed="64"/>
      </patternFill>
    </fill>
    <fill>
      <patternFill patternType="solid">
        <fgColor rgb="FFFF9966"/>
        <bgColor indexed="64"/>
      </patternFill>
    </fill>
    <fill>
      <patternFill patternType="solid">
        <fgColor rgb="FFFFCC66"/>
        <bgColor indexed="64"/>
      </patternFill>
    </fill>
    <fill>
      <patternFill patternType="solid">
        <fgColor rgb="FFFFFF99"/>
        <bgColor indexed="64"/>
      </patternFill>
    </fill>
    <fill>
      <patternFill patternType="solid">
        <fgColor rgb="FF99CCFF"/>
        <bgColor indexed="64"/>
      </patternFill>
    </fill>
    <fill>
      <patternFill patternType="solid">
        <fgColor theme="0" tint="-0.249977111117893"/>
        <bgColor indexed="64"/>
      </patternFill>
    </fill>
    <fill>
      <patternFill patternType="solid">
        <fgColor rgb="FF00FF00"/>
        <bgColor indexed="64"/>
      </patternFill>
    </fill>
  </fills>
  <borders count="260">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thin">
        <color indexed="64"/>
      </left>
      <right style="medium">
        <color indexed="64"/>
      </right>
      <top/>
      <bottom/>
      <diagonal/>
    </border>
    <border diagonalUp="1">
      <left style="thin">
        <color indexed="64"/>
      </left>
      <right style="thin">
        <color indexed="64"/>
      </right>
      <top style="thin">
        <color indexed="64"/>
      </top>
      <bottom style="medium">
        <color indexed="64"/>
      </bottom>
      <diagonal style="thin">
        <color indexed="64"/>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diagonal/>
    </border>
    <border>
      <left style="hair">
        <color indexed="64"/>
      </left>
      <right style="hair">
        <color indexed="64"/>
      </right>
      <top/>
      <bottom/>
      <diagonal/>
    </border>
    <border>
      <left style="hair">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bottom style="hair">
        <color indexed="64"/>
      </bottom>
      <diagonal/>
    </border>
    <border>
      <left/>
      <right/>
      <top style="dotted">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hair">
        <color indexed="64"/>
      </top>
      <bottom style="double">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style="hair">
        <color indexed="64"/>
      </bottom>
      <diagonal/>
    </border>
    <border>
      <left/>
      <right/>
      <top style="double">
        <color indexed="64"/>
      </top>
      <bottom/>
      <diagonal/>
    </border>
    <border>
      <left style="thin">
        <color indexed="64"/>
      </left>
      <right/>
      <top style="hair">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hair">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bottom style="thick">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ck">
        <color theme="0"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medium">
        <color theme="1" tint="0.499984740745262"/>
      </left>
      <right/>
      <top/>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thick">
        <color theme="0" tint="-0.499984740745262"/>
      </left>
      <right/>
      <top style="thick">
        <color theme="0" tint="-0.499984740745262"/>
      </top>
      <bottom style="thick">
        <color theme="0" tint="-0.499984740745262"/>
      </bottom>
      <diagonal/>
    </border>
    <border>
      <left style="thick">
        <color rgb="FFFF0000"/>
      </left>
      <right style="thin">
        <color indexed="64"/>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
      <left style="thick">
        <color rgb="FFFF0000"/>
      </left>
      <right style="thick">
        <color rgb="FFFF0000"/>
      </right>
      <top style="thick">
        <color rgb="FFFF0000"/>
      </top>
      <bottom style="thick">
        <color rgb="FFFF0000"/>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diagonal/>
    </border>
    <border>
      <left style="thick">
        <color rgb="FFFF0000"/>
      </left>
      <right/>
      <top style="thin">
        <color indexed="64"/>
      </top>
      <bottom style="thin">
        <color indexed="64"/>
      </bottom>
      <diagonal/>
    </border>
    <border>
      <left style="thick">
        <color rgb="FFFF0000"/>
      </left>
      <right/>
      <top style="thick">
        <color rgb="FFFF0000"/>
      </top>
      <bottom style="thick">
        <color rgb="FFFF0000"/>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ck">
        <color rgb="FFFF0000"/>
      </left>
      <right style="thick">
        <color rgb="FFFF0000"/>
      </right>
      <top style="thick">
        <color rgb="FFFF0000"/>
      </top>
      <bottom style="thin">
        <color indexed="64"/>
      </bottom>
      <diagonal/>
    </border>
    <border>
      <left style="thick">
        <color rgb="FFFF0000"/>
      </left>
      <right style="thick">
        <color rgb="FFFF0000"/>
      </right>
      <top style="thin">
        <color indexed="64"/>
      </top>
      <bottom style="thin">
        <color indexed="64"/>
      </bottom>
      <diagonal/>
    </border>
    <border>
      <left style="thick">
        <color rgb="FFFF0000"/>
      </left>
      <right style="thick">
        <color rgb="FFFF0000"/>
      </right>
      <top style="thin">
        <color indexed="64"/>
      </top>
      <bottom style="thick">
        <color rgb="FFFF0000"/>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medium">
        <color rgb="FFFF0000"/>
      </left>
      <right style="medium">
        <color rgb="FFFF0000"/>
      </right>
      <top style="medium">
        <color rgb="FFFF0000"/>
      </top>
      <bottom style="medium">
        <color rgb="FFFF0000"/>
      </bottom>
      <diagonal/>
    </border>
    <border>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ck">
        <color rgb="FFFF0000"/>
      </left>
      <right style="thin">
        <color indexed="64"/>
      </right>
      <top style="thick">
        <color rgb="FFFF0000"/>
      </top>
      <bottom style="hair">
        <color indexed="64"/>
      </bottom>
      <diagonal/>
    </border>
    <border>
      <left/>
      <right style="thick">
        <color rgb="FFFF0000"/>
      </right>
      <top style="thick">
        <color rgb="FFFF0000"/>
      </top>
      <bottom style="hair">
        <color indexed="64"/>
      </bottom>
      <diagonal/>
    </border>
    <border>
      <left style="thick">
        <color rgb="FFFF0000"/>
      </left>
      <right style="thin">
        <color indexed="64"/>
      </right>
      <top style="hair">
        <color indexed="64"/>
      </top>
      <bottom style="hair">
        <color indexed="64"/>
      </bottom>
      <diagonal/>
    </border>
    <border>
      <left/>
      <right style="thick">
        <color rgb="FFFF0000"/>
      </right>
      <top style="hair">
        <color indexed="64"/>
      </top>
      <bottom style="hair">
        <color indexed="64"/>
      </bottom>
      <diagonal/>
    </border>
    <border>
      <left style="thick">
        <color rgb="FFFF0000"/>
      </left>
      <right style="thin">
        <color indexed="64"/>
      </right>
      <top style="hair">
        <color indexed="64"/>
      </top>
      <bottom style="thick">
        <color rgb="FFFF0000"/>
      </bottom>
      <diagonal/>
    </border>
    <border>
      <left/>
      <right style="thick">
        <color rgb="FFFF0000"/>
      </right>
      <top style="hair">
        <color indexed="64"/>
      </top>
      <bottom style="thick">
        <color rgb="FFFF0000"/>
      </bottom>
      <diagonal/>
    </border>
    <border>
      <left style="thick">
        <color rgb="FFFF0000"/>
      </left>
      <right style="thick">
        <color rgb="FFFF0000"/>
      </right>
      <top style="thick">
        <color rgb="FFFF0000"/>
      </top>
      <bottom style="hair">
        <color indexed="64"/>
      </bottom>
      <diagonal/>
    </border>
    <border>
      <left style="thick">
        <color rgb="FFFF0000"/>
      </left>
      <right style="thick">
        <color rgb="FFFF0000"/>
      </right>
      <top style="hair">
        <color indexed="64"/>
      </top>
      <bottom style="hair">
        <color indexed="64"/>
      </bottom>
      <diagonal/>
    </border>
    <border>
      <left style="thick">
        <color rgb="FFFF0000"/>
      </left>
      <right style="thick">
        <color rgb="FFFF0000"/>
      </right>
      <top style="hair">
        <color indexed="64"/>
      </top>
      <bottom style="thick">
        <color rgb="FFFF0000"/>
      </bottom>
      <diagonal/>
    </border>
    <border>
      <left style="thick">
        <color rgb="FFFF0000"/>
      </left>
      <right style="thin">
        <color indexed="64"/>
      </right>
      <top style="thin">
        <color indexed="64"/>
      </top>
      <bottom style="hair">
        <color indexed="64"/>
      </bottom>
      <diagonal/>
    </border>
    <border>
      <left style="thick">
        <color rgb="FFFF0000"/>
      </left>
      <right style="thin">
        <color indexed="64"/>
      </right>
      <top/>
      <bottom style="hair">
        <color indexed="64"/>
      </bottom>
      <diagonal/>
    </border>
    <border>
      <left style="thick">
        <color rgb="FFFF0000"/>
      </left>
      <right style="thin">
        <color indexed="64"/>
      </right>
      <top style="hair">
        <color indexed="64"/>
      </top>
      <bottom style="thin">
        <color indexed="64"/>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n">
        <color indexed="64"/>
      </left>
      <right style="thick">
        <color rgb="FFFF0000"/>
      </right>
      <top style="thin">
        <color indexed="64"/>
      </top>
      <bottom style="hair">
        <color indexed="64"/>
      </bottom>
      <diagonal/>
    </border>
    <border>
      <left style="thin">
        <color indexed="64"/>
      </left>
      <right style="thick">
        <color rgb="FFFF0000"/>
      </right>
      <top style="hair">
        <color indexed="64"/>
      </top>
      <bottom style="hair">
        <color indexed="64"/>
      </bottom>
      <diagonal/>
    </border>
    <border>
      <left style="thin">
        <color indexed="64"/>
      </left>
      <right style="thick">
        <color rgb="FFFF0000"/>
      </right>
      <top style="hair">
        <color indexed="64"/>
      </top>
      <bottom style="thin">
        <color indexed="64"/>
      </bottom>
      <diagonal/>
    </border>
    <border>
      <left style="thin">
        <color indexed="64"/>
      </left>
      <right style="thin">
        <color indexed="64"/>
      </right>
      <top style="thin">
        <color indexed="64"/>
      </top>
      <bottom style="hair">
        <color theme="1"/>
      </bottom>
      <diagonal/>
    </border>
    <border>
      <left/>
      <right/>
      <top/>
      <bottom style="hair">
        <color theme="1"/>
      </bottom>
      <diagonal/>
    </border>
    <border>
      <left style="thin">
        <color indexed="64"/>
      </left>
      <right style="thin">
        <color theme="1"/>
      </right>
      <top style="thin">
        <color indexed="64"/>
      </top>
      <bottom style="hair">
        <color theme="1"/>
      </bottom>
      <diagonal/>
    </border>
    <border>
      <left style="thin">
        <color theme="1"/>
      </left>
      <right style="thin">
        <color theme="1"/>
      </right>
      <top/>
      <bottom style="hair">
        <color theme="1"/>
      </bottom>
      <diagonal/>
    </border>
    <border>
      <left style="thin">
        <color indexed="64"/>
      </left>
      <right style="thin">
        <color indexed="64"/>
      </right>
      <top/>
      <bottom style="hair">
        <color theme="1"/>
      </bottom>
      <diagonal/>
    </border>
    <border>
      <left style="thin">
        <color indexed="64"/>
      </left>
      <right style="thin">
        <color theme="1"/>
      </right>
      <top/>
      <bottom style="hair">
        <color theme="1"/>
      </bottom>
      <diagonal/>
    </border>
    <border>
      <left style="thin">
        <color indexed="64"/>
      </left>
      <right style="thin">
        <color theme="1"/>
      </right>
      <top style="hair">
        <color theme="1"/>
      </top>
      <bottom style="hair">
        <color theme="1"/>
      </bottom>
      <diagonal/>
    </border>
    <border>
      <left/>
      <right/>
      <top style="hair">
        <color theme="1"/>
      </top>
      <bottom style="hair">
        <color theme="1"/>
      </bottom>
      <diagonal/>
    </border>
    <border>
      <left style="thin">
        <color theme="1"/>
      </left>
      <right style="thin">
        <color theme="1"/>
      </right>
      <top style="hair">
        <color theme="1"/>
      </top>
      <bottom style="hair">
        <color theme="1"/>
      </bottom>
      <diagonal/>
    </border>
    <border>
      <left style="thin">
        <color indexed="64"/>
      </left>
      <right style="thin">
        <color theme="1"/>
      </right>
      <top style="thin">
        <color indexed="64"/>
      </top>
      <bottom style="thin">
        <color indexed="64"/>
      </bottom>
      <diagonal/>
    </border>
    <border>
      <left style="thin">
        <color theme="1"/>
      </left>
      <right style="thin">
        <color theme="1"/>
      </right>
      <top style="thin">
        <color indexed="64"/>
      </top>
      <bottom style="thin">
        <color theme="1"/>
      </bottom>
      <diagonal/>
    </border>
    <border>
      <left/>
      <right/>
      <top style="thick">
        <color theme="0" tint="-0.499984740745262"/>
      </top>
      <bottom/>
      <diagonal/>
    </border>
    <border>
      <left style="thick">
        <color rgb="FFFF0000"/>
      </left>
      <right style="thick">
        <color rgb="FFFF0000"/>
      </right>
      <top style="hair">
        <color indexed="64"/>
      </top>
      <bottom style="thin">
        <color indexed="64"/>
      </bottom>
      <diagonal/>
    </border>
    <border>
      <left style="thick">
        <color rgb="FFFF0000"/>
      </left>
      <right style="thick">
        <color rgb="FFFF0000"/>
      </right>
      <top style="thin">
        <color indexed="64"/>
      </top>
      <bottom style="hair">
        <color indexed="64"/>
      </bottom>
      <diagonal/>
    </border>
    <border>
      <left style="thick">
        <color rgb="FFFF0000"/>
      </left>
      <right style="thick">
        <color rgb="FFFF0000"/>
      </right>
      <top/>
      <bottom style="hair">
        <color indexed="64"/>
      </bottom>
      <diagonal/>
    </border>
    <border>
      <left style="thin">
        <color theme="1" tint="0.499984740745262"/>
      </left>
      <right/>
      <top style="thin">
        <color theme="1" tint="0.499984740745262"/>
      </top>
      <bottom/>
      <diagonal/>
    </border>
    <border>
      <left style="medium">
        <color indexed="64"/>
      </left>
      <right style="medium">
        <color indexed="64"/>
      </right>
      <top style="medium">
        <color indexed="64"/>
      </top>
      <bottom style="thin">
        <color theme="1" tint="0.499984740745262"/>
      </bottom>
      <diagonal/>
    </border>
    <border>
      <left style="medium">
        <color indexed="64"/>
      </left>
      <right style="medium">
        <color indexed="64"/>
      </right>
      <top style="thin">
        <color theme="1" tint="0.499984740745262"/>
      </top>
      <bottom style="medium">
        <color indexed="64"/>
      </bottom>
      <diagonal/>
    </border>
    <border>
      <left style="thick">
        <color rgb="FF6699FF"/>
      </left>
      <right/>
      <top/>
      <bottom style="thick">
        <color rgb="FF6699FF"/>
      </bottom>
      <diagonal/>
    </border>
    <border>
      <left style="thick">
        <color rgb="FF66FF33"/>
      </left>
      <right/>
      <top/>
      <bottom style="thick">
        <color rgb="FF66FF33"/>
      </bottom>
      <diagonal/>
    </border>
    <border>
      <left style="thick">
        <color rgb="FFFF9966"/>
      </left>
      <right/>
      <top/>
      <bottom style="thick">
        <color rgb="FFFF9966"/>
      </bottom>
      <diagonal/>
    </border>
    <border>
      <left/>
      <right style="thick">
        <color theme="0" tint="-0.499984740745262"/>
      </right>
      <top/>
      <bottom/>
      <diagonal/>
    </border>
    <border>
      <left style="thick">
        <color rgb="FFFF0000"/>
      </left>
      <right style="thick">
        <color rgb="FFFF0000"/>
      </right>
      <top/>
      <bottom style="thin">
        <color indexed="64"/>
      </bottom>
      <diagonal/>
    </border>
    <border>
      <left style="thick">
        <color rgb="FFFF0000"/>
      </left>
      <right style="thin">
        <color indexed="64"/>
      </right>
      <top/>
      <bottom style="thin">
        <color indexed="64"/>
      </bottom>
      <diagonal/>
    </border>
    <border>
      <left style="thick">
        <color rgb="FFFF0000"/>
      </left>
      <right style="thick">
        <color rgb="FFFF0000"/>
      </right>
      <top/>
      <bottom style="thick">
        <color rgb="FFFF0000"/>
      </bottom>
      <diagonal/>
    </border>
    <border>
      <left/>
      <right style="thick">
        <color theme="0" tint="-0.499984740745262"/>
      </right>
      <top style="thick">
        <color theme="0" tint="-0.499984740745262"/>
      </top>
      <bottom style="thick">
        <color theme="0" tint="-0.499984740745262"/>
      </bottom>
      <diagonal/>
    </border>
    <border>
      <left style="thick">
        <color theme="0" tint="-0.499984740745262"/>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style="thick">
        <color theme="0" tint="-0.499984740745262"/>
      </bottom>
      <diagonal/>
    </border>
    <border>
      <left/>
      <right style="thick">
        <color theme="0" tint="-0.499984740745262"/>
      </right>
      <top/>
      <bottom style="thick">
        <color theme="0" tint="-0.499984740745262"/>
      </bottom>
      <diagonal/>
    </border>
    <border>
      <left/>
      <right style="thin">
        <color theme="1"/>
      </right>
      <top style="thin">
        <color indexed="64"/>
      </top>
      <bottom/>
      <diagonal/>
    </border>
    <border>
      <left/>
      <right style="thin">
        <color theme="1"/>
      </right>
      <top/>
      <bottom/>
      <diagonal/>
    </border>
    <border>
      <left/>
      <right style="thin">
        <color theme="1"/>
      </right>
      <top/>
      <bottom style="thin">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top style="thick">
        <color theme="0" tint="-0.499984740745262"/>
      </top>
      <bottom style="thick">
        <color theme="0" tint="-0.499984740745262"/>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ck">
        <color rgb="FF6699FF"/>
      </left>
      <right/>
      <top style="thick">
        <color rgb="FF6699FF"/>
      </top>
      <bottom/>
      <diagonal/>
    </border>
    <border>
      <left/>
      <right/>
      <top style="thick">
        <color rgb="FF6699FF"/>
      </top>
      <bottom/>
      <diagonal/>
    </border>
    <border>
      <left/>
      <right style="thin">
        <color rgb="FF6699FF"/>
      </right>
      <top style="thick">
        <color rgb="FF6699FF"/>
      </top>
      <bottom/>
      <diagonal/>
    </border>
    <border>
      <left/>
      <right/>
      <top/>
      <bottom style="thick">
        <color rgb="FF6699FF"/>
      </bottom>
      <diagonal/>
    </border>
    <border>
      <left/>
      <right style="thin">
        <color rgb="FF6699FF"/>
      </right>
      <top/>
      <bottom style="thick">
        <color rgb="FF6699FF"/>
      </bottom>
      <diagonal/>
    </border>
    <border>
      <left style="thin">
        <color rgb="FF6699FF"/>
      </left>
      <right style="thin">
        <color rgb="FF6699FF"/>
      </right>
      <top style="thick">
        <color rgb="FF6699FF"/>
      </top>
      <bottom/>
      <diagonal/>
    </border>
    <border>
      <left style="thin">
        <color rgb="FF6699FF"/>
      </left>
      <right style="thick">
        <color rgb="FF6699FF"/>
      </right>
      <top style="thick">
        <color rgb="FF6699FF"/>
      </top>
      <bottom/>
      <diagonal/>
    </border>
    <border>
      <left style="thin">
        <color rgb="FF6699FF"/>
      </left>
      <right style="thin">
        <color rgb="FF6699FF"/>
      </right>
      <top/>
      <bottom style="thick">
        <color rgb="FF6699FF"/>
      </bottom>
      <diagonal/>
    </border>
    <border>
      <left style="thin">
        <color rgb="FF6699FF"/>
      </left>
      <right style="thick">
        <color rgb="FF6699FF"/>
      </right>
      <top/>
      <bottom style="thick">
        <color rgb="FF6699FF"/>
      </bottom>
      <diagonal/>
    </border>
    <border>
      <left style="thin">
        <color rgb="FF6699FF"/>
      </left>
      <right/>
      <top style="thick">
        <color rgb="FF6699FF"/>
      </top>
      <bottom style="thick">
        <color rgb="FF6699FF"/>
      </bottom>
      <diagonal/>
    </border>
    <border>
      <left/>
      <right/>
      <top style="thick">
        <color rgb="FF6699FF"/>
      </top>
      <bottom style="thick">
        <color rgb="FF6699FF"/>
      </bottom>
      <diagonal/>
    </border>
    <border>
      <left/>
      <right style="thick">
        <color rgb="FF6699FF"/>
      </right>
      <top style="thick">
        <color rgb="FF6699FF"/>
      </top>
      <bottom style="thick">
        <color rgb="FF6699FF"/>
      </bottom>
      <diagonal/>
    </border>
    <border>
      <left style="thick">
        <color rgb="FF66FF33"/>
      </left>
      <right/>
      <top style="thick">
        <color rgb="FF66FF33"/>
      </top>
      <bottom/>
      <diagonal/>
    </border>
    <border>
      <left/>
      <right/>
      <top style="thick">
        <color rgb="FF66FF33"/>
      </top>
      <bottom/>
      <diagonal/>
    </border>
    <border>
      <left/>
      <right style="thin">
        <color rgb="FF66FF33"/>
      </right>
      <top style="thick">
        <color rgb="FF66FF33"/>
      </top>
      <bottom/>
      <diagonal/>
    </border>
    <border>
      <left/>
      <right/>
      <top/>
      <bottom style="thick">
        <color rgb="FF66FF33"/>
      </bottom>
      <diagonal/>
    </border>
    <border>
      <left/>
      <right style="thin">
        <color rgb="FF66FF33"/>
      </right>
      <top/>
      <bottom style="thick">
        <color rgb="FF66FF33"/>
      </bottom>
      <diagonal/>
    </border>
    <border>
      <left style="thin">
        <color rgb="FF66FF33"/>
      </left>
      <right style="thin">
        <color rgb="FF66FF33"/>
      </right>
      <top style="thick">
        <color rgb="FF66FF33"/>
      </top>
      <bottom/>
      <diagonal/>
    </border>
    <border>
      <left style="thin">
        <color rgb="FF66FF33"/>
      </left>
      <right style="thick">
        <color rgb="FF66FF33"/>
      </right>
      <top style="thick">
        <color rgb="FF66FF33"/>
      </top>
      <bottom/>
      <diagonal/>
    </border>
    <border>
      <left style="thin">
        <color rgb="FF66FF33"/>
      </left>
      <right style="thin">
        <color rgb="FF66FF33"/>
      </right>
      <top/>
      <bottom style="thick">
        <color rgb="FF66FF33"/>
      </bottom>
      <diagonal/>
    </border>
    <border>
      <left style="thin">
        <color rgb="FF66FF33"/>
      </left>
      <right style="thick">
        <color rgb="FF66FF33"/>
      </right>
      <top/>
      <bottom style="thick">
        <color rgb="FF66FF33"/>
      </bottom>
      <diagonal/>
    </border>
    <border>
      <left style="thick">
        <color rgb="FF6699FF"/>
      </left>
      <right style="thin">
        <color rgb="FF6699FF"/>
      </right>
      <top style="thick">
        <color rgb="FF6699FF"/>
      </top>
      <bottom/>
      <diagonal/>
    </border>
    <border>
      <left style="thick">
        <color rgb="FF6699FF"/>
      </left>
      <right style="thin">
        <color rgb="FF6699FF"/>
      </right>
      <top/>
      <bottom style="thick">
        <color rgb="FF6699FF"/>
      </bottom>
      <diagonal/>
    </border>
    <border>
      <left style="thick">
        <color rgb="FF6699FF"/>
      </left>
      <right/>
      <top style="thick">
        <color rgb="FF6699FF"/>
      </top>
      <bottom style="thick">
        <color rgb="FF6699FF"/>
      </bottom>
      <diagonal/>
    </border>
    <border>
      <left/>
      <right style="thin">
        <color rgb="FF6699FF"/>
      </right>
      <top style="thick">
        <color rgb="FF6699FF"/>
      </top>
      <bottom style="thick">
        <color rgb="FF6699FF"/>
      </bottom>
      <diagonal/>
    </border>
    <border>
      <left style="thin">
        <color rgb="FF66FF33"/>
      </left>
      <right/>
      <top style="thick">
        <color rgb="FF66FF33"/>
      </top>
      <bottom/>
      <diagonal/>
    </border>
    <border>
      <left/>
      <right style="thick">
        <color rgb="FF66FF33"/>
      </right>
      <top style="thick">
        <color rgb="FF66FF33"/>
      </top>
      <bottom/>
      <diagonal/>
    </border>
    <border>
      <left style="thick">
        <color rgb="FF66FF33"/>
      </left>
      <right/>
      <top style="thick">
        <color rgb="FF66FF33"/>
      </top>
      <bottom style="thick">
        <color rgb="FF66FF33"/>
      </bottom>
      <diagonal/>
    </border>
    <border>
      <left/>
      <right/>
      <top style="thick">
        <color rgb="FF66FF33"/>
      </top>
      <bottom style="thick">
        <color rgb="FF66FF33"/>
      </bottom>
      <diagonal/>
    </border>
    <border>
      <left style="thin">
        <color rgb="FF66FF33"/>
      </left>
      <right/>
      <top style="thick">
        <color rgb="FF66FF33"/>
      </top>
      <bottom style="thick">
        <color rgb="FF66FF33"/>
      </bottom>
      <diagonal/>
    </border>
    <border>
      <left/>
      <right style="thick">
        <color rgb="FF66FF33"/>
      </right>
      <top style="thick">
        <color rgb="FF66FF33"/>
      </top>
      <bottom style="thick">
        <color rgb="FF66FF33"/>
      </bottom>
      <diagonal/>
    </border>
    <border>
      <left style="thin">
        <color indexed="64"/>
      </left>
      <right style="thin">
        <color rgb="FFFF9966"/>
      </right>
      <top style="thick">
        <color indexed="64"/>
      </top>
      <bottom/>
      <diagonal/>
    </border>
    <border>
      <left style="thin">
        <color rgb="FFFF9966"/>
      </left>
      <right style="thin">
        <color rgb="FFFF9966"/>
      </right>
      <top style="thick">
        <color indexed="64"/>
      </top>
      <bottom/>
      <diagonal/>
    </border>
    <border>
      <left style="thin">
        <color rgb="FFFF9966"/>
      </left>
      <right style="thick">
        <color indexed="64"/>
      </right>
      <top style="thick">
        <color indexed="64"/>
      </top>
      <bottom/>
      <diagonal/>
    </border>
    <border>
      <left style="thin">
        <color indexed="64"/>
      </left>
      <right style="thin">
        <color rgb="FFFF9966"/>
      </right>
      <top/>
      <bottom style="thick">
        <color indexed="64"/>
      </bottom>
      <diagonal/>
    </border>
    <border>
      <left style="thin">
        <color rgb="FFFF9966"/>
      </left>
      <right style="thin">
        <color rgb="FFFF9966"/>
      </right>
      <top/>
      <bottom style="thick">
        <color indexed="64"/>
      </bottom>
      <diagonal/>
    </border>
    <border>
      <left style="thin">
        <color rgb="FFFF9966"/>
      </left>
      <right style="thick">
        <color indexed="64"/>
      </right>
      <top/>
      <bottom style="thick">
        <color indexed="64"/>
      </bottom>
      <diagonal/>
    </border>
    <border>
      <left style="thick">
        <color rgb="FFFF9966"/>
      </left>
      <right/>
      <top style="thick">
        <color rgb="FFFF9966"/>
      </top>
      <bottom/>
      <diagonal/>
    </border>
    <border>
      <left/>
      <right/>
      <top style="thick">
        <color rgb="FFFF9966"/>
      </top>
      <bottom/>
      <diagonal/>
    </border>
    <border>
      <left/>
      <right style="thin">
        <color rgb="FFFF9966"/>
      </right>
      <top style="thick">
        <color rgb="FFFF9966"/>
      </top>
      <bottom/>
      <diagonal/>
    </border>
    <border>
      <left/>
      <right/>
      <top/>
      <bottom style="thick">
        <color rgb="FFFF9966"/>
      </bottom>
      <diagonal/>
    </border>
    <border>
      <left/>
      <right style="thin">
        <color rgb="FFFF9966"/>
      </right>
      <top/>
      <bottom style="thick">
        <color rgb="FFFF9966"/>
      </bottom>
      <diagonal/>
    </border>
    <border>
      <left style="thin">
        <color rgb="FFFF9966"/>
      </left>
      <right style="thin">
        <color rgb="FFFF9966"/>
      </right>
      <top style="thick">
        <color rgb="FFFF9966"/>
      </top>
      <bottom/>
      <diagonal/>
    </border>
    <border>
      <left style="thin">
        <color rgb="FFFF9966"/>
      </left>
      <right style="thick">
        <color rgb="FFFF9966"/>
      </right>
      <top style="thick">
        <color rgb="FFFF9966"/>
      </top>
      <bottom/>
      <diagonal/>
    </border>
    <border>
      <left style="thin">
        <color rgb="FFFF9966"/>
      </left>
      <right style="thin">
        <color rgb="FFFF9966"/>
      </right>
      <top/>
      <bottom style="thick">
        <color rgb="FFFF9966"/>
      </bottom>
      <diagonal/>
    </border>
    <border>
      <left style="thin">
        <color rgb="FFFF9966"/>
      </left>
      <right style="thick">
        <color rgb="FFFF9966"/>
      </right>
      <top/>
      <bottom style="thick">
        <color rgb="FFFF9966"/>
      </bottom>
      <diagonal/>
    </border>
    <border>
      <left style="thin">
        <color rgb="FFFF9966"/>
      </left>
      <right/>
      <top style="thick">
        <color rgb="FFFF9966"/>
      </top>
      <bottom/>
      <diagonal/>
    </border>
    <border>
      <left/>
      <right style="thick">
        <color rgb="FFFF9966"/>
      </right>
      <top style="thick">
        <color rgb="FFFF9966"/>
      </top>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ck">
        <color theme="0" tint="-0.499984740745262"/>
      </left>
      <right/>
      <top style="thin">
        <color theme="0" tint="-0.499984740745262"/>
      </top>
      <bottom style="thin">
        <color theme="0" tint="-0.499984740745262"/>
      </bottom>
      <diagonal/>
    </border>
    <border>
      <left/>
      <right style="thick">
        <color theme="0" tint="-0.499984740745262"/>
      </right>
      <top style="thin">
        <color theme="0" tint="-0.499984740745262"/>
      </top>
      <bottom style="thin">
        <color theme="0" tint="-0.499984740745262"/>
      </bottom>
      <diagonal/>
    </border>
    <border>
      <left style="thick">
        <color rgb="FFFF9966"/>
      </left>
      <right/>
      <top style="thick">
        <color rgb="FFFF9966"/>
      </top>
      <bottom style="thick">
        <color rgb="FFFF9966"/>
      </bottom>
      <diagonal/>
    </border>
    <border>
      <left/>
      <right/>
      <top style="thick">
        <color rgb="FFFF9966"/>
      </top>
      <bottom style="thick">
        <color rgb="FFFF9966"/>
      </bottom>
      <diagonal/>
    </border>
    <border>
      <left style="thin">
        <color rgb="FFFF9966"/>
      </left>
      <right/>
      <top style="thick">
        <color rgb="FFFF9966"/>
      </top>
      <bottom style="thick">
        <color rgb="FFFF9966"/>
      </bottom>
      <diagonal/>
    </border>
    <border>
      <left/>
      <right style="thick">
        <color rgb="FFFF9966"/>
      </right>
      <top style="thick">
        <color rgb="FFFF9966"/>
      </top>
      <bottom style="thick">
        <color rgb="FFFF9966"/>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top style="thick">
        <color theme="0" tint="-0.499984740745262"/>
      </top>
      <bottom style="thick">
        <color theme="0" tint="-0.499984740745262"/>
      </bottom>
      <diagonal/>
    </border>
    <border>
      <left/>
      <right style="thin">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n">
        <color theme="0" tint="-0.499984740745262"/>
      </top>
      <bottom style="thick">
        <color theme="0" tint="-0.499984740745262"/>
      </bottom>
      <diagonal/>
    </border>
    <border>
      <left style="thin">
        <color theme="0" tint="-0.499984740745262"/>
      </left>
      <right/>
      <top style="thin">
        <color theme="0" tint="-0.499984740745262"/>
      </top>
      <bottom style="thick">
        <color theme="0" tint="-0.499984740745262"/>
      </bottom>
      <diagonal/>
    </border>
    <border>
      <left/>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style="thick">
        <color theme="0" tint="-0.499984740745262"/>
      </left>
      <right/>
      <top style="thin">
        <color theme="0" tint="-0.499984740745262"/>
      </top>
      <bottom style="thick">
        <color theme="0" tint="-0.499984740745262"/>
      </bottom>
      <diagonal/>
    </border>
    <border>
      <left/>
      <right style="thick">
        <color theme="0" tint="-0.499984740745262"/>
      </right>
      <top style="thin">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thick">
        <color theme="0" tint="-0.499984740745262"/>
      </right>
      <top/>
      <bottom style="thin">
        <color theme="0" tint="-0.499984740745262"/>
      </bottom>
      <diagonal/>
    </border>
    <border>
      <left style="thick">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ck">
        <color theme="0" tint="-0.499984740745262"/>
      </left>
      <right/>
      <top/>
      <bottom style="thin">
        <color theme="0" tint="-0.499984740745262"/>
      </bottom>
      <diagonal/>
    </border>
    <border>
      <left/>
      <right style="thick">
        <color theme="0" tint="-0.499984740745262"/>
      </right>
      <top/>
      <bottom style="thin">
        <color theme="0" tint="-0.499984740745262"/>
      </bottom>
      <diagonal/>
    </border>
  </borders>
  <cellStyleXfs count="5">
    <xf numFmtId="0" fontId="0" fillId="0" borderId="0">
      <alignment vertical="center"/>
    </xf>
    <xf numFmtId="9" fontId="26" fillId="0" borderId="0" applyFont="0" applyFill="0" applyBorder="0" applyAlignment="0" applyProtection="0">
      <alignment vertical="center"/>
    </xf>
    <xf numFmtId="38" fontId="26" fillId="0" borderId="0" applyFont="0" applyFill="0" applyBorder="0" applyAlignment="0" applyProtection="0">
      <alignment vertical="center"/>
    </xf>
    <xf numFmtId="0" fontId="12" fillId="0" borderId="0"/>
    <xf numFmtId="0" fontId="12" fillId="0" borderId="0"/>
  </cellStyleXfs>
  <cellXfs count="988">
    <xf numFmtId="0" fontId="0" fillId="0" borderId="0" xfId="0">
      <alignment vertical="center"/>
    </xf>
    <xf numFmtId="0" fontId="29" fillId="0" borderId="0" xfId="0" applyFont="1" applyAlignment="1">
      <alignment vertical="center"/>
    </xf>
    <xf numFmtId="0" fontId="29" fillId="0" borderId="87" xfId="0" applyFont="1" applyBorder="1" applyAlignment="1">
      <alignment vertical="center"/>
    </xf>
    <xf numFmtId="0" fontId="29" fillId="0" borderId="0" xfId="0" applyFont="1" applyBorder="1" applyAlignment="1">
      <alignment vertical="center"/>
    </xf>
    <xf numFmtId="0" fontId="29" fillId="0" borderId="0" xfId="0" applyFont="1" applyAlignment="1">
      <alignment vertical="center" shrinkToFit="1"/>
    </xf>
    <xf numFmtId="0" fontId="29" fillId="0" borderId="0" xfId="0" applyFont="1" applyAlignment="1">
      <alignment vertical="center" shrinkToFit="1"/>
    </xf>
    <xf numFmtId="176" fontId="29" fillId="0" borderId="1" xfId="0" applyNumberFormat="1" applyFont="1" applyBorder="1" applyAlignment="1">
      <alignment vertical="center" shrinkToFit="1"/>
    </xf>
    <xf numFmtId="176" fontId="29" fillId="0" borderId="2" xfId="0" applyNumberFormat="1" applyFont="1" applyBorder="1" applyAlignment="1">
      <alignment vertical="center" shrinkToFit="1"/>
    </xf>
    <xf numFmtId="0" fontId="29" fillId="0" borderId="3" xfId="0" applyFont="1" applyBorder="1" applyAlignment="1">
      <alignment vertical="center" shrinkToFit="1"/>
    </xf>
    <xf numFmtId="176" fontId="29" fillId="0" borderId="4" xfId="0" applyNumberFormat="1" applyFont="1" applyBorder="1" applyAlignment="1">
      <alignment vertical="center" shrinkToFit="1"/>
    </xf>
    <xf numFmtId="176" fontId="29" fillId="0" borderId="5" xfId="0" applyNumberFormat="1" applyFont="1" applyBorder="1" applyAlignment="1">
      <alignment vertical="center" shrinkToFit="1"/>
    </xf>
    <xf numFmtId="0" fontId="29" fillId="0" borderId="0" xfId="0" applyFont="1" applyAlignment="1">
      <alignment horizontal="center" vertical="center"/>
    </xf>
    <xf numFmtId="0" fontId="29" fillId="0" borderId="1" xfId="0" applyFont="1" applyBorder="1" applyAlignment="1">
      <alignment vertical="center"/>
    </xf>
    <xf numFmtId="0" fontId="29" fillId="0" borderId="2" xfId="0" applyFont="1" applyBorder="1" applyAlignment="1">
      <alignment vertical="center"/>
    </xf>
    <xf numFmtId="0" fontId="29" fillId="0" borderId="5" xfId="0" applyFont="1" applyBorder="1" applyAlignment="1">
      <alignment vertical="center"/>
    </xf>
    <xf numFmtId="0" fontId="29" fillId="3" borderId="6" xfId="0" applyFont="1" applyFill="1" applyBorder="1" applyAlignment="1">
      <alignment horizontal="center" vertical="center"/>
    </xf>
    <xf numFmtId="0" fontId="30" fillId="0" borderId="0" xfId="0" applyFont="1" applyAlignment="1">
      <alignment vertical="center"/>
    </xf>
    <xf numFmtId="0" fontId="29" fillId="0" borderId="0" xfId="0" applyFont="1" applyAlignment="1">
      <alignment vertical="center"/>
    </xf>
    <xf numFmtId="0" fontId="31" fillId="0" borderId="0" xfId="0" applyFont="1" applyAlignment="1">
      <alignment horizontal="center" vertical="center"/>
    </xf>
    <xf numFmtId="0" fontId="29" fillId="0" borderId="0" xfId="0" applyFont="1">
      <alignment vertical="center"/>
    </xf>
    <xf numFmtId="0" fontId="29" fillId="0" borderId="0" xfId="0" applyFont="1" applyBorder="1">
      <alignment vertical="center"/>
    </xf>
    <xf numFmtId="0" fontId="31" fillId="0" borderId="0" xfId="0" applyFont="1">
      <alignment vertical="center"/>
    </xf>
    <xf numFmtId="176" fontId="29" fillId="0" borderId="7" xfId="0" applyNumberFormat="1" applyFont="1" applyBorder="1" applyAlignment="1">
      <alignment horizontal="right" vertical="center"/>
    </xf>
    <xf numFmtId="176" fontId="29" fillId="0" borderId="8" xfId="0" applyNumberFormat="1" applyFont="1" applyBorder="1" applyAlignment="1">
      <alignment horizontal="right" vertical="center"/>
    </xf>
    <xf numFmtId="176" fontId="29" fillId="0" borderId="9" xfId="0" applyNumberFormat="1" applyFont="1" applyBorder="1" applyAlignment="1">
      <alignment horizontal="right" vertical="center"/>
    </xf>
    <xf numFmtId="176" fontId="29" fillId="0" borderId="6" xfId="0" applyNumberFormat="1" applyFont="1" applyBorder="1" applyAlignment="1">
      <alignment horizontal="right" vertical="center"/>
    </xf>
    <xf numFmtId="176" fontId="29" fillId="0" borderId="10" xfId="0" applyNumberFormat="1" applyFont="1" applyBorder="1" applyAlignment="1">
      <alignment vertical="center" shrinkToFit="1"/>
    </xf>
    <xf numFmtId="176" fontId="29" fillId="0" borderId="11" xfId="0" applyNumberFormat="1" applyFont="1" applyBorder="1" applyAlignment="1">
      <alignment vertical="center" shrinkToFit="1"/>
    </xf>
    <xf numFmtId="176" fontId="29" fillId="0" borderId="12" xfId="0" applyNumberFormat="1" applyFont="1" applyBorder="1" applyAlignment="1">
      <alignment vertical="center" shrinkToFit="1"/>
    </xf>
    <xf numFmtId="0" fontId="30" fillId="0" borderId="0" xfId="0" applyFont="1" applyAlignment="1">
      <alignment horizontal="center" vertical="center"/>
    </xf>
    <xf numFmtId="176" fontId="29" fillId="0" borderId="13" xfId="0" applyNumberFormat="1" applyFont="1" applyBorder="1" applyAlignment="1">
      <alignment vertical="center" shrinkToFit="1"/>
    </xf>
    <xf numFmtId="176" fontId="29" fillId="0" borderId="14" xfId="0" applyNumberFormat="1" applyFont="1" applyBorder="1" applyAlignment="1">
      <alignment vertical="center" shrinkToFit="1"/>
    </xf>
    <xf numFmtId="0" fontId="29" fillId="0" borderId="15" xfId="0" applyFont="1" applyBorder="1" applyAlignment="1">
      <alignment vertical="center" shrinkToFit="1"/>
    </xf>
    <xf numFmtId="0" fontId="29" fillId="0" borderId="16" xfId="0" applyFont="1" applyBorder="1" applyAlignment="1">
      <alignment vertical="center" shrinkToFit="1"/>
    </xf>
    <xf numFmtId="176" fontId="29" fillId="0" borderId="7" xfId="0" applyNumberFormat="1" applyFont="1" applyBorder="1" applyAlignment="1">
      <alignment vertical="center" shrinkToFit="1"/>
    </xf>
    <xf numFmtId="176" fontId="29" fillId="0" borderId="17" xfId="0" applyNumberFormat="1" applyFont="1" applyBorder="1" applyAlignment="1">
      <alignment vertical="center" shrinkToFit="1"/>
    </xf>
    <xf numFmtId="0" fontId="29" fillId="0" borderId="18" xfId="0" applyFont="1" applyBorder="1" applyAlignment="1">
      <alignment vertical="center" shrinkToFit="1"/>
    </xf>
    <xf numFmtId="0" fontId="29" fillId="0" borderId="0" xfId="0" applyFont="1" applyBorder="1" applyAlignment="1">
      <alignment horizontal="left" vertical="center"/>
    </xf>
    <xf numFmtId="0" fontId="32" fillId="0" borderId="0" xfId="0" applyFont="1">
      <alignment vertical="center"/>
    </xf>
    <xf numFmtId="0" fontId="32" fillId="0" borderId="0" xfId="0" applyFont="1" applyBorder="1" applyAlignment="1">
      <alignment vertical="center"/>
    </xf>
    <xf numFmtId="0" fontId="33" fillId="0" borderId="0" xfId="0" applyFont="1">
      <alignment vertical="center"/>
    </xf>
    <xf numFmtId="0" fontId="0" fillId="0" borderId="0" xfId="0" applyAlignment="1">
      <alignment vertical="center"/>
    </xf>
    <xf numFmtId="38" fontId="29" fillId="0" borderId="1" xfId="2" applyFont="1" applyBorder="1" applyAlignment="1">
      <alignment vertical="center" shrinkToFit="1"/>
    </xf>
    <xf numFmtId="38" fontId="29" fillId="0" borderId="0" xfId="2" applyFont="1" applyAlignment="1">
      <alignment vertical="center" shrinkToFit="1"/>
    </xf>
    <xf numFmtId="38" fontId="29" fillId="0" borderId="2" xfId="2" applyFont="1" applyBorder="1" applyAlignment="1">
      <alignment vertical="center" shrinkToFit="1"/>
    </xf>
    <xf numFmtId="38" fontId="29" fillId="0" borderId="5" xfId="2" applyFont="1" applyBorder="1" applyAlignment="1">
      <alignment vertical="center" shrinkToFit="1"/>
    </xf>
    <xf numFmtId="38" fontId="29" fillId="0" borderId="6" xfId="2" applyFont="1" applyBorder="1" applyAlignment="1">
      <alignment vertical="center" shrinkToFit="1"/>
    </xf>
    <xf numFmtId="38" fontId="29" fillId="0" borderId="19" xfId="2" applyFont="1" applyBorder="1" applyAlignment="1">
      <alignment vertical="center" shrinkToFit="1"/>
    </xf>
    <xf numFmtId="0" fontId="0" fillId="0" borderId="0" xfId="0" applyBorder="1">
      <alignment vertical="center"/>
    </xf>
    <xf numFmtId="38" fontId="29" fillId="0" borderId="6" xfId="2" applyNumberFormat="1" applyFont="1" applyBorder="1" applyAlignment="1">
      <alignment vertical="center" shrinkToFit="1"/>
    </xf>
    <xf numFmtId="38" fontId="26" fillId="0" borderId="88" xfId="2" applyFont="1" applyBorder="1" applyAlignment="1">
      <alignment vertical="center"/>
    </xf>
    <xf numFmtId="38" fontId="26" fillId="0" borderId="89" xfId="2" applyFont="1" applyBorder="1" applyAlignment="1">
      <alignment vertical="center"/>
    </xf>
    <xf numFmtId="0" fontId="0" fillId="0" borderId="90" xfId="0" applyBorder="1" applyAlignment="1">
      <alignment vertical="center"/>
    </xf>
    <xf numFmtId="0" fontId="0" fillId="0" borderId="0" xfId="0" applyBorder="1" applyAlignment="1">
      <alignment vertical="center"/>
    </xf>
    <xf numFmtId="182" fontId="0" fillId="0" borderId="0" xfId="0" applyNumberFormat="1" applyAlignment="1">
      <alignment vertical="center"/>
    </xf>
    <xf numFmtId="182" fontId="0" fillId="0" borderId="0" xfId="0" applyNumberFormat="1" applyAlignment="1">
      <alignment horizontal="left" vertical="center"/>
    </xf>
    <xf numFmtId="38" fontId="26" fillId="0" borderId="91" xfId="2" applyFont="1" applyBorder="1" applyAlignment="1">
      <alignment vertical="center"/>
    </xf>
    <xf numFmtId="38" fontId="26" fillId="0" borderId="92" xfId="2" applyFont="1" applyBorder="1" applyAlignment="1">
      <alignment vertical="center"/>
    </xf>
    <xf numFmtId="38" fontId="26" fillId="0" borderId="90" xfId="2" applyFont="1" applyBorder="1" applyAlignment="1">
      <alignment vertical="center"/>
    </xf>
    <xf numFmtId="0" fontId="29" fillId="0" borderId="0" xfId="0" applyFont="1" applyBorder="1" applyAlignment="1">
      <alignment horizontal="right" vertical="center"/>
    </xf>
    <xf numFmtId="0" fontId="0" fillId="0" borderId="0" xfId="0" applyFont="1">
      <alignment vertical="center"/>
    </xf>
    <xf numFmtId="0" fontId="34" fillId="0" borderId="0" xfId="0" applyFont="1" applyAlignment="1">
      <alignment vertical="center"/>
    </xf>
    <xf numFmtId="38" fontId="29" fillId="0" borderId="6" xfId="2" applyFont="1" applyBorder="1">
      <alignment vertical="center"/>
    </xf>
    <xf numFmtId="38" fontId="29" fillId="0" borderId="20" xfId="2" applyFont="1" applyBorder="1">
      <alignment vertical="center"/>
    </xf>
    <xf numFmtId="38" fontId="29" fillId="0" borderId="19" xfId="2" applyFont="1" applyBorder="1">
      <alignment vertical="center"/>
    </xf>
    <xf numFmtId="0" fontId="0" fillId="0" borderId="21" xfId="0" applyFont="1" applyBorder="1">
      <alignment vertical="center"/>
    </xf>
    <xf numFmtId="38" fontId="29" fillId="0" borderId="22" xfId="2" applyFont="1" applyBorder="1">
      <alignment vertical="center"/>
    </xf>
    <xf numFmtId="38" fontId="29" fillId="0" borderId="23" xfId="2" applyFont="1" applyBorder="1">
      <alignment vertical="center"/>
    </xf>
    <xf numFmtId="38" fontId="29" fillId="0" borderId="24" xfId="2" applyFont="1" applyBorder="1">
      <alignment vertical="center"/>
    </xf>
    <xf numFmtId="0" fontId="35" fillId="0" borderId="0" xfId="0" applyFont="1">
      <alignment vertical="center"/>
    </xf>
    <xf numFmtId="0" fontId="30" fillId="0" borderId="21" xfId="0" applyFont="1" applyBorder="1" applyAlignment="1"/>
    <xf numFmtId="0" fontId="0" fillId="0" borderId="21" xfId="0" applyFont="1" applyBorder="1" applyAlignment="1"/>
    <xf numFmtId="0" fontId="0" fillId="0" borderId="21" xfId="0" applyFont="1" applyBorder="1" applyAlignment="1">
      <alignment horizontal="left"/>
    </xf>
    <xf numFmtId="0" fontId="0" fillId="0" borderId="0" xfId="0" applyFont="1" applyAlignment="1"/>
    <xf numFmtId="2" fontId="0" fillId="0" borderId="21" xfId="0" applyNumberFormat="1" applyFont="1" applyBorder="1" applyAlignment="1"/>
    <xf numFmtId="0" fontId="0" fillId="0" borderId="19" xfId="0" applyFont="1" applyBorder="1" applyAlignment="1"/>
    <xf numFmtId="38" fontId="26" fillId="0" borderId="21" xfId="2" applyFont="1" applyBorder="1" applyAlignment="1"/>
    <xf numFmtId="38" fontId="0" fillId="0" borderId="21" xfId="0" applyNumberFormat="1" applyFont="1" applyBorder="1" applyAlignment="1"/>
    <xf numFmtId="176" fontId="0" fillId="0" borderId="1" xfId="0" applyNumberFormat="1" applyBorder="1" applyAlignment="1">
      <alignment horizontal="center" vertical="center"/>
    </xf>
    <xf numFmtId="176" fontId="0" fillId="0" borderId="2" xfId="0" applyNumberFormat="1" applyBorder="1" applyAlignment="1">
      <alignment horizontal="center" vertical="center"/>
    </xf>
    <xf numFmtId="176" fontId="0" fillId="0" borderId="5" xfId="0" applyNumberFormat="1" applyBorder="1" applyAlignment="1">
      <alignment horizontal="center" vertical="center"/>
    </xf>
    <xf numFmtId="181" fontId="29" fillId="0" borderId="6" xfId="2" applyNumberFormat="1" applyFont="1" applyBorder="1" applyAlignment="1">
      <alignment horizontal="center" vertical="center" shrinkToFit="1"/>
    </xf>
    <xf numFmtId="181" fontId="36" fillId="0" borderId="1" xfId="2" applyNumberFormat="1" applyFont="1" applyBorder="1" applyAlignment="1">
      <alignment horizontal="center" vertical="center" shrinkToFit="1"/>
    </xf>
    <xf numFmtId="181" fontId="36" fillId="0" borderId="2" xfId="2" applyNumberFormat="1" applyFont="1" applyBorder="1" applyAlignment="1">
      <alignment horizontal="center" vertical="center" shrinkToFit="1"/>
    </xf>
    <xf numFmtId="181" fontId="36" fillId="0" borderId="5" xfId="2" applyNumberFormat="1" applyFont="1" applyBorder="1" applyAlignment="1">
      <alignment horizontal="center" vertical="center" shrinkToFit="1"/>
    </xf>
    <xf numFmtId="38" fontId="29" fillId="0" borderId="25" xfId="2" applyFont="1" applyBorder="1">
      <alignment vertical="center"/>
    </xf>
    <xf numFmtId="38" fontId="29" fillId="0" borderId="26" xfId="2" applyFont="1" applyBorder="1">
      <alignment vertical="center"/>
    </xf>
    <xf numFmtId="38" fontId="29" fillId="0" borderId="27" xfId="2" applyFont="1" applyBorder="1">
      <alignment vertical="center"/>
    </xf>
    <xf numFmtId="38" fontId="29" fillId="0" borderId="0" xfId="2" applyFont="1" applyBorder="1">
      <alignment vertical="center"/>
    </xf>
    <xf numFmtId="38" fontId="29" fillId="0" borderId="7" xfId="2" applyFont="1" applyBorder="1">
      <alignment vertical="center"/>
    </xf>
    <xf numFmtId="38" fontId="29" fillId="0" borderId="28" xfId="2" applyFont="1" applyBorder="1">
      <alignment vertical="center"/>
    </xf>
    <xf numFmtId="38" fontId="29" fillId="0" borderId="29" xfId="2" applyFont="1" applyBorder="1">
      <alignment vertical="center"/>
    </xf>
    <xf numFmtId="38" fontId="29" fillId="0" borderId="30" xfId="2" applyFont="1" applyBorder="1">
      <alignment vertical="center"/>
    </xf>
    <xf numFmtId="38" fontId="29" fillId="0" borderId="31" xfId="2" applyFont="1" applyBorder="1">
      <alignment vertical="center"/>
    </xf>
    <xf numFmtId="38" fontId="29" fillId="0" borderId="21" xfId="2" applyFont="1" applyBorder="1">
      <alignment vertical="center"/>
    </xf>
    <xf numFmtId="38" fontId="29" fillId="0" borderId="9" xfId="2" applyFont="1" applyBorder="1">
      <alignment vertical="center"/>
    </xf>
    <xf numFmtId="38" fontId="29" fillId="0" borderId="32" xfId="2" applyFont="1" applyBorder="1">
      <alignment vertical="center"/>
    </xf>
    <xf numFmtId="38" fontId="29" fillId="0" borderId="33" xfId="2" applyFont="1" applyBorder="1">
      <alignment vertical="center"/>
    </xf>
    <xf numFmtId="38" fontId="29" fillId="0" borderId="34" xfId="2" applyFont="1" applyBorder="1">
      <alignment vertical="center"/>
    </xf>
    <xf numFmtId="38" fontId="29" fillId="0" borderId="35" xfId="2" applyFont="1" applyBorder="1">
      <alignment vertical="center"/>
    </xf>
    <xf numFmtId="38" fontId="29" fillId="0" borderId="36" xfId="2" applyFont="1" applyBorder="1">
      <alignment vertical="center"/>
    </xf>
    <xf numFmtId="38" fontId="29" fillId="0" borderId="8" xfId="2" applyFont="1" applyBorder="1">
      <alignment vertical="center"/>
    </xf>
    <xf numFmtId="38" fontId="29" fillId="0" borderId="37" xfId="2" applyFont="1" applyBorder="1">
      <alignment vertical="center"/>
    </xf>
    <xf numFmtId="0" fontId="34" fillId="0" borderId="0" xfId="0" applyFont="1" applyBorder="1" applyAlignment="1">
      <alignment horizontal="center" vertical="center"/>
    </xf>
    <xf numFmtId="0" fontId="29" fillId="0" borderId="0" xfId="0" applyFont="1" applyFill="1" applyBorder="1" applyAlignment="1">
      <alignment vertical="center"/>
    </xf>
    <xf numFmtId="0" fontId="35" fillId="0" borderId="0" xfId="0" applyFont="1" applyBorder="1">
      <alignment vertical="center"/>
    </xf>
    <xf numFmtId="0" fontId="29" fillId="0" borderId="25" xfId="0" applyFont="1" applyFill="1" applyBorder="1" applyAlignment="1">
      <alignment vertical="center"/>
    </xf>
    <xf numFmtId="0" fontId="37" fillId="0" borderId="0" xfId="0" applyFont="1">
      <alignment vertical="center"/>
    </xf>
    <xf numFmtId="0" fontId="38" fillId="0" borderId="0" xfId="0" applyFont="1">
      <alignment vertical="center"/>
    </xf>
    <xf numFmtId="0" fontId="29" fillId="0" borderId="0" xfId="0" applyFont="1" applyAlignment="1"/>
    <xf numFmtId="38" fontId="29" fillId="0" borderId="0" xfId="2" applyFont="1">
      <alignment vertical="center"/>
    </xf>
    <xf numFmtId="179" fontId="29" fillId="0" borderId="0" xfId="2" applyNumberFormat="1" applyFont="1">
      <alignment vertical="center"/>
    </xf>
    <xf numFmtId="179" fontId="26" fillId="0" borderId="19" xfId="2" applyNumberFormat="1" applyFont="1" applyBorder="1" applyAlignment="1"/>
    <xf numFmtId="0" fontId="29" fillId="0" borderId="0" xfId="0" applyFont="1" applyBorder="1" applyAlignment="1">
      <alignment horizontal="center" vertical="center"/>
    </xf>
    <xf numFmtId="176" fontId="29" fillId="0" borderId="0" xfId="0" applyNumberFormat="1" applyFont="1" applyAlignment="1">
      <alignment vertical="center" shrinkToFit="1"/>
    </xf>
    <xf numFmtId="179" fontId="29" fillId="0" borderId="0" xfId="2" applyNumberFormat="1" applyFont="1" applyBorder="1">
      <alignment vertical="center"/>
    </xf>
    <xf numFmtId="0" fontId="39" fillId="0" borderId="0" xfId="0" applyFont="1" applyAlignment="1">
      <alignment horizontal="right" vertical="center" shrinkToFit="1"/>
    </xf>
    <xf numFmtId="176" fontId="29" fillId="4" borderId="11" xfId="0" applyNumberFormat="1" applyFont="1" applyFill="1" applyBorder="1" applyAlignment="1">
      <alignment vertical="center" shrinkToFit="1"/>
    </xf>
    <xf numFmtId="0" fontId="40" fillId="0" borderId="0" xfId="0" applyFont="1" applyAlignment="1">
      <alignment vertical="center"/>
    </xf>
    <xf numFmtId="0" fontId="29" fillId="0" borderId="0" xfId="0" applyFont="1" applyFill="1" applyAlignment="1">
      <alignment vertical="center" shrinkToFit="1"/>
    </xf>
    <xf numFmtId="176" fontId="29" fillId="0" borderId="1" xfId="0" applyNumberFormat="1" applyFont="1" applyFill="1" applyBorder="1" applyAlignment="1">
      <alignment vertical="center" shrinkToFit="1"/>
    </xf>
    <xf numFmtId="176" fontId="29" fillId="0" borderId="2" xfId="0" applyNumberFormat="1" applyFont="1" applyFill="1" applyBorder="1" applyAlignment="1">
      <alignment vertical="center" shrinkToFit="1"/>
    </xf>
    <xf numFmtId="176" fontId="29" fillId="0" borderId="5" xfId="0" applyNumberFormat="1" applyFont="1" applyFill="1" applyBorder="1" applyAlignment="1">
      <alignment vertical="center" shrinkToFit="1"/>
    </xf>
    <xf numFmtId="176" fontId="29" fillId="0" borderId="4" xfId="0" applyNumberFormat="1" applyFont="1" applyFill="1" applyBorder="1" applyAlignment="1">
      <alignment vertical="center" shrinkToFit="1"/>
    </xf>
    <xf numFmtId="176" fontId="29" fillId="0" borderId="0" xfId="0" applyNumberFormat="1" applyFont="1" applyFill="1" applyAlignment="1">
      <alignment vertical="center" shrinkToFit="1"/>
    </xf>
    <xf numFmtId="0" fontId="14" fillId="2" borderId="0" xfId="4" applyFont="1" applyFill="1" applyAlignment="1" applyProtection="1">
      <alignment vertical="center"/>
    </xf>
    <xf numFmtId="0" fontId="0" fillId="0" borderId="0" xfId="0" applyFill="1">
      <alignment vertical="center"/>
    </xf>
    <xf numFmtId="0" fontId="0" fillId="0" borderId="0" xfId="0" applyFont="1" applyFill="1">
      <alignment vertical="center"/>
    </xf>
    <xf numFmtId="0" fontId="41" fillId="2" borderId="0" xfId="4" applyFont="1" applyFill="1" applyAlignment="1" applyProtection="1">
      <alignment vertical="center"/>
    </xf>
    <xf numFmtId="0" fontId="41" fillId="2" borderId="0" xfId="4" applyFont="1" applyFill="1" applyAlignment="1" applyProtection="1">
      <alignment vertical="center" wrapText="1"/>
    </xf>
    <xf numFmtId="0" fontId="41" fillId="2" borderId="0" xfId="4" applyFont="1" applyFill="1" applyAlignment="1" applyProtection="1">
      <alignment horizontal="left" vertical="center" indent="1"/>
    </xf>
    <xf numFmtId="0" fontId="42" fillId="2" borderId="0" xfId="4" applyFont="1" applyFill="1" applyAlignment="1" applyProtection="1">
      <alignment horizontal="center" vertical="center"/>
    </xf>
    <xf numFmtId="0" fontId="28" fillId="0" borderId="0" xfId="4" applyFont="1" applyFill="1" applyBorder="1" applyAlignment="1" applyProtection="1">
      <alignment vertical="center"/>
    </xf>
    <xf numFmtId="0" fontId="42" fillId="0" borderId="0" xfId="4" applyFont="1" applyFill="1" applyBorder="1" applyAlignment="1" applyProtection="1">
      <alignment vertical="center"/>
    </xf>
    <xf numFmtId="0" fontId="42" fillId="0" borderId="0" xfId="4" applyFont="1" applyFill="1" applyAlignment="1" applyProtection="1">
      <alignment horizontal="center" vertical="center"/>
    </xf>
    <xf numFmtId="38" fontId="42" fillId="2" borderId="0" xfId="2" applyFont="1" applyFill="1" applyBorder="1" applyAlignment="1" applyProtection="1">
      <alignment vertical="center"/>
      <protection locked="0"/>
    </xf>
    <xf numFmtId="38" fontId="41" fillId="2" borderId="0" xfId="2" applyFont="1" applyFill="1" applyBorder="1" applyAlignment="1" applyProtection="1">
      <alignment vertical="center"/>
    </xf>
    <xf numFmtId="0" fontId="42" fillId="2" borderId="0" xfId="4" applyFont="1" applyFill="1" applyAlignment="1" applyProtection="1">
      <alignment horizontal="center"/>
    </xf>
    <xf numFmtId="0" fontId="43" fillId="2" borderId="0" xfId="4" applyFont="1" applyFill="1" applyAlignment="1" applyProtection="1">
      <alignment vertical="center"/>
    </xf>
    <xf numFmtId="0" fontId="19" fillId="2" borderId="0" xfId="4" applyFont="1" applyFill="1" applyAlignment="1" applyProtection="1">
      <alignment vertical="center"/>
    </xf>
    <xf numFmtId="0" fontId="42" fillId="0" borderId="0" xfId="4" applyFont="1" applyFill="1" applyAlignment="1" applyProtection="1">
      <alignment horizontal="center"/>
    </xf>
    <xf numFmtId="0" fontId="44" fillId="0" borderId="93" xfId="0" applyFont="1" applyBorder="1" applyAlignment="1">
      <alignment horizontal="center" vertical="center"/>
    </xf>
    <xf numFmtId="0" fontId="31" fillId="0" borderId="0" xfId="0" applyFont="1" applyBorder="1" applyAlignment="1">
      <alignment horizontal="left" vertical="center"/>
    </xf>
    <xf numFmtId="0" fontId="45" fillId="2" borderId="0" xfId="4" applyFont="1" applyFill="1" applyBorder="1" applyAlignment="1" applyProtection="1">
      <alignment horizontal="left" vertical="center"/>
    </xf>
    <xf numFmtId="0" fontId="46" fillId="2" borderId="0" xfId="4" applyFont="1" applyFill="1" applyBorder="1" applyAlignment="1" applyProtection="1">
      <alignment horizontal="left" vertical="center"/>
    </xf>
    <xf numFmtId="0" fontId="42" fillId="5" borderId="6" xfId="4" applyFont="1" applyFill="1" applyBorder="1" applyAlignment="1" applyProtection="1">
      <alignment vertical="center"/>
    </xf>
    <xf numFmtId="0" fontId="42" fillId="5" borderId="20" xfId="4" applyFont="1" applyFill="1" applyBorder="1" applyAlignment="1" applyProtection="1">
      <alignment vertical="center"/>
    </xf>
    <xf numFmtId="38" fontId="42" fillId="5" borderId="20" xfId="2" applyFont="1" applyFill="1" applyBorder="1" applyAlignment="1" applyProtection="1">
      <alignment vertical="center" wrapText="1"/>
    </xf>
    <xf numFmtId="38" fontId="41" fillId="2" borderId="0" xfId="2" applyFont="1" applyFill="1" applyAlignment="1" applyProtection="1">
      <alignment vertical="center"/>
    </xf>
    <xf numFmtId="38" fontId="26" fillId="0" borderId="0" xfId="2" applyFont="1">
      <alignment vertical="center"/>
    </xf>
    <xf numFmtId="38" fontId="26" fillId="0" borderId="0" xfId="2" applyFont="1" applyBorder="1">
      <alignment vertical="center"/>
    </xf>
    <xf numFmtId="38" fontId="26" fillId="0" borderId="0" xfId="2" applyFont="1" applyFill="1" applyBorder="1">
      <alignment vertical="center"/>
    </xf>
    <xf numFmtId="0" fontId="0" fillId="0" borderId="0" xfId="0" applyAlignment="1">
      <alignment horizontal="left" vertical="center"/>
    </xf>
    <xf numFmtId="0" fontId="0" fillId="0" borderId="0" xfId="0" applyFont="1">
      <alignment vertical="center"/>
    </xf>
    <xf numFmtId="0" fontId="0" fillId="0" borderId="0" xfId="0" applyAlignment="1">
      <alignment horizontal="right" vertical="center"/>
    </xf>
    <xf numFmtId="0" fontId="47" fillId="0" borderId="1" xfId="0" applyFont="1" applyBorder="1" applyAlignment="1">
      <alignment horizontal="center" vertical="center"/>
    </xf>
    <xf numFmtId="0" fontId="47" fillId="0" borderId="2" xfId="0" applyFont="1" applyBorder="1" applyAlignment="1">
      <alignment horizontal="center" vertical="center"/>
    </xf>
    <xf numFmtId="0" fontId="47" fillId="0" borderId="5" xfId="0" applyFont="1" applyBorder="1" applyAlignment="1">
      <alignment horizontal="center" vertical="center"/>
    </xf>
    <xf numFmtId="0" fontId="0" fillId="0" borderId="0" xfId="0" applyFont="1" applyAlignment="1">
      <alignment vertical="center"/>
    </xf>
    <xf numFmtId="0" fontId="48" fillId="2" borderId="0" xfId="4" applyFont="1" applyFill="1" applyBorder="1" applyAlignment="1" applyProtection="1">
      <alignment horizontal="left" vertical="center"/>
    </xf>
    <xf numFmtId="38" fontId="41" fillId="0" borderId="0" xfId="2" applyFont="1" applyFill="1" applyBorder="1" applyAlignment="1" applyProtection="1">
      <alignment vertical="center"/>
    </xf>
    <xf numFmtId="0" fontId="31" fillId="0" borderId="0" xfId="0" applyFont="1" applyBorder="1" applyAlignment="1">
      <alignment horizontal="center" vertical="center"/>
    </xf>
    <xf numFmtId="38" fontId="48" fillId="0" borderId="0" xfId="2" applyFont="1">
      <alignment vertical="center"/>
    </xf>
    <xf numFmtId="38" fontId="26" fillId="0" borderId="0" xfId="2" applyFont="1">
      <alignment vertical="center"/>
    </xf>
    <xf numFmtId="0" fontId="28" fillId="5" borderId="6" xfId="0" applyFont="1" applyFill="1" applyBorder="1" applyAlignment="1">
      <alignment vertical="center"/>
    </xf>
    <xf numFmtId="38" fontId="43" fillId="2" borderId="0" xfId="2" applyFont="1" applyFill="1" applyAlignment="1" applyProtection="1">
      <alignment vertical="center"/>
    </xf>
    <xf numFmtId="38" fontId="26" fillId="0" borderId="0" xfId="2" applyFont="1" applyFill="1">
      <alignment vertical="center"/>
    </xf>
    <xf numFmtId="38" fontId="41" fillId="2" borderId="0" xfId="2" applyFont="1" applyFill="1" applyAlignment="1" applyProtection="1">
      <alignment horizontal="right" vertical="center"/>
    </xf>
    <xf numFmtId="38" fontId="42" fillId="5" borderId="8" xfId="2" applyFont="1" applyFill="1" applyBorder="1" applyAlignment="1" applyProtection="1">
      <alignment horizontal="center" vertical="center"/>
    </xf>
    <xf numFmtId="38" fontId="41" fillId="6" borderId="94" xfId="2" applyFont="1" applyFill="1" applyBorder="1" applyAlignment="1" applyProtection="1">
      <alignment vertical="center"/>
    </xf>
    <xf numFmtId="38" fontId="41" fillId="6" borderId="95" xfId="2" applyFont="1" applyFill="1" applyBorder="1" applyAlignment="1" applyProtection="1">
      <alignment vertical="center"/>
    </xf>
    <xf numFmtId="38" fontId="26" fillId="0" borderId="0" xfId="2" applyFont="1" applyAlignment="1">
      <alignment horizontal="right" vertical="center"/>
    </xf>
    <xf numFmtId="38" fontId="41" fillId="6" borderId="96" xfId="2" applyFont="1" applyFill="1" applyBorder="1" applyAlignment="1" applyProtection="1">
      <alignment vertical="center"/>
    </xf>
    <xf numFmtId="38" fontId="41" fillId="6" borderId="97" xfId="2" applyFont="1" applyFill="1" applyBorder="1" applyAlignment="1" applyProtection="1">
      <alignment vertical="center"/>
    </xf>
    <xf numFmtId="38" fontId="41" fillId="6" borderId="98" xfId="2" applyFont="1" applyFill="1" applyBorder="1" applyAlignment="1" applyProtection="1">
      <alignment vertical="center"/>
    </xf>
    <xf numFmtId="38" fontId="41" fillId="6" borderId="99" xfId="2" applyFont="1" applyFill="1" applyBorder="1" applyAlignment="1" applyProtection="1">
      <alignment vertical="center"/>
    </xf>
    <xf numFmtId="38" fontId="26" fillId="7" borderId="100" xfId="2" applyFont="1" applyFill="1" applyBorder="1">
      <alignment vertical="center"/>
    </xf>
    <xf numFmtId="38" fontId="41" fillId="6" borderId="101" xfId="2" applyFont="1" applyFill="1" applyBorder="1" applyAlignment="1" applyProtection="1">
      <alignment vertical="center"/>
    </xf>
    <xf numFmtId="38" fontId="41" fillId="6" borderId="102" xfId="2" applyFont="1" applyFill="1" applyBorder="1" applyAlignment="1" applyProtection="1">
      <alignment vertical="center"/>
    </xf>
    <xf numFmtId="38" fontId="41" fillId="6" borderId="103" xfId="2" applyFont="1" applyFill="1" applyBorder="1" applyAlignment="1" applyProtection="1">
      <alignment vertical="center"/>
    </xf>
    <xf numFmtId="38" fontId="41" fillId="6" borderId="104" xfId="2" applyFont="1" applyFill="1" applyBorder="1" applyAlignment="1" applyProtection="1">
      <alignment vertical="center"/>
    </xf>
    <xf numFmtId="38" fontId="41" fillId="6" borderId="105" xfId="2" applyFont="1" applyFill="1" applyBorder="1" applyAlignment="1" applyProtection="1">
      <alignment vertical="center"/>
    </xf>
    <xf numFmtId="38" fontId="28" fillId="5" borderId="8" xfId="2" applyFont="1" applyFill="1" applyBorder="1" applyAlignment="1">
      <alignment horizontal="center" vertical="center"/>
    </xf>
    <xf numFmtId="38" fontId="41" fillId="6" borderId="106" xfId="2" applyFont="1" applyFill="1" applyBorder="1" applyAlignment="1" applyProtection="1">
      <alignment vertical="center"/>
    </xf>
    <xf numFmtId="38" fontId="41" fillId="6" borderId="107" xfId="2" applyFont="1" applyFill="1" applyBorder="1" applyAlignment="1" applyProtection="1">
      <alignment vertical="center"/>
    </xf>
    <xf numFmtId="38" fontId="41" fillId="6" borderId="108" xfId="2" applyFont="1" applyFill="1" applyBorder="1" applyAlignment="1" applyProtection="1">
      <alignment vertical="center"/>
    </xf>
    <xf numFmtId="38" fontId="41" fillId="0" borderId="0" xfId="2" applyFont="1" applyFill="1" applyBorder="1" applyAlignment="1" applyProtection="1">
      <alignment horizontal="center" vertical="center"/>
    </xf>
    <xf numFmtId="9" fontId="26" fillId="0" borderId="0" xfId="1" applyFont="1">
      <alignment vertical="center"/>
    </xf>
    <xf numFmtId="0" fontId="49" fillId="0" borderId="0" xfId="0" applyFont="1">
      <alignment vertical="center"/>
    </xf>
    <xf numFmtId="0" fontId="31" fillId="8" borderId="0" xfId="0" applyFont="1" applyFill="1" applyBorder="1">
      <alignment vertical="center"/>
    </xf>
    <xf numFmtId="0" fontId="31" fillId="8" borderId="0" xfId="0" applyFont="1" applyFill="1">
      <alignment vertical="center"/>
    </xf>
    <xf numFmtId="38" fontId="31" fillId="8" borderId="0" xfId="2" applyFont="1" applyFill="1">
      <alignment vertical="center"/>
    </xf>
    <xf numFmtId="0" fontId="34" fillId="0" borderId="0" xfId="0" applyFont="1" applyBorder="1" applyAlignment="1">
      <alignment vertical="center"/>
    </xf>
    <xf numFmtId="38" fontId="26" fillId="0" borderId="0" xfId="2" applyFont="1">
      <alignment vertical="center"/>
    </xf>
    <xf numFmtId="183" fontId="26" fillId="0" borderId="0" xfId="1" applyNumberFormat="1" applyFont="1">
      <alignment vertical="center"/>
    </xf>
    <xf numFmtId="0" fontId="44" fillId="0" borderId="109" xfId="0" applyFont="1" applyBorder="1" applyAlignment="1">
      <alignment horizontal="center" vertical="center"/>
    </xf>
    <xf numFmtId="0" fontId="29" fillId="0" borderId="0" xfId="0" applyFont="1" applyBorder="1" applyAlignment="1">
      <alignment horizontal="center" vertical="center"/>
    </xf>
    <xf numFmtId="40" fontId="29" fillId="0" borderId="1" xfId="2" applyNumberFormat="1" applyFont="1" applyBorder="1" applyAlignment="1">
      <alignment vertical="center" shrinkToFit="1"/>
    </xf>
    <xf numFmtId="40" fontId="29" fillId="0" borderId="2" xfId="2" applyNumberFormat="1" applyFont="1" applyBorder="1" applyAlignment="1">
      <alignment vertical="center" shrinkToFit="1"/>
    </xf>
    <xf numFmtId="181" fontId="29" fillId="0" borderId="1" xfId="2" applyNumberFormat="1" applyFont="1" applyBorder="1" applyAlignment="1">
      <alignment vertical="center" shrinkToFit="1"/>
    </xf>
    <xf numFmtId="181" fontId="29" fillId="0" borderId="2" xfId="2" applyNumberFormat="1" applyFont="1" applyBorder="1" applyAlignment="1">
      <alignment vertical="center" shrinkToFit="1"/>
    </xf>
    <xf numFmtId="181" fontId="29" fillId="0" borderId="5" xfId="2" applyNumberFormat="1" applyFont="1" applyBorder="1" applyAlignment="1">
      <alignment vertical="center" shrinkToFit="1"/>
    </xf>
    <xf numFmtId="0" fontId="0" fillId="0" borderId="0" xfId="0" applyFont="1" applyAlignment="1">
      <alignment vertical="center" shrinkToFit="1"/>
    </xf>
    <xf numFmtId="0" fontId="29" fillId="0" borderId="0" xfId="0" applyFont="1" applyBorder="1" applyAlignment="1">
      <alignment horizontal="center" vertical="center"/>
    </xf>
    <xf numFmtId="0" fontId="28" fillId="5" borderId="8" xfId="0" applyFont="1" applyFill="1" applyBorder="1" applyAlignment="1">
      <alignment horizontal="center" vertical="center"/>
    </xf>
    <xf numFmtId="0" fontId="28" fillId="5" borderId="7" xfId="0" applyFont="1" applyFill="1" applyBorder="1" applyAlignment="1">
      <alignment horizontal="center" vertical="center"/>
    </xf>
    <xf numFmtId="0" fontId="0" fillId="0" borderId="19" xfId="0" applyFont="1" applyBorder="1" applyAlignment="1">
      <alignment horizontal="left"/>
    </xf>
    <xf numFmtId="0" fontId="42" fillId="5" borderId="6" xfId="4" applyFont="1" applyFill="1" applyBorder="1" applyAlignment="1" applyProtection="1">
      <alignment horizontal="center" vertical="center" shrinkToFit="1"/>
    </xf>
    <xf numFmtId="0" fontId="42" fillId="5" borderId="8" xfId="4" applyFont="1" applyFill="1" applyBorder="1" applyAlignment="1" applyProtection="1">
      <alignment horizontal="center" vertical="center" shrinkToFit="1"/>
    </xf>
    <xf numFmtId="0" fontId="31" fillId="0" borderId="0" xfId="0" applyFont="1" applyFill="1" applyAlignment="1">
      <alignment horizontal="center" vertical="center"/>
    </xf>
    <xf numFmtId="0" fontId="44" fillId="8" borderId="0" xfId="4" applyFont="1" applyFill="1" applyBorder="1" applyAlignment="1" applyProtection="1">
      <alignment vertical="center"/>
    </xf>
    <xf numFmtId="0" fontId="47" fillId="9" borderId="110" xfId="0" applyFont="1" applyFill="1" applyBorder="1" applyAlignment="1" applyProtection="1">
      <alignment horizontal="center" vertical="center"/>
      <protection locked="0"/>
    </xf>
    <xf numFmtId="178" fontId="47" fillId="9" borderId="110" xfId="0" applyNumberFormat="1" applyFont="1" applyFill="1" applyBorder="1" applyAlignment="1" applyProtection="1">
      <alignment horizontal="center" vertical="center"/>
      <protection locked="0"/>
    </xf>
    <xf numFmtId="0" fontId="28" fillId="0" borderId="0" xfId="0" applyFont="1">
      <alignment vertical="center"/>
    </xf>
    <xf numFmtId="0" fontId="28" fillId="0" borderId="0" xfId="0" applyFont="1" applyFill="1">
      <alignment vertical="center"/>
    </xf>
    <xf numFmtId="38" fontId="42" fillId="3" borderId="6" xfId="2" applyFont="1" applyFill="1" applyBorder="1" applyAlignment="1" applyProtection="1">
      <alignment horizontal="center" vertical="center" shrinkToFit="1"/>
    </xf>
    <xf numFmtId="38" fontId="42" fillId="3" borderId="20" xfId="2" applyFont="1" applyFill="1" applyBorder="1" applyAlignment="1" applyProtection="1">
      <alignment horizontal="center" vertical="center" shrinkToFit="1"/>
    </xf>
    <xf numFmtId="183" fontId="42" fillId="3" borderId="6" xfId="1" applyNumberFormat="1" applyFont="1" applyFill="1" applyBorder="1" applyAlignment="1" applyProtection="1">
      <alignment horizontal="center" vertical="center" shrinkToFit="1"/>
    </xf>
    <xf numFmtId="0" fontId="47" fillId="3" borderId="7" xfId="0" applyFont="1" applyFill="1" applyBorder="1" applyAlignment="1">
      <alignment horizontal="center" vertical="center"/>
    </xf>
    <xf numFmtId="0" fontId="47" fillId="3" borderId="8" xfId="0" applyFont="1" applyFill="1" applyBorder="1" applyAlignment="1">
      <alignment horizontal="center" vertical="center"/>
    </xf>
    <xf numFmtId="38" fontId="47" fillId="3" borderId="8" xfId="2" applyFont="1" applyFill="1" applyBorder="1" applyAlignment="1">
      <alignment horizontal="center" vertical="center" shrinkToFit="1"/>
    </xf>
    <xf numFmtId="0" fontId="47" fillId="3" borderId="8" xfId="0" applyFont="1" applyFill="1" applyBorder="1" applyAlignment="1">
      <alignment horizontal="center" vertical="center" shrinkToFit="1"/>
    </xf>
    <xf numFmtId="0" fontId="47" fillId="3" borderId="8" xfId="0" applyFont="1" applyFill="1" applyBorder="1" applyAlignment="1">
      <alignment horizontal="center" vertical="center" wrapText="1" shrinkToFit="1"/>
    </xf>
    <xf numFmtId="0" fontId="47" fillId="3" borderId="37" xfId="0" applyFont="1" applyFill="1" applyBorder="1" applyAlignment="1">
      <alignment horizontal="center" vertical="center" wrapText="1" shrinkToFit="1"/>
    </xf>
    <xf numFmtId="0" fontId="47" fillId="3" borderId="7" xfId="0" applyFont="1" applyFill="1" applyBorder="1" applyAlignment="1">
      <alignment horizontal="center" vertical="center" shrinkToFit="1"/>
    </xf>
    <xf numFmtId="0" fontId="47" fillId="3" borderId="28" xfId="0" applyFont="1" applyFill="1" applyBorder="1" applyAlignment="1">
      <alignment horizontal="center" vertical="center" shrinkToFit="1"/>
    </xf>
    <xf numFmtId="0" fontId="47" fillId="3" borderId="9" xfId="0" applyFont="1" applyFill="1" applyBorder="1" applyAlignment="1">
      <alignment vertical="center" wrapText="1"/>
    </xf>
    <xf numFmtId="0" fontId="50" fillId="3" borderId="9" xfId="0" applyFont="1" applyFill="1" applyBorder="1" applyAlignment="1">
      <alignment vertical="center" wrapText="1"/>
    </xf>
    <xf numFmtId="0" fontId="50" fillId="3" borderId="38" xfId="0" applyFont="1" applyFill="1" applyBorder="1" applyAlignment="1">
      <alignment horizontal="center" vertical="center" shrinkToFit="1"/>
    </xf>
    <xf numFmtId="0" fontId="50" fillId="3" borderId="39" xfId="0" applyFont="1" applyFill="1" applyBorder="1" applyAlignment="1">
      <alignment horizontal="center" vertical="center" wrapText="1" shrinkToFit="1"/>
    </xf>
    <xf numFmtId="176" fontId="50" fillId="3" borderId="38" xfId="0" applyNumberFormat="1" applyFont="1" applyFill="1" applyBorder="1" applyAlignment="1">
      <alignment horizontal="center" vertical="center" shrinkToFit="1"/>
    </xf>
    <xf numFmtId="176" fontId="50" fillId="3" borderId="40" xfId="0" applyNumberFormat="1" applyFont="1" applyFill="1" applyBorder="1" applyAlignment="1">
      <alignment horizontal="center" vertical="center" shrinkToFit="1"/>
    </xf>
    <xf numFmtId="38" fontId="41" fillId="0" borderId="111" xfId="2" applyFont="1" applyFill="1" applyBorder="1" applyAlignment="1" applyProtection="1">
      <alignment vertical="center"/>
    </xf>
    <xf numFmtId="38" fontId="41" fillId="0" borderId="112" xfId="2" applyFont="1" applyFill="1" applyBorder="1" applyAlignment="1" applyProtection="1">
      <alignment vertical="center"/>
    </xf>
    <xf numFmtId="38" fontId="41" fillId="0" borderId="9" xfId="2" applyFont="1" applyFill="1" applyBorder="1" applyAlignment="1" applyProtection="1">
      <alignment vertical="center"/>
    </xf>
    <xf numFmtId="38" fontId="28" fillId="5" borderId="6" xfId="2" applyFont="1" applyFill="1" applyBorder="1">
      <alignment vertical="center"/>
    </xf>
    <xf numFmtId="38" fontId="42" fillId="5" borderId="6" xfId="2" applyFont="1" applyFill="1" applyBorder="1" applyAlignment="1" applyProtection="1">
      <alignment vertical="center"/>
    </xf>
    <xf numFmtId="38" fontId="29" fillId="0" borderId="9" xfId="2" applyFont="1" applyFill="1" applyBorder="1" applyAlignment="1">
      <alignment vertical="center"/>
    </xf>
    <xf numFmtId="38" fontId="29" fillId="6" borderId="113" xfId="2" applyFont="1" applyFill="1" applyBorder="1" applyAlignment="1" applyProtection="1">
      <alignment vertical="center"/>
      <protection locked="0"/>
    </xf>
    <xf numFmtId="38" fontId="29" fillId="6" borderId="114" xfId="2" applyFont="1" applyFill="1" applyBorder="1" applyAlignment="1" applyProtection="1">
      <alignment vertical="center"/>
      <protection locked="0"/>
    </xf>
    <xf numFmtId="38" fontId="29" fillId="6" borderId="115" xfId="2" applyFont="1" applyFill="1" applyBorder="1" applyAlignment="1" applyProtection="1">
      <alignment vertical="center"/>
      <protection locked="0"/>
    </xf>
    <xf numFmtId="38" fontId="29" fillId="6" borderId="116" xfId="2" applyFont="1" applyFill="1" applyBorder="1" applyAlignment="1" applyProtection="1">
      <alignment vertical="center"/>
      <protection locked="0"/>
    </xf>
    <xf numFmtId="38" fontId="29" fillId="6" borderId="117" xfId="2" applyFont="1" applyFill="1" applyBorder="1" applyAlignment="1" applyProtection="1">
      <alignment vertical="center"/>
      <protection locked="0"/>
    </xf>
    <xf numFmtId="38" fontId="29" fillId="6" borderId="118" xfId="2" applyFont="1" applyFill="1" applyBorder="1" applyAlignment="1" applyProtection="1">
      <alignment vertical="center"/>
      <protection locked="0"/>
    </xf>
    <xf numFmtId="0" fontId="0" fillId="6" borderId="119" xfId="0" applyFill="1" applyBorder="1" applyProtection="1">
      <alignment vertical="center"/>
      <protection locked="0"/>
    </xf>
    <xf numFmtId="0" fontId="0" fillId="6" borderId="120" xfId="0" applyFill="1" applyBorder="1" applyProtection="1">
      <alignment vertical="center"/>
      <protection locked="0"/>
    </xf>
    <xf numFmtId="0" fontId="0" fillId="6" borderId="121" xfId="0" applyFill="1" applyBorder="1" applyProtection="1">
      <alignment vertical="center"/>
      <protection locked="0"/>
    </xf>
    <xf numFmtId="0" fontId="42" fillId="5" borderId="2" xfId="4" applyFont="1" applyFill="1" applyBorder="1" applyAlignment="1" applyProtection="1">
      <alignment vertical="center" shrinkToFit="1"/>
    </xf>
    <xf numFmtId="0" fontId="28" fillId="5" borderId="2" xfId="0" applyFont="1" applyFill="1" applyBorder="1" applyAlignment="1">
      <alignment vertical="center"/>
    </xf>
    <xf numFmtId="0" fontId="28" fillId="5" borderId="5" xfId="0" applyFont="1" applyFill="1" applyBorder="1" applyAlignment="1">
      <alignment vertical="center"/>
    </xf>
    <xf numFmtId="0" fontId="42" fillId="5" borderId="122" xfId="4" applyFont="1" applyFill="1" applyBorder="1" applyAlignment="1" applyProtection="1">
      <alignment horizontal="left" vertical="center"/>
    </xf>
    <xf numFmtId="0" fontId="42" fillId="5" borderId="1" xfId="4" applyFont="1" applyFill="1" applyBorder="1" applyAlignment="1" applyProtection="1">
      <alignment vertical="center" shrinkToFit="1"/>
    </xf>
    <xf numFmtId="0" fontId="42" fillId="5" borderId="115" xfId="4" applyFont="1" applyFill="1" applyBorder="1" applyAlignment="1" applyProtection="1">
      <alignment horizontal="left" vertical="center"/>
    </xf>
    <xf numFmtId="0" fontId="42" fillId="5" borderId="5" xfId="4" applyFont="1" applyFill="1" applyBorder="1" applyAlignment="1" applyProtection="1">
      <alignment vertical="center" shrinkToFit="1"/>
    </xf>
    <xf numFmtId="0" fontId="42" fillId="5" borderId="41" xfId="4" applyFont="1" applyFill="1" applyBorder="1" applyAlignment="1" applyProtection="1">
      <alignment vertical="center" shrinkToFit="1"/>
    </xf>
    <xf numFmtId="0" fontId="42" fillId="5" borderId="123" xfId="4" applyFont="1" applyFill="1" applyBorder="1" applyAlignment="1" applyProtection="1">
      <alignment horizontal="left" vertical="center"/>
    </xf>
    <xf numFmtId="0" fontId="42" fillId="5" borderId="124" xfId="4" applyFont="1" applyFill="1" applyBorder="1" applyAlignment="1" applyProtection="1">
      <alignment horizontal="left" vertical="center"/>
    </xf>
    <xf numFmtId="0" fontId="42" fillId="3" borderId="2" xfId="4" applyFont="1" applyFill="1" applyBorder="1" applyAlignment="1" applyProtection="1">
      <alignment vertical="center" shrinkToFit="1"/>
    </xf>
    <xf numFmtId="183" fontId="41" fillId="7" borderId="2" xfId="1" applyNumberFormat="1" applyFont="1" applyFill="1" applyBorder="1" applyAlignment="1" applyProtection="1">
      <alignment vertical="center"/>
    </xf>
    <xf numFmtId="38" fontId="41" fillId="0" borderId="2" xfId="2" applyNumberFormat="1" applyFont="1" applyFill="1" applyBorder="1" applyAlignment="1" applyProtection="1">
      <alignment vertical="center"/>
    </xf>
    <xf numFmtId="38" fontId="41" fillId="0" borderId="2" xfId="2" applyFont="1" applyFill="1" applyBorder="1" applyAlignment="1" applyProtection="1">
      <alignment vertical="center"/>
    </xf>
    <xf numFmtId="0" fontId="28" fillId="3" borderId="1" xfId="0" applyFont="1" applyFill="1" applyBorder="1" applyAlignment="1">
      <alignment vertical="center" shrinkToFit="1"/>
    </xf>
    <xf numFmtId="0" fontId="28" fillId="3" borderId="2" xfId="0" applyFont="1" applyFill="1" applyBorder="1" applyAlignment="1">
      <alignment vertical="center"/>
    </xf>
    <xf numFmtId="0" fontId="28" fillId="3" borderId="2" xfId="0" applyFont="1" applyFill="1" applyBorder="1" applyAlignment="1">
      <alignment vertical="center" shrinkToFit="1"/>
    </xf>
    <xf numFmtId="0" fontId="28" fillId="3" borderId="5" xfId="0" applyFont="1" applyFill="1" applyBorder="1" applyAlignment="1">
      <alignment vertical="center" shrinkToFit="1"/>
    </xf>
    <xf numFmtId="0" fontId="47" fillId="3" borderId="1" xfId="0" applyFont="1" applyFill="1" applyBorder="1" applyAlignment="1">
      <alignment vertical="center" shrinkToFit="1"/>
    </xf>
    <xf numFmtId="0" fontId="47" fillId="3" borderId="2" xfId="0" applyFont="1" applyFill="1" applyBorder="1" applyAlignment="1">
      <alignment vertical="center" shrinkToFit="1"/>
    </xf>
    <xf numFmtId="0" fontId="47" fillId="3" borderId="5" xfId="0" applyFont="1" applyFill="1" applyBorder="1" applyAlignment="1">
      <alignment vertical="center" shrinkToFit="1"/>
    </xf>
    <xf numFmtId="0" fontId="47" fillId="3" borderId="8" xfId="0" applyFont="1" applyFill="1" applyBorder="1" applyAlignment="1">
      <alignment vertical="center" shrinkToFit="1"/>
    </xf>
    <xf numFmtId="0" fontId="47" fillId="3" borderId="7" xfId="0" applyFont="1" applyFill="1" applyBorder="1" applyAlignment="1">
      <alignment vertical="center" shrinkToFit="1"/>
    </xf>
    <xf numFmtId="0" fontId="47" fillId="3" borderId="9" xfId="0" applyFont="1" applyFill="1" applyBorder="1" applyAlignment="1">
      <alignment vertical="center" shrinkToFit="1"/>
    </xf>
    <xf numFmtId="0" fontId="47" fillId="3" borderId="6" xfId="0" applyFont="1" applyFill="1" applyBorder="1" applyAlignment="1">
      <alignment vertical="center" shrinkToFit="1"/>
    </xf>
    <xf numFmtId="0" fontId="0" fillId="0" borderId="0" xfId="0" applyFont="1" applyAlignment="1">
      <alignment horizontal="center" vertical="center"/>
    </xf>
    <xf numFmtId="0" fontId="0" fillId="10" borderId="125" xfId="0" applyFill="1" applyBorder="1" applyAlignment="1">
      <alignment horizontal="center" vertical="center"/>
    </xf>
    <xf numFmtId="0" fontId="0" fillId="10" borderId="126" xfId="0" applyFill="1" applyBorder="1" applyAlignment="1">
      <alignment horizontal="center" vertical="center"/>
    </xf>
    <xf numFmtId="0" fontId="28" fillId="0" borderId="127" xfId="0" applyFont="1" applyBorder="1">
      <alignment vertical="center"/>
    </xf>
    <xf numFmtId="0" fontId="0" fillId="0" borderId="128" xfId="0" applyBorder="1">
      <alignment vertical="center"/>
    </xf>
    <xf numFmtId="0" fontId="0" fillId="0" borderId="129" xfId="0" applyBorder="1">
      <alignment vertical="center"/>
    </xf>
    <xf numFmtId="0" fontId="47" fillId="3" borderId="42" xfId="0" applyFont="1" applyFill="1" applyBorder="1" applyAlignment="1">
      <alignment horizontal="center" vertical="center" shrinkToFit="1"/>
    </xf>
    <xf numFmtId="0" fontId="47" fillId="3" borderId="43" xfId="0" applyFont="1" applyFill="1" applyBorder="1" applyAlignment="1">
      <alignment horizontal="center" vertical="center" shrinkToFit="1"/>
    </xf>
    <xf numFmtId="0" fontId="47" fillId="3" borderId="44" xfId="0" applyFont="1" applyFill="1" applyBorder="1" applyAlignment="1">
      <alignment horizontal="center" vertical="center" shrinkToFit="1"/>
    </xf>
    <xf numFmtId="38" fontId="42" fillId="0" borderId="0" xfId="2" applyFont="1" applyFill="1" applyBorder="1" applyAlignment="1" applyProtection="1">
      <alignment vertical="center"/>
      <protection locked="0"/>
    </xf>
    <xf numFmtId="38" fontId="41" fillId="0" borderId="0" xfId="2" applyFont="1" applyFill="1" applyAlignment="1" applyProtection="1">
      <alignment vertical="center"/>
    </xf>
    <xf numFmtId="0" fontId="28" fillId="5" borderId="10" xfId="0" applyFont="1" applyFill="1" applyBorder="1" applyAlignment="1">
      <alignment vertical="center" shrinkToFit="1"/>
    </xf>
    <xf numFmtId="0" fontId="28" fillId="5" borderId="130" xfId="0" applyFont="1" applyFill="1" applyBorder="1" applyAlignment="1">
      <alignment vertical="center" shrinkToFit="1"/>
    </xf>
    <xf numFmtId="0" fontId="28" fillId="5" borderId="11" xfId="0" applyFont="1" applyFill="1" applyBorder="1" applyAlignment="1">
      <alignment vertical="center" shrinkToFit="1"/>
    </xf>
    <xf numFmtId="0" fontId="28" fillId="5" borderId="131" xfId="0" applyFont="1" applyFill="1" applyBorder="1" applyAlignment="1">
      <alignment vertical="center" shrinkToFit="1"/>
    </xf>
    <xf numFmtId="0" fontId="28" fillId="5" borderId="12" xfId="0" applyFont="1" applyFill="1" applyBorder="1" applyAlignment="1">
      <alignment vertical="center" shrinkToFit="1"/>
    </xf>
    <xf numFmtId="0" fontId="28" fillId="5" borderId="132" xfId="0" applyFont="1" applyFill="1" applyBorder="1" applyAlignment="1">
      <alignment vertical="center" shrinkToFit="1"/>
    </xf>
    <xf numFmtId="0" fontId="28" fillId="5" borderId="1" xfId="0" applyFont="1" applyFill="1" applyBorder="1" applyAlignment="1">
      <alignment vertical="center"/>
    </xf>
    <xf numFmtId="0" fontId="28" fillId="5" borderId="1" xfId="0" applyFont="1" applyFill="1" applyBorder="1" applyAlignment="1">
      <alignment vertical="center" shrinkToFit="1"/>
    </xf>
    <xf numFmtId="0" fontId="28" fillId="5" borderId="2" xfId="0" applyFont="1" applyFill="1" applyBorder="1" applyAlignment="1">
      <alignment vertical="center" shrinkToFit="1"/>
    </xf>
    <xf numFmtId="0" fontId="28" fillId="5" borderId="5" xfId="0" applyFont="1" applyFill="1" applyBorder="1" applyAlignment="1">
      <alignment vertical="center" shrinkToFit="1"/>
    </xf>
    <xf numFmtId="0" fontId="47" fillId="10" borderId="6" xfId="0" applyFont="1" applyFill="1" applyBorder="1" applyAlignment="1">
      <alignment horizontal="center" vertical="center"/>
    </xf>
    <xf numFmtId="0" fontId="47" fillId="10" borderId="33" xfId="0" applyFont="1" applyFill="1" applyBorder="1" applyAlignment="1">
      <alignment horizontal="center" vertical="center"/>
    </xf>
    <xf numFmtId="0" fontId="47" fillId="10" borderId="8" xfId="0" applyFont="1" applyFill="1" applyBorder="1" applyAlignment="1">
      <alignment horizontal="center" vertical="center"/>
    </xf>
    <xf numFmtId="0" fontId="47" fillId="10" borderId="25" xfId="0" applyFont="1" applyFill="1" applyBorder="1" applyAlignment="1">
      <alignment vertical="center"/>
    </xf>
    <xf numFmtId="0" fontId="47" fillId="10" borderId="7" xfId="0" applyFont="1" applyFill="1" applyBorder="1" applyAlignment="1">
      <alignment vertical="center" shrinkToFit="1"/>
    </xf>
    <xf numFmtId="0" fontId="47" fillId="10" borderId="29" xfId="0" applyFont="1" applyFill="1" applyBorder="1" applyAlignment="1">
      <alignment vertical="center"/>
    </xf>
    <xf numFmtId="0" fontId="47" fillId="10" borderId="9" xfId="0" applyFont="1" applyFill="1" applyBorder="1" applyAlignment="1">
      <alignment vertical="center" shrinkToFit="1"/>
    </xf>
    <xf numFmtId="0" fontId="47" fillId="10" borderId="33" xfId="0" applyFont="1" applyFill="1" applyBorder="1" applyAlignment="1">
      <alignment vertical="center"/>
    </xf>
    <xf numFmtId="0" fontId="47" fillId="10" borderId="8" xfId="0" applyFont="1" applyFill="1" applyBorder="1" applyAlignment="1">
      <alignment vertical="center" shrinkToFit="1"/>
    </xf>
    <xf numFmtId="0" fontId="47" fillId="10" borderId="20" xfId="0" applyFont="1" applyFill="1" applyBorder="1" applyAlignment="1">
      <alignment vertical="center"/>
    </xf>
    <xf numFmtId="0" fontId="47" fillId="10" borderId="45" xfId="0" applyFont="1" applyFill="1" applyBorder="1" applyAlignment="1">
      <alignment vertical="center"/>
    </xf>
    <xf numFmtId="0" fontId="28" fillId="3" borderId="10" xfId="0" applyFont="1" applyFill="1" applyBorder="1" applyAlignment="1">
      <alignment vertical="center"/>
    </xf>
    <xf numFmtId="0" fontId="28" fillId="3" borderId="11" xfId="0" applyFont="1" applyFill="1" applyBorder="1" applyAlignment="1">
      <alignment vertical="center"/>
    </xf>
    <xf numFmtId="0" fontId="28" fillId="3" borderId="12" xfId="0" applyFont="1" applyFill="1" applyBorder="1" applyAlignment="1">
      <alignment vertical="center"/>
    </xf>
    <xf numFmtId="0" fontId="28" fillId="3" borderId="20" xfId="0" applyFont="1" applyFill="1" applyBorder="1" applyAlignment="1">
      <alignment vertical="center"/>
    </xf>
    <xf numFmtId="0" fontId="28" fillId="3" borderId="45" xfId="0" applyFont="1" applyFill="1" applyBorder="1" applyAlignment="1">
      <alignment vertical="center"/>
    </xf>
    <xf numFmtId="0" fontId="28" fillId="3" borderId="7" xfId="0" applyFont="1" applyFill="1" applyBorder="1" applyAlignment="1">
      <alignment horizontal="center" vertical="center"/>
    </xf>
    <xf numFmtId="38" fontId="26" fillId="0" borderId="0" xfId="2" applyFont="1" applyAlignment="1">
      <alignment vertical="center" shrinkToFit="1"/>
    </xf>
    <xf numFmtId="0" fontId="0" fillId="0" borderId="6" xfId="0" applyFont="1" applyBorder="1" applyAlignment="1">
      <alignment horizontal="center" vertical="center" shrinkToFit="1"/>
    </xf>
    <xf numFmtId="178" fontId="28" fillId="0" borderId="45" xfId="0" applyNumberFormat="1" applyFont="1" applyBorder="1" applyAlignment="1">
      <alignment horizontal="center" vertical="center" shrinkToFit="1"/>
    </xf>
    <xf numFmtId="0" fontId="0" fillId="0" borderId="0" xfId="0" applyFont="1" applyBorder="1" applyAlignment="1">
      <alignment vertical="center" shrinkToFit="1"/>
    </xf>
    <xf numFmtId="0" fontId="0" fillId="0" borderId="0" xfId="0" applyFont="1" applyAlignment="1">
      <alignment horizontal="center" vertical="center" shrinkToFit="1"/>
    </xf>
    <xf numFmtId="0" fontId="51" fillId="0" borderId="0" xfId="0" applyFont="1">
      <alignment vertical="center"/>
    </xf>
    <xf numFmtId="0" fontId="0" fillId="0" borderId="0" xfId="0" applyFont="1" applyBorder="1" applyAlignment="1">
      <alignment horizontal="left" vertical="center" shrinkToFit="1"/>
    </xf>
    <xf numFmtId="0" fontId="50" fillId="3" borderId="9" xfId="0" applyFont="1" applyFill="1" applyBorder="1" applyAlignment="1">
      <alignment horizontal="center" vertical="center"/>
    </xf>
    <xf numFmtId="0" fontId="50" fillId="3" borderId="9" xfId="0" applyFont="1" applyFill="1" applyBorder="1" applyAlignment="1">
      <alignment horizontal="center" vertical="center" shrinkToFit="1"/>
    </xf>
    <xf numFmtId="0" fontId="50" fillId="3" borderId="0" xfId="0" applyFont="1" applyFill="1" applyBorder="1" applyAlignment="1">
      <alignment horizontal="center" vertical="center" shrinkToFit="1"/>
    </xf>
    <xf numFmtId="0" fontId="30" fillId="0" borderId="0" xfId="0" applyFont="1">
      <alignment vertical="center"/>
    </xf>
    <xf numFmtId="38" fontId="41" fillId="3" borderId="6" xfId="2" applyFont="1" applyFill="1" applyBorder="1" applyAlignment="1" applyProtection="1">
      <alignment vertical="center"/>
    </xf>
    <xf numFmtId="9" fontId="41" fillId="3" borderId="6" xfId="1" applyFont="1" applyFill="1" applyBorder="1" applyAlignment="1" applyProtection="1">
      <alignment vertical="center"/>
    </xf>
    <xf numFmtId="38" fontId="26" fillId="3" borderId="0" xfId="2" applyFont="1" applyFill="1">
      <alignment vertical="center"/>
    </xf>
    <xf numFmtId="0" fontId="29" fillId="11" borderId="6" xfId="0" applyFont="1" applyFill="1" applyBorder="1" applyAlignment="1">
      <alignment vertical="center"/>
    </xf>
    <xf numFmtId="0" fontId="49" fillId="0" borderId="0" xfId="0" applyFont="1" applyBorder="1">
      <alignment vertical="center"/>
    </xf>
    <xf numFmtId="0" fontId="35" fillId="5" borderId="19" xfId="0" applyFont="1" applyFill="1" applyBorder="1" applyAlignment="1">
      <alignment vertical="center"/>
    </xf>
    <xf numFmtId="0" fontId="35" fillId="0" borderId="0" xfId="0" applyFont="1" applyBorder="1" applyAlignment="1">
      <alignment vertical="center"/>
    </xf>
    <xf numFmtId="0" fontId="51" fillId="0" borderId="0" xfId="0" applyFont="1" applyBorder="1">
      <alignment vertical="center"/>
    </xf>
    <xf numFmtId="38" fontId="50" fillId="3" borderId="9" xfId="2" applyFont="1" applyFill="1" applyBorder="1" applyAlignment="1">
      <alignment horizontal="center" vertical="center"/>
    </xf>
    <xf numFmtId="0" fontId="50" fillId="3" borderId="7" xfId="0" applyFont="1" applyFill="1" applyBorder="1" applyAlignment="1">
      <alignment horizontal="center" vertical="center" shrinkToFit="1"/>
    </xf>
    <xf numFmtId="0" fontId="50" fillId="3" borderId="7" xfId="0" applyFont="1" applyFill="1" applyBorder="1" applyAlignment="1">
      <alignment horizontal="center" vertical="center"/>
    </xf>
    <xf numFmtId="0" fontId="50" fillId="3" borderId="32" xfId="0" applyFont="1" applyFill="1" applyBorder="1" applyAlignment="1">
      <alignment horizontal="center" vertical="center"/>
    </xf>
    <xf numFmtId="0" fontId="47" fillId="3" borderId="0" xfId="0" applyFont="1" applyFill="1" applyBorder="1" applyAlignment="1">
      <alignment horizontal="center" vertical="center"/>
    </xf>
    <xf numFmtId="0" fontId="47" fillId="3" borderId="36" xfId="0" applyFont="1" applyFill="1" applyBorder="1" applyAlignment="1">
      <alignment horizontal="center" vertical="center"/>
    </xf>
    <xf numFmtId="38" fontId="26" fillId="0" borderId="133" xfId="2" applyFont="1" applyFill="1" applyBorder="1" applyAlignment="1" applyProtection="1">
      <alignment vertical="center"/>
      <protection locked="0"/>
    </xf>
    <xf numFmtId="38" fontId="26" fillId="0" borderId="134" xfId="2" applyFont="1" applyFill="1" applyBorder="1" applyAlignment="1" applyProtection="1">
      <alignment vertical="center"/>
      <protection locked="0"/>
    </xf>
    <xf numFmtId="38" fontId="26" fillId="0" borderId="135" xfId="2" applyFont="1" applyFill="1" applyBorder="1" applyAlignment="1">
      <alignment vertical="center"/>
    </xf>
    <xf numFmtId="38" fontId="26" fillId="0" borderId="136" xfId="2" applyFont="1" applyFill="1" applyBorder="1" applyAlignment="1">
      <alignment vertical="center"/>
    </xf>
    <xf numFmtId="38" fontId="26" fillId="0" borderId="134" xfId="2" applyFont="1" applyFill="1" applyBorder="1" applyAlignment="1">
      <alignment vertical="center"/>
    </xf>
    <xf numFmtId="38" fontId="26" fillId="0" borderId="41" xfId="2" applyFont="1" applyFill="1" applyBorder="1" applyAlignment="1">
      <alignment vertical="center"/>
    </xf>
    <xf numFmtId="38" fontId="26" fillId="0" borderId="134" xfId="2" applyFont="1" applyBorder="1" applyAlignment="1">
      <alignment vertical="center"/>
    </xf>
    <xf numFmtId="38" fontId="26" fillId="0" borderId="136" xfId="2" applyFont="1" applyBorder="1" applyAlignment="1">
      <alignment vertical="center"/>
    </xf>
    <xf numFmtId="38" fontId="26" fillId="0" borderId="41" xfId="2" applyFont="1" applyBorder="1" applyAlignment="1">
      <alignment vertical="center"/>
    </xf>
    <xf numFmtId="38" fontId="26" fillId="0" borderId="137" xfId="2" applyFont="1" applyFill="1" applyBorder="1" applyAlignment="1" applyProtection="1">
      <alignment vertical="center"/>
      <protection locked="0"/>
    </xf>
    <xf numFmtId="38" fontId="26" fillId="0" borderId="138" xfId="2" applyFont="1" applyFill="1" applyBorder="1" applyAlignment="1">
      <alignment vertical="center"/>
    </xf>
    <xf numFmtId="38" fontId="26" fillId="3" borderId="139" xfId="2" applyFont="1" applyFill="1" applyBorder="1" applyAlignment="1">
      <alignment horizontal="center" vertical="center"/>
    </xf>
    <xf numFmtId="38" fontId="26" fillId="0" borderId="140" xfId="2" applyFont="1" applyFill="1" applyBorder="1" applyAlignment="1">
      <alignment vertical="center"/>
    </xf>
    <xf numFmtId="38" fontId="26" fillId="3" borderId="140" xfId="2" applyFont="1" applyFill="1" applyBorder="1" applyAlignment="1">
      <alignment horizontal="center" vertical="center"/>
    </xf>
    <xf numFmtId="38" fontId="26" fillId="0" borderId="140" xfId="2" applyFont="1" applyBorder="1" applyAlignment="1">
      <alignment vertical="center"/>
    </xf>
    <xf numFmtId="38" fontId="26" fillId="0" borderId="139" xfId="2" applyFont="1" applyFill="1" applyBorder="1" applyAlignment="1">
      <alignment vertical="center"/>
    </xf>
    <xf numFmtId="38" fontId="26" fillId="3" borderId="141" xfId="2" applyFont="1" applyFill="1" applyBorder="1" applyAlignment="1">
      <alignment horizontal="center" vertical="center"/>
    </xf>
    <xf numFmtId="38" fontId="26" fillId="0" borderId="141" xfId="2" applyFont="1" applyFill="1" applyBorder="1" applyAlignment="1">
      <alignment vertical="center"/>
    </xf>
    <xf numFmtId="38" fontId="26" fillId="0" borderId="141" xfId="2" applyFont="1" applyBorder="1" applyAlignment="1">
      <alignment vertical="center"/>
    </xf>
    <xf numFmtId="38" fontId="26" fillId="0" borderId="6" xfId="2" applyFont="1" applyFill="1" applyBorder="1" applyAlignment="1">
      <alignment vertical="center"/>
    </xf>
    <xf numFmtId="38" fontId="26" fillId="0" borderId="19" xfId="2" applyFont="1" applyFill="1" applyBorder="1" applyAlignment="1">
      <alignment vertical="center"/>
    </xf>
    <xf numFmtId="38" fontId="26" fillId="0" borderId="142" xfId="2" applyFont="1" applyFill="1" applyBorder="1" applyAlignment="1">
      <alignment vertical="center"/>
    </xf>
    <xf numFmtId="38" fontId="26" fillId="0" borderId="143" xfId="2" applyFont="1" applyFill="1" applyBorder="1" applyAlignment="1">
      <alignment vertical="center"/>
    </xf>
    <xf numFmtId="38" fontId="26" fillId="0" borderId="6" xfId="2" applyFont="1" applyBorder="1" applyAlignment="1">
      <alignment vertical="center"/>
    </xf>
    <xf numFmtId="38" fontId="26" fillId="0" borderId="19" xfId="2" applyFont="1" applyBorder="1" applyAlignment="1">
      <alignment vertical="center"/>
    </xf>
    <xf numFmtId="38" fontId="26" fillId="0" borderId="143" xfId="2" applyFont="1" applyBorder="1" applyAlignment="1">
      <alignment vertical="center"/>
    </xf>
    <xf numFmtId="0" fontId="0" fillId="0" borderId="0" xfId="0" applyFont="1" applyBorder="1" applyAlignment="1">
      <alignment horizontal="center" vertical="center" shrinkToFit="1"/>
    </xf>
    <xf numFmtId="178" fontId="28" fillId="0" borderId="0" xfId="0" applyNumberFormat="1" applyFont="1" applyBorder="1" applyAlignment="1">
      <alignment horizontal="center" vertical="center" shrinkToFit="1"/>
    </xf>
    <xf numFmtId="0" fontId="49" fillId="6" borderId="0" xfId="0" applyFont="1" applyFill="1">
      <alignment vertical="center"/>
    </xf>
    <xf numFmtId="0" fontId="35" fillId="6" borderId="0" xfId="0" applyFont="1" applyFill="1">
      <alignment vertical="center"/>
    </xf>
    <xf numFmtId="0" fontId="35" fillId="6" borderId="0" xfId="0" applyFont="1" applyFill="1" applyBorder="1">
      <alignment vertical="center"/>
    </xf>
    <xf numFmtId="56" fontId="35" fillId="6" borderId="0" xfId="0" applyNumberFormat="1" applyFont="1" applyFill="1">
      <alignment vertical="center"/>
    </xf>
    <xf numFmtId="0" fontId="44" fillId="8" borderId="0" xfId="0" applyFont="1" applyFill="1">
      <alignment vertical="center"/>
    </xf>
    <xf numFmtId="0" fontId="44" fillId="8" borderId="0" xfId="0" applyFont="1" applyFill="1" applyBorder="1">
      <alignment vertical="center"/>
    </xf>
    <xf numFmtId="0" fontId="35" fillId="0" borderId="0" xfId="0" applyFont="1" applyFill="1">
      <alignment vertical="center"/>
    </xf>
    <xf numFmtId="0" fontId="51" fillId="6" borderId="0" xfId="0" applyFont="1" applyFill="1">
      <alignment vertical="center"/>
    </xf>
    <xf numFmtId="0" fontId="42" fillId="3" borderId="2" xfId="4" applyFont="1" applyFill="1" applyBorder="1" applyAlignment="1" applyProtection="1">
      <alignment horizontal="left" vertical="center"/>
    </xf>
    <xf numFmtId="0" fontId="44" fillId="0" borderId="144" xfId="0" applyFont="1" applyBorder="1" applyAlignment="1">
      <alignment vertical="center"/>
    </xf>
    <xf numFmtId="0" fontId="0" fillId="0" borderId="0" xfId="0" applyFont="1" applyAlignment="1">
      <alignment horizontal="right" vertical="center" shrinkToFit="1"/>
    </xf>
    <xf numFmtId="0" fontId="0" fillId="0" borderId="0" xfId="0" applyFont="1" applyAlignment="1">
      <alignment horizontal="right" vertical="center"/>
    </xf>
    <xf numFmtId="0" fontId="50" fillId="10" borderId="22" xfId="0" applyFont="1" applyFill="1" applyBorder="1" applyAlignment="1">
      <alignment horizontal="center" vertical="center"/>
    </xf>
    <xf numFmtId="0" fontId="50" fillId="10" borderId="23" xfId="0" applyFont="1" applyFill="1" applyBorder="1" applyAlignment="1">
      <alignment horizontal="center" vertical="center"/>
    </xf>
    <xf numFmtId="0" fontId="50" fillId="10" borderId="24" xfId="0" applyFont="1" applyFill="1" applyBorder="1" applyAlignment="1">
      <alignment horizontal="center" vertical="center"/>
    </xf>
    <xf numFmtId="0" fontId="50" fillId="10" borderId="21" xfId="0" applyFont="1" applyFill="1" applyBorder="1" applyAlignment="1">
      <alignment horizontal="center" vertical="center"/>
    </xf>
    <xf numFmtId="38" fontId="39" fillId="0" borderId="33" xfId="2" applyFont="1" applyBorder="1" applyAlignment="1">
      <alignment horizontal="right" vertical="center"/>
    </xf>
    <xf numFmtId="38" fontId="39" fillId="0" borderId="34" xfId="2" applyFont="1" applyBorder="1" applyAlignment="1">
      <alignment horizontal="right" vertical="center"/>
    </xf>
    <xf numFmtId="38" fontId="39" fillId="0" borderId="35" xfId="2" applyFont="1" applyBorder="1" applyAlignment="1">
      <alignment horizontal="right" vertical="center"/>
    </xf>
    <xf numFmtId="38" fontId="39" fillId="0" borderId="36" xfId="2" applyFont="1" applyBorder="1" applyAlignment="1">
      <alignment horizontal="right" vertical="center"/>
    </xf>
    <xf numFmtId="38" fontId="39" fillId="0" borderId="8" xfId="2" applyFont="1" applyBorder="1" applyAlignment="1">
      <alignment horizontal="right" vertical="center"/>
    </xf>
    <xf numFmtId="38" fontId="39" fillId="0" borderId="37" xfId="2" applyFont="1" applyBorder="1" applyAlignment="1">
      <alignment horizontal="right" vertical="center"/>
    </xf>
    <xf numFmtId="40" fontId="26" fillId="12" borderId="11" xfId="2" applyNumberFormat="1" applyFont="1" applyFill="1" applyBorder="1" applyAlignment="1" applyProtection="1">
      <alignment horizontal="center" vertical="center"/>
    </xf>
    <xf numFmtId="40" fontId="26" fillId="12" borderId="12" xfId="2" applyNumberFormat="1" applyFont="1" applyFill="1" applyBorder="1" applyAlignment="1" applyProtection="1">
      <alignment horizontal="center" vertical="center"/>
    </xf>
    <xf numFmtId="40" fontId="26" fillId="0" borderId="10" xfId="2" applyNumberFormat="1" applyFont="1" applyFill="1" applyBorder="1" applyAlignment="1" applyProtection="1">
      <alignment horizontal="center" vertical="center"/>
    </xf>
    <xf numFmtId="40" fontId="26" fillId="0" borderId="11" xfId="2" applyNumberFormat="1" applyFont="1" applyFill="1" applyBorder="1" applyAlignment="1" applyProtection="1">
      <alignment horizontal="center" vertical="center"/>
    </xf>
    <xf numFmtId="40" fontId="26" fillId="0" borderId="12" xfId="2" applyNumberFormat="1" applyFont="1" applyFill="1" applyBorder="1" applyAlignment="1" applyProtection="1">
      <alignment horizontal="center" vertical="center"/>
    </xf>
    <xf numFmtId="40" fontId="26" fillId="12" borderId="46" xfId="2" applyNumberFormat="1" applyFont="1" applyFill="1" applyBorder="1" applyAlignment="1" applyProtection="1">
      <alignment horizontal="center" vertical="center"/>
    </xf>
    <xf numFmtId="40" fontId="26" fillId="12" borderId="47" xfId="2" applyNumberFormat="1" applyFont="1" applyFill="1" applyBorder="1" applyAlignment="1" applyProtection="1">
      <alignment horizontal="center" vertical="center"/>
    </xf>
    <xf numFmtId="40" fontId="26" fillId="12" borderId="48" xfId="2" applyNumberFormat="1" applyFont="1" applyFill="1" applyBorder="1" applyAlignment="1" applyProtection="1">
      <alignment horizontal="center" vertical="center"/>
    </xf>
    <xf numFmtId="40" fontId="26" fillId="0" borderId="49" xfId="2" applyNumberFormat="1" applyFont="1" applyFill="1" applyBorder="1" applyAlignment="1" applyProtection="1">
      <alignment horizontal="center" vertical="center"/>
    </xf>
    <xf numFmtId="40" fontId="26" fillId="0" borderId="47" xfId="2" applyNumberFormat="1" applyFont="1" applyFill="1" applyBorder="1" applyAlignment="1" applyProtection="1">
      <alignment horizontal="center" vertical="center"/>
    </xf>
    <xf numFmtId="40" fontId="26" fillId="0" borderId="48" xfId="2" applyNumberFormat="1" applyFont="1" applyFill="1" applyBorder="1" applyAlignment="1" applyProtection="1">
      <alignment horizontal="center" vertical="center"/>
    </xf>
    <xf numFmtId="40" fontId="26" fillId="12" borderId="50" xfId="2" applyNumberFormat="1" applyFont="1" applyFill="1" applyBorder="1" applyAlignment="1" applyProtection="1">
      <alignment horizontal="center" vertical="center"/>
    </xf>
    <xf numFmtId="40" fontId="26" fillId="6" borderId="120" xfId="2" applyNumberFormat="1" applyFont="1" applyFill="1" applyBorder="1">
      <alignment vertical="center"/>
    </xf>
    <xf numFmtId="40" fontId="26" fillId="6" borderId="145" xfId="2" applyNumberFormat="1" applyFont="1" applyFill="1" applyBorder="1">
      <alignment vertical="center"/>
    </xf>
    <xf numFmtId="40" fontId="26" fillId="6" borderId="146" xfId="2" applyNumberFormat="1" applyFont="1" applyFill="1" applyBorder="1">
      <alignment vertical="center"/>
    </xf>
    <xf numFmtId="40" fontId="26" fillId="6" borderId="147" xfId="2" applyNumberFormat="1" applyFont="1" applyFill="1" applyBorder="1">
      <alignment vertical="center"/>
    </xf>
    <xf numFmtId="0" fontId="49" fillId="0" borderId="20" xfId="0" applyFont="1" applyBorder="1">
      <alignment vertical="center"/>
    </xf>
    <xf numFmtId="0" fontId="35" fillId="0" borderId="19" xfId="0" applyFont="1" applyBorder="1">
      <alignment vertical="center"/>
    </xf>
    <xf numFmtId="0" fontId="35" fillId="0" borderId="45" xfId="0" applyFont="1" applyBorder="1">
      <alignment vertical="center"/>
    </xf>
    <xf numFmtId="0" fontId="35" fillId="0" borderId="21" xfId="0" applyFont="1" applyBorder="1">
      <alignment vertical="center"/>
    </xf>
    <xf numFmtId="0" fontId="52" fillId="0" borderId="21" xfId="0" applyFont="1" applyBorder="1">
      <alignment vertical="center"/>
    </xf>
    <xf numFmtId="0" fontId="51" fillId="0" borderId="21" xfId="0" applyFont="1" applyBorder="1">
      <alignment vertical="center"/>
    </xf>
    <xf numFmtId="0" fontId="0" fillId="0" borderId="21" xfId="0" applyBorder="1">
      <alignment vertical="center"/>
    </xf>
    <xf numFmtId="0" fontId="49" fillId="0" borderId="21" xfId="0" applyFont="1" applyBorder="1">
      <alignment vertical="center"/>
    </xf>
    <xf numFmtId="0" fontId="28" fillId="3" borderId="7" xfId="0" applyFont="1" applyFill="1" applyBorder="1" applyAlignment="1">
      <alignment horizontal="center" vertical="center"/>
    </xf>
    <xf numFmtId="0" fontId="28" fillId="3" borderId="9" xfId="0" applyFont="1" applyFill="1" applyBorder="1" applyAlignment="1">
      <alignment horizontal="center" vertical="center"/>
    </xf>
    <xf numFmtId="0" fontId="42" fillId="3" borderId="29" xfId="4" applyFont="1" applyFill="1" applyBorder="1" applyAlignment="1" applyProtection="1">
      <alignment vertical="center"/>
    </xf>
    <xf numFmtId="0" fontId="42" fillId="3" borderId="51" xfId="4" applyFont="1" applyFill="1" applyBorder="1" applyAlignment="1" applyProtection="1">
      <alignment horizontal="left" vertical="center"/>
    </xf>
    <xf numFmtId="0" fontId="0" fillId="0" borderId="45" xfId="0" applyBorder="1">
      <alignment vertical="center"/>
    </xf>
    <xf numFmtId="0" fontId="28" fillId="3" borderId="7" xfId="0" applyFont="1" applyFill="1" applyBorder="1" applyAlignment="1">
      <alignment horizontal="center" vertical="center"/>
    </xf>
    <xf numFmtId="0" fontId="28" fillId="3" borderId="9" xfId="0" applyFont="1" applyFill="1" applyBorder="1" applyAlignment="1">
      <alignment horizontal="center" vertical="center"/>
    </xf>
    <xf numFmtId="0" fontId="46" fillId="8" borderId="0" xfId="4" applyFont="1" applyFill="1" applyAlignment="1" applyProtection="1">
      <alignment vertical="center"/>
    </xf>
    <xf numFmtId="0" fontId="53" fillId="0" borderId="0" xfId="0" applyFont="1">
      <alignment vertical="center"/>
    </xf>
    <xf numFmtId="0" fontId="54" fillId="0" borderId="0" xfId="0" applyFont="1">
      <alignment vertical="center"/>
    </xf>
    <xf numFmtId="0" fontId="35" fillId="0" borderId="0" xfId="0" applyFont="1" applyFill="1" applyBorder="1">
      <alignment vertical="center"/>
    </xf>
    <xf numFmtId="177" fontId="0" fillId="0" borderId="19" xfId="0" applyNumberFormat="1" applyFont="1" applyBorder="1" applyAlignment="1"/>
    <xf numFmtId="184" fontId="29" fillId="0" borderId="0" xfId="1" applyNumberFormat="1" applyFont="1">
      <alignment vertical="center"/>
    </xf>
    <xf numFmtId="179" fontId="29" fillId="0" borderId="0" xfId="0" applyNumberFormat="1" applyFont="1">
      <alignment vertical="center"/>
    </xf>
    <xf numFmtId="0" fontId="55" fillId="0" borderId="6" xfId="0" applyFont="1" applyBorder="1" applyAlignment="1">
      <alignment horizontal="center" vertical="center"/>
    </xf>
    <xf numFmtId="178" fontId="55" fillId="0" borderId="10" xfId="0" applyNumberFormat="1" applyFont="1" applyBorder="1" applyAlignment="1">
      <alignment horizontal="center" vertical="center"/>
    </xf>
    <xf numFmtId="0" fontId="55" fillId="0" borderId="1" xfId="0" applyFont="1" applyBorder="1" applyAlignment="1">
      <alignment horizontal="center" vertical="center"/>
    </xf>
    <xf numFmtId="178" fontId="55" fillId="0" borderId="11" xfId="0" applyNumberFormat="1" applyFont="1" applyBorder="1" applyAlignment="1">
      <alignment horizontal="center" vertical="center"/>
    </xf>
    <xf numFmtId="178" fontId="55" fillId="0" borderId="12" xfId="0" applyNumberFormat="1" applyFont="1" applyBorder="1" applyAlignment="1">
      <alignment horizontal="center" vertical="center"/>
    </xf>
    <xf numFmtId="178" fontId="55" fillId="0" borderId="46" xfId="0" applyNumberFormat="1" applyFont="1" applyBorder="1" applyAlignment="1">
      <alignment horizontal="center" vertical="center"/>
    </xf>
    <xf numFmtId="0" fontId="55" fillId="0" borderId="41" xfId="0" applyFont="1" applyBorder="1" applyAlignment="1">
      <alignment horizontal="center" vertical="center" wrapText="1"/>
    </xf>
    <xf numFmtId="178" fontId="55" fillId="0" borderId="52" xfId="0" applyNumberFormat="1" applyFont="1" applyBorder="1" applyAlignment="1">
      <alignment horizontal="center" vertical="center"/>
    </xf>
    <xf numFmtId="0" fontId="55" fillId="0" borderId="2" xfId="0" applyFont="1" applyBorder="1" applyAlignment="1">
      <alignment horizontal="center" vertical="center" wrapText="1"/>
    </xf>
    <xf numFmtId="0" fontId="55" fillId="0" borderId="53" xfId="0" applyFont="1" applyBorder="1" applyAlignment="1">
      <alignment horizontal="center" vertical="center"/>
    </xf>
    <xf numFmtId="180" fontId="55" fillId="0" borderId="5" xfId="2" applyNumberFormat="1" applyFont="1" applyBorder="1" applyAlignment="1">
      <alignment horizontal="center" vertical="center"/>
    </xf>
    <xf numFmtId="178" fontId="55" fillId="0" borderId="1" xfId="0" applyNumberFormat="1" applyFont="1" applyBorder="1" applyAlignment="1">
      <alignment horizontal="center" vertical="center"/>
    </xf>
    <xf numFmtId="178" fontId="55" fillId="0" borderId="5" xfId="0" applyNumberFormat="1" applyFont="1" applyBorder="1" applyAlignment="1">
      <alignment horizontal="center" vertical="center"/>
    </xf>
    <xf numFmtId="178" fontId="55" fillId="13" borderId="9" xfId="0" applyNumberFormat="1" applyFont="1" applyFill="1" applyBorder="1" applyAlignment="1" applyProtection="1">
      <alignment horizontal="center" vertical="center"/>
      <protection locked="0"/>
    </xf>
    <xf numFmtId="0" fontId="56" fillId="13" borderId="9" xfId="0" applyFont="1" applyFill="1" applyBorder="1" applyAlignment="1" applyProtection="1">
      <alignment horizontal="center" vertical="center"/>
      <protection locked="0"/>
    </xf>
    <xf numFmtId="0" fontId="55" fillId="0" borderId="0" xfId="0" applyFont="1">
      <alignment vertical="center"/>
    </xf>
    <xf numFmtId="0" fontId="56" fillId="0" borderId="0" xfId="0" applyFont="1">
      <alignment vertical="center"/>
    </xf>
    <xf numFmtId="40" fontId="29" fillId="0" borderId="53" xfId="2" applyNumberFormat="1" applyFont="1" applyBorder="1" applyAlignment="1">
      <alignment vertical="center" shrinkToFit="1"/>
    </xf>
    <xf numFmtId="40" fontId="29" fillId="0" borderId="54" xfId="2" applyNumberFormat="1" applyFont="1" applyBorder="1" applyAlignment="1">
      <alignment vertical="center" shrinkToFit="1"/>
    </xf>
    <xf numFmtId="38" fontId="26" fillId="0" borderId="0" xfId="2" applyFont="1" applyBorder="1" applyAlignment="1">
      <alignment vertical="center"/>
    </xf>
    <xf numFmtId="38" fontId="26" fillId="0" borderId="148" xfId="2" applyFont="1" applyBorder="1" applyAlignment="1">
      <alignment vertical="center"/>
    </xf>
    <xf numFmtId="38" fontId="26" fillId="0" borderId="149" xfId="2" applyFont="1" applyBorder="1" applyAlignment="1">
      <alignment vertical="center"/>
    </xf>
    <xf numFmtId="38" fontId="26" fillId="0" borderId="150" xfId="2" applyFont="1" applyBorder="1" applyAlignment="1">
      <alignment vertical="center"/>
    </xf>
    <xf numFmtId="0" fontId="32" fillId="0" borderId="0" xfId="0" applyFont="1" applyAlignment="1">
      <alignment horizontal="left" vertical="center"/>
    </xf>
    <xf numFmtId="0" fontId="29" fillId="0" borderId="0" xfId="0" applyFont="1" applyAlignment="1">
      <alignment horizontal="left" vertical="center"/>
    </xf>
    <xf numFmtId="0" fontId="32" fillId="0" borderId="0" xfId="0" applyFont="1" applyAlignment="1">
      <alignment horizontal="center" vertical="center"/>
    </xf>
    <xf numFmtId="0" fontId="32" fillId="14" borderId="0" xfId="0" applyFont="1" applyFill="1">
      <alignment vertical="center"/>
    </xf>
    <xf numFmtId="0" fontId="25" fillId="14" borderId="0" xfId="0" applyFont="1" applyFill="1">
      <alignment vertical="center"/>
    </xf>
    <xf numFmtId="0" fontId="57" fillId="0" borderId="151" xfId="0" applyFont="1" applyBorder="1">
      <alignment vertical="center"/>
    </xf>
    <xf numFmtId="0" fontId="32" fillId="15" borderId="0" xfId="0" applyFont="1" applyFill="1">
      <alignment vertical="center"/>
    </xf>
    <xf numFmtId="0" fontId="52" fillId="15" borderId="0" xfId="0" applyFont="1" applyFill="1">
      <alignment vertical="center"/>
    </xf>
    <xf numFmtId="0" fontId="57" fillId="0" borderId="152" xfId="0" applyFont="1" applyBorder="1">
      <alignment vertical="center"/>
    </xf>
    <xf numFmtId="0" fontId="52" fillId="0" borderId="0" xfId="0" applyFont="1">
      <alignment vertical="center"/>
    </xf>
    <xf numFmtId="0" fontId="58" fillId="0" borderId="45" xfId="0" applyFont="1" applyBorder="1">
      <alignment vertical="center"/>
    </xf>
    <xf numFmtId="0" fontId="32" fillId="16" borderId="0" xfId="0" applyFont="1" applyFill="1">
      <alignment vertical="center"/>
    </xf>
    <xf numFmtId="0" fontId="52" fillId="16" borderId="0" xfId="0" applyFont="1" applyFill="1">
      <alignment vertical="center"/>
    </xf>
    <xf numFmtId="0" fontId="57" fillId="0" borderId="153" xfId="0" applyFont="1" applyBorder="1">
      <alignment vertical="center"/>
    </xf>
    <xf numFmtId="0" fontId="49" fillId="0" borderId="0" xfId="0" applyFont="1" applyAlignment="1">
      <alignment horizontal="left" vertical="center"/>
    </xf>
    <xf numFmtId="0" fontId="33" fillId="0" borderId="154" xfId="0" applyFont="1" applyBorder="1">
      <alignment vertical="center"/>
    </xf>
    <xf numFmtId="38" fontId="42" fillId="5" borderId="8" xfId="2" applyFont="1" applyFill="1" applyBorder="1" applyAlignment="1" applyProtection="1">
      <alignment horizontal="center" vertical="center" shrinkToFit="1"/>
    </xf>
    <xf numFmtId="38" fontId="42" fillId="5" borderId="6" xfId="2" applyFont="1" applyFill="1" applyBorder="1" applyAlignment="1" applyProtection="1">
      <alignment horizontal="center" vertical="center" shrinkToFit="1"/>
    </xf>
    <xf numFmtId="38" fontId="42" fillId="5" borderId="20" xfId="2" applyFont="1" applyFill="1" applyBorder="1" applyAlignment="1" applyProtection="1">
      <alignment vertical="center" shrinkToFit="1"/>
    </xf>
    <xf numFmtId="0" fontId="42" fillId="5" borderId="20" xfId="4" applyFont="1" applyFill="1" applyBorder="1" applyAlignment="1" applyProtection="1">
      <alignment vertical="center" shrinkToFit="1"/>
    </xf>
    <xf numFmtId="0" fontId="29" fillId="0" borderId="6" xfId="0" applyFont="1" applyBorder="1" applyAlignment="1">
      <alignment vertical="center" wrapText="1"/>
    </xf>
    <xf numFmtId="0" fontId="32" fillId="0" borderId="6" xfId="0" applyFont="1" applyBorder="1" applyAlignment="1">
      <alignment vertical="center"/>
    </xf>
    <xf numFmtId="0" fontId="59" fillId="0" borderId="0" xfId="0" applyFont="1">
      <alignment vertical="center"/>
    </xf>
    <xf numFmtId="0" fontId="28" fillId="3" borderId="7" xfId="0" applyFont="1" applyFill="1" applyBorder="1" applyAlignment="1">
      <alignment horizontal="center" vertical="center" shrinkToFit="1"/>
    </xf>
    <xf numFmtId="0" fontId="55" fillId="0" borderId="2" xfId="0" applyFont="1" applyBorder="1" applyAlignment="1">
      <alignment horizontal="center" vertical="center"/>
    </xf>
    <xf numFmtId="0" fontId="55" fillId="0" borderId="5" xfId="0" applyFont="1" applyBorder="1" applyAlignment="1">
      <alignment horizontal="center" vertical="center"/>
    </xf>
    <xf numFmtId="0" fontId="42" fillId="3" borderId="2" xfId="4" applyFont="1" applyFill="1" applyBorder="1" applyAlignment="1" applyProtection="1">
      <alignment horizontal="left" vertical="center" shrinkToFit="1"/>
    </xf>
    <xf numFmtId="0" fontId="42" fillId="3" borderId="55" xfId="4" applyFont="1" applyFill="1" applyBorder="1" applyAlignment="1" applyProtection="1">
      <alignment vertical="center" shrinkToFit="1"/>
    </xf>
    <xf numFmtId="183" fontId="41" fillId="7" borderId="55" xfId="1" applyNumberFormat="1" applyFont="1" applyFill="1" applyBorder="1" applyAlignment="1" applyProtection="1">
      <alignment vertical="center"/>
    </xf>
    <xf numFmtId="0" fontId="0" fillId="0" borderId="56" xfId="0" applyFont="1" applyBorder="1">
      <alignment vertical="center"/>
    </xf>
    <xf numFmtId="0" fontId="42" fillId="3" borderId="55" xfId="4" applyFont="1" applyFill="1" applyBorder="1" applyAlignment="1" applyProtection="1">
      <alignment horizontal="left" vertical="center"/>
    </xf>
    <xf numFmtId="38" fontId="41" fillId="0" borderId="55" xfId="2" applyFont="1" applyFill="1" applyBorder="1" applyAlignment="1" applyProtection="1">
      <alignment vertical="center"/>
    </xf>
    <xf numFmtId="38" fontId="41" fillId="0" borderId="55" xfId="2" applyNumberFormat="1" applyFont="1" applyFill="1" applyBorder="1" applyAlignment="1" applyProtection="1">
      <alignment vertical="center"/>
    </xf>
    <xf numFmtId="0" fontId="42" fillId="3" borderId="57" xfId="4" applyFont="1" applyFill="1" applyBorder="1" applyAlignment="1" applyProtection="1">
      <alignment vertical="center" shrinkToFit="1"/>
    </xf>
    <xf numFmtId="0" fontId="0" fillId="0" borderId="58" xfId="0" applyFont="1" applyBorder="1">
      <alignment vertical="center"/>
    </xf>
    <xf numFmtId="0" fontId="42" fillId="3" borderId="57" xfId="4" applyFont="1" applyFill="1" applyBorder="1" applyAlignment="1" applyProtection="1">
      <alignment horizontal="left" vertical="center"/>
    </xf>
    <xf numFmtId="38" fontId="41" fillId="0" borderId="57" xfId="2" applyFont="1" applyFill="1" applyBorder="1" applyAlignment="1" applyProtection="1">
      <alignment vertical="center"/>
    </xf>
    <xf numFmtId="0" fontId="42" fillId="3" borderId="59" xfId="4" applyFont="1" applyFill="1" applyBorder="1" applyAlignment="1" applyProtection="1">
      <alignment horizontal="left" vertical="center" shrinkToFit="1"/>
    </xf>
    <xf numFmtId="0" fontId="0" fillId="0" borderId="60" xfId="0" applyFont="1" applyBorder="1">
      <alignment vertical="center"/>
    </xf>
    <xf numFmtId="0" fontId="28" fillId="3" borderId="59" xfId="0" applyFont="1" applyFill="1" applyBorder="1" applyAlignment="1">
      <alignment vertical="center"/>
    </xf>
    <xf numFmtId="0" fontId="28" fillId="3" borderId="59" xfId="0" applyFont="1" applyFill="1" applyBorder="1" applyAlignment="1">
      <alignment vertical="center" shrinkToFit="1"/>
    </xf>
    <xf numFmtId="38" fontId="41" fillId="0" borderId="59" xfId="2" applyFont="1" applyFill="1" applyBorder="1" applyAlignment="1" applyProtection="1">
      <alignment vertical="center"/>
    </xf>
    <xf numFmtId="0" fontId="0" fillId="0" borderId="0" xfId="0" applyFont="1" applyBorder="1">
      <alignment vertical="center"/>
    </xf>
    <xf numFmtId="0" fontId="42" fillId="3" borderId="55" xfId="4" applyFont="1" applyFill="1" applyBorder="1" applyAlignment="1" applyProtection="1">
      <alignment horizontal="left" vertical="center" shrinkToFit="1"/>
    </xf>
    <xf numFmtId="0" fontId="42" fillId="3" borderId="59" xfId="4" applyFont="1" applyFill="1" applyBorder="1" applyAlignment="1" applyProtection="1">
      <alignment vertical="center" shrinkToFit="1"/>
    </xf>
    <xf numFmtId="0" fontId="28" fillId="3" borderId="55" xfId="0" applyFont="1" applyFill="1" applyBorder="1" applyAlignment="1">
      <alignment horizontal="left" vertical="center"/>
    </xf>
    <xf numFmtId="38" fontId="41" fillId="0" borderId="11" xfId="2" applyFont="1" applyFill="1" applyBorder="1" applyAlignment="1" applyProtection="1">
      <alignment vertical="center"/>
    </xf>
    <xf numFmtId="38" fontId="41" fillId="0" borderId="61" xfId="2" applyFont="1" applyFill="1" applyBorder="1" applyAlignment="1" applyProtection="1">
      <alignment vertical="center"/>
    </xf>
    <xf numFmtId="38" fontId="41" fillId="0" borderId="62" xfId="2" applyFont="1" applyFill="1" applyBorder="1" applyAlignment="1" applyProtection="1">
      <alignment vertical="center"/>
    </xf>
    <xf numFmtId="38" fontId="41" fillId="0" borderId="63" xfId="2" applyFont="1" applyFill="1" applyBorder="1" applyAlignment="1" applyProtection="1">
      <alignment vertical="center"/>
    </xf>
    <xf numFmtId="38" fontId="26" fillId="0" borderId="9" xfId="2" applyFont="1" applyFill="1" applyBorder="1">
      <alignment vertical="center"/>
    </xf>
    <xf numFmtId="183" fontId="41" fillId="0" borderId="57" xfId="1" applyNumberFormat="1" applyFont="1" applyFill="1" applyBorder="1" applyAlignment="1" applyProtection="1">
      <alignment vertical="center"/>
    </xf>
    <xf numFmtId="183" fontId="41" fillId="0" borderId="62" xfId="1" applyNumberFormat="1" applyFont="1" applyFill="1" applyBorder="1" applyAlignment="1" applyProtection="1">
      <alignment vertical="center"/>
    </xf>
    <xf numFmtId="183" fontId="41" fillId="0" borderId="59" xfId="1" applyNumberFormat="1" applyFont="1" applyFill="1" applyBorder="1" applyAlignment="1" applyProtection="1">
      <alignment vertical="center"/>
    </xf>
    <xf numFmtId="183" fontId="41" fillId="0" borderId="63" xfId="1" applyNumberFormat="1" applyFont="1" applyFill="1" applyBorder="1" applyAlignment="1" applyProtection="1">
      <alignment vertical="center"/>
    </xf>
    <xf numFmtId="183" fontId="41" fillId="0" borderId="2" xfId="1" applyNumberFormat="1" applyFont="1" applyFill="1" applyBorder="1" applyAlignment="1" applyProtection="1">
      <alignment vertical="center"/>
    </xf>
    <xf numFmtId="183" fontId="41" fillId="0" borderId="11" xfId="1" applyNumberFormat="1" applyFont="1" applyFill="1" applyBorder="1" applyAlignment="1" applyProtection="1">
      <alignment vertical="center"/>
    </xf>
    <xf numFmtId="183" fontId="41" fillId="0" borderId="55" xfId="1" applyNumberFormat="1" applyFont="1" applyFill="1" applyBorder="1" applyAlignment="1" applyProtection="1">
      <alignment vertical="center"/>
    </xf>
    <xf numFmtId="183" fontId="41" fillId="0" borderId="61" xfId="1" applyNumberFormat="1" applyFont="1" applyFill="1" applyBorder="1" applyAlignment="1" applyProtection="1">
      <alignment vertical="center"/>
    </xf>
    <xf numFmtId="0" fontId="42" fillId="3" borderId="21" xfId="4" applyFont="1" applyFill="1" applyBorder="1" applyAlignment="1" applyProtection="1">
      <alignment horizontal="left" vertical="center"/>
    </xf>
    <xf numFmtId="0" fontId="28" fillId="3" borderId="57" xfId="0" applyFont="1" applyFill="1" applyBorder="1" applyAlignment="1">
      <alignment vertical="center"/>
    </xf>
    <xf numFmtId="38" fontId="26" fillId="0" borderId="57" xfId="2" applyFont="1" applyFill="1" applyBorder="1">
      <alignment vertical="center"/>
    </xf>
    <xf numFmtId="38" fontId="26" fillId="0" borderId="62" xfId="2" applyFont="1" applyFill="1" applyBorder="1">
      <alignment vertical="center"/>
    </xf>
    <xf numFmtId="183" fontId="26" fillId="0" borderId="57" xfId="1" applyNumberFormat="1" applyFont="1" applyFill="1" applyBorder="1">
      <alignment vertical="center"/>
    </xf>
    <xf numFmtId="183" fontId="26" fillId="0" borderId="62" xfId="1" applyNumberFormat="1" applyFont="1" applyFill="1" applyBorder="1">
      <alignment vertical="center"/>
    </xf>
    <xf numFmtId="0" fontId="28" fillId="3" borderId="57" xfId="0" applyFont="1" applyFill="1" applyBorder="1" applyAlignment="1">
      <alignment horizontal="left" vertical="center"/>
    </xf>
    <xf numFmtId="40" fontId="26" fillId="0" borderId="50" xfId="2" applyNumberFormat="1" applyFont="1" applyFill="1" applyBorder="1" applyAlignment="1" applyProtection="1">
      <alignment horizontal="center" vertical="center"/>
    </xf>
    <xf numFmtId="0" fontId="42" fillId="5" borderId="9" xfId="4" applyFont="1" applyFill="1" applyBorder="1" applyAlignment="1" applyProtection="1">
      <alignment vertical="center" shrinkToFit="1"/>
    </xf>
    <xf numFmtId="40" fontId="26" fillId="12" borderId="29" xfId="2" applyNumberFormat="1" applyFont="1" applyFill="1" applyBorder="1" applyAlignment="1" applyProtection="1">
      <alignment horizontal="center" vertical="center"/>
    </xf>
    <xf numFmtId="40" fontId="26" fillId="6" borderId="155" xfId="2" applyNumberFormat="1" applyFont="1" applyFill="1" applyBorder="1">
      <alignment vertical="center"/>
    </xf>
    <xf numFmtId="40" fontId="26" fillId="12" borderId="21" xfId="2" applyNumberFormat="1" applyFont="1" applyFill="1" applyBorder="1" applyAlignment="1" applyProtection="1">
      <alignment horizontal="center" vertical="center"/>
    </xf>
    <xf numFmtId="0" fontId="42" fillId="5" borderId="156" xfId="4" applyFont="1" applyFill="1" applyBorder="1" applyAlignment="1" applyProtection="1">
      <alignment horizontal="left" vertical="center"/>
    </xf>
    <xf numFmtId="0" fontId="42" fillId="5" borderId="6" xfId="4" applyFont="1" applyFill="1" applyBorder="1" applyAlignment="1" applyProtection="1">
      <alignment vertical="center" shrinkToFit="1"/>
    </xf>
    <xf numFmtId="40" fontId="26" fillId="12" borderId="20" xfId="2" applyNumberFormat="1" applyFont="1" applyFill="1" applyBorder="1" applyAlignment="1" applyProtection="1">
      <alignment horizontal="center" vertical="center"/>
    </xf>
    <xf numFmtId="40" fontId="26" fillId="6" borderId="107" xfId="2" applyNumberFormat="1" applyFont="1" applyFill="1" applyBorder="1">
      <alignment vertical="center"/>
    </xf>
    <xf numFmtId="40" fontId="26" fillId="0" borderId="19" xfId="2" applyNumberFormat="1" applyFont="1" applyFill="1" applyBorder="1" applyAlignment="1" applyProtection="1">
      <alignment horizontal="center" vertical="center"/>
    </xf>
    <xf numFmtId="0" fontId="42" fillId="5" borderId="101" xfId="4" applyFont="1" applyFill="1" applyBorder="1" applyAlignment="1" applyProtection="1">
      <alignment horizontal="left" vertical="center"/>
    </xf>
    <xf numFmtId="0" fontId="42" fillId="5" borderId="46" xfId="4" applyFont="1" applyFill="1" applyBorder="1" applyAlignment="1" applyProtection="1">
      <alignment vertical="center" shrinkToFit="1"/>
    </xf>
    <xf numFmtId="0" fontId="42" fillId="5" borderId="11" xfId="4" applyFont="1" applyFill="1" applyBorder="1" applyAlignment="1" applyProtection="1">
      <alignment vertical="center" shrinkToFit="1"/>
    </xf>
    <xf numFmtId="0" fontId="42" fillId="5" borderId="12" xfId="4" applyFont="1" applyFill="1" applyBorder="1" applyAlignment="1" applyProtection="1">
      <alignment vertical="center" shrinkToFit="1"/>
    </xf>
    <xf numFmtId="0" fontId="42" fillId="5" borderId="10" xfId="4" applyFont="1" applyFill="1" applyBorder="1" applyAlignment="1" applyProtection="1">
      <alignment vertical="center" shrinkToFit="1"/>
    </xf>
    <xf numFmtId="0" fontId="28" fillId="5" borderId="9" xfId="0" applyFont="1" applyFill="1" applyBorder="1" applyAlignment="1">
      <alignment vertical="center"/>
    </xf>
    <xf numFmtId="40" fontId="26" fillId="0" borderId="29" xfId="2" applyNumberFormat="1" applyFont="1" applyFill="1" applyBorder="1" applyAlignment="1" applyProtection="1">
      <alignment horizontal="center" vertical="center"/>
    </xf>
    <xf numFmtId="40" fontId="26" fillId="6" borderId="157" xfId="2" applyNumberFormat="1" applyFont="1" applyFill="1" applyBorder="1">
      <alignment vertical="center"/>
    </xf>
    <xf numFmtId="40" fontId="26" fillId="0" borderId="21" xfId="2" applyNumberFormat="1" applyFont="1" applyFill="1" applyBorder="1" applyAlignment="1" applyProtection="1">
      <alignment horizontal="center" vertical="center"/>
    </xf>
    <xf numFmtId="0" fontId="28" fillId="5" borderId="156" xfId="0" applyFont="1" applyFill="1" applyBorder="1" applyAlignment="1">
      <alignment horizontal="left" vertical="center"/>
    </xf>
    <xf numFmtId="0" fontId="42" fillId="5" borderId="29" xfId="4" applyFont="1" applyFill="1" applyBorder="1" applyAlignment="1" applyProtection="1">
      <alignment vertical="center" shrinkToFit="1"/>
    </xf>
    <xf numFmtId="0" fontId="47" fillId="3" borderId="33" xfId="0" applyFont="1" applyFill="1" applyBorder="1" applyAlignment="1">
      <alignment horizontal="center" vertical="center"/>
    </xf>
    <xf numFmtId="0" fontId="47" fillId="3" borderId="8" xfId="0" applyFont="1" applyFill="1" applyBorder="1">
      <alignment vertical="center"/>
    </xf>
    <xf numFmtId="0" fontId="47" fillId="3" borderId="37" xfId="0" applyFont="1" applyFill="1" applyBorder="1">
      <alignment vertical="center"/>
    </xf>
    <xf numFmtId="0" fontId="47" fillId="3" borderId="29" xfId="0" applyFont="1" applyFill="1" applyBorder="1" applyAlignment="1">
      <alignment vertical="center" wrapText="1"/>
    </xf>
    <xf numFmtId="0" fontId="47" fillId="3" borderId="21" xfId="0" applyFont="1" applyFill="1" applyBorder="1" applyAlignment="1">
      <alignment vertical="center" wrapText="1"/>
    </xf>
    <xf numFmtId="0" fontId="47" fillId="3" borderId="8" xfId="0" applyFont="1" applyFill="1" applyBorder="1" applyAlignment="1">
      <alignment horizontal="left" vertical="center"/>
    </xf>
    <xf numFmtId="0" fontId="47" fillId="3" borderId="25" xfId="0" applyFont="1" applyFill="1" applyBorder="1" applyAlignment="1">
      <alignment horizontal="center" vertical="center"/>
    </xf>
    <xf numFmtId="176" fontId="29" fillId="0" borderId="28" xfId="0" applyNumberFormat="1" applyFont="1" applyBorder="1">
      <alignment vertical="center"/>
    </xf>
    <xf numFmtId="176" fontId="29" fillId="0" borderId="37" xfId="0" applyNumberFormat="1" applyFont="1" applyBorder="1">
      <alignment vertical="center"/>
    </xf>
    <xf numFmtId="0" fontId="47" fillId="3" borderId="29" xfId="0" applyFont="1" applyFill="1" applyBorder="1" applyAlignment="1">
      <alignment horizontal="center" vertical="center"/>
    </xf>
    <xf numFmtId="176" fontId="29" fillId="0" borderId="32" xfId="0" applyNumberFormat="1" applyFont="1" applyBorder="1">
      <alignment vertical="center"/>
    </xf>
    <xf numFmtId="0" fontId="47" fillId="3" borderId="9" xfId="0" applyFont="1" applyFill="1" applyBorder="1" applyAlignment="1">
      <alignment horizontal="center" vertical="center"/>
    </xf>
    <xf numFmtId="0" fontId="47" fillId="3" borderId="20" xfId="0" applyFont="1" applyFill="1" applyBorder="1" applyAlignment="1">
      <alignment horizontal="center" vertical="center"/>
    </xf>
    <xf numFmtId="0" fontId="40" fillId="0" borderId="0" xfId="0" applyFont="1">
      <alignment vertical="center"/>
    </xf>
    <xf numFmtId="176" fontId="29" fillId="4" borderId="2" xfId="0" applyNumberFormat="1" applyFont="1" applyFill="1" applyBorder="1" applyAlignment="1">
      <alignment vertical="center" shrinkToFit="1"/>
    </xf>
    <xf numFmtId="0" fontId="60" fillId="0" borderId="0" xfId="0" applyFont="1" applyAlignment="1">
      <alignment vertical="center" shrinkToFit="1"/>
    </xf>
    <xf numFmtId="0" fontId="27" fillId="0" borderId="0" xfId="0" applyFont="1">
      <alignment vertical="center"/>
    </xf>
    <xf numFmtId="0" fontId="29" fillId="11" borderId="6" xfId="0" applyFont="1" applyFill="1" applyBorder="1">
      <alignment vertical="center"/>
    </xf>
    <xf numFmtId="40" fontId="26" fillId="0" borderId="46" xfId="2" applyNumberFormat="1" applyFont="1" applyFill="1" applyBorder="1" applyAlignment="1" applyProtection="1">
      <alignment horizontal="center" vertical="center"/>
    </xf>
    <xf numFmtId="0" fontId="28" fillId="3" borderId="55" xfId="0" applyFont="1" applyFill="1" applyBorder="1" applyAlignment="1">
      <alignment vertical="center"/>
    </xf>
    <xf numFmtId="0" fontId="28" fillId="3" borderId="55" xfId="0" applyFont="1" applyFill="1" applyBorder="1" applyAlignment="1">
      <alignment vertical="center" shrinkToFit="1"/>
    </xf>
    <xf numFmtId="40" fontId="29" fillId="0" borderId="10" xfId="2" applyNumberFormat="1" applyFont="1" applyBorder="1" applyAlignment="1">
      <alignment vertical="center" shrinkToFit="1"/>
    </xf>
    <xf numFmtId="40" fontId="29" fillId="0" borderId="11" xfId="2" applyNumberFormat="1" applyFont="1" applyBorder="1" applyAlignment="1">
      <alignment vertical="center" shrinkToFit="1"/>
    </xf>
    <xf numFmtId="40" fontId="29" fillId="0" borderId="64" xfId="2" applyNumberFormat="1" applyFont="1" applyBorder="1" applyAlignment="1">
      <alignment vertical="center" shrinkToFit="1"/>
    </xf>
    <xf numFmtId="40" fontId="29" fillId="0" borderId="65" xfId="2" applyNumberFormat="1" applyFont="1" applyBorder="1" applyAlignment="1">
      <alignment vertical="center" shrinkToFit="1"/>
    </xf>
    <xf numFmtId="40" fontId="29" fillId="0" borderId="66" xfId="2" applyNumberFormat="1" applyFont="1" applyBorder="1" applyAlignment="1">
      <alignment vertical="center" shrinkToFit="1"/>
    </xf>
    <xf numFmtId="0" fontId="35" fillId="11" borderId="33" xfId="0" applyFont="1" applyFill="1" applyBorder="1" applyAlignment="1">
      <alignment horizontal="center" vertical="center" wrapText="1"/>
    </xf>
    <xf numFmtId="0" fontId="35" fillId="11" borderId="36" xfId="0" applyFont="1" applyFill="1" applyBorder="1" applyAlignment="1">
      <alignment horizontal="center" vertical="center" wrapText="1"/>
    </xf>
    <xf numFmtId="0" fontId="35" fillId="11" borderId="37" xfId="0" applyFont="1" applyFill="1" applyBorder="1" applyAlignment="1">
      <alignment horizontal="center" vertical="center" wrapText="1"/>
    </xf>
    <xf numFmtId="0" fontId="35" fillId="11" borderId="25" xfId="0" applyFont="1" applyFill="1" applyBorder="1" applyAlignment="1">
      <alignment horizontal="center" vertical="center" wrapText="1"/>
    </xf>
    <xf numFmtId="0" fontId="35" fillId="11" borderId="0" xfId="0" applyFont="1" applyFill="1" applyBorder="1" applyAlignment="1">
      <alignment horizontal="center" vertical="center" wrapText="1"/>
    </xf>
    <xf numFmtId="0" fontId="35" fillId="11" borderId="28" xfId="0" applyFont="1" applyFill="1" applyBorder="1" applyAlignment="1">
      <alignment horizontal="center" vertical="center" wrapText="1"/>
    </xf>
    <xf numFmtId="0" fontId="35" fillId="11" borderId="29" xfId="0" applyFont="1" applyFill="1" applyBorder="1" applyAlignment="1">
      <alignment horizontal="center" vertical="center" wrapText="1"/>
    </xf>
    <xf numFmtId="0" fontId="35" fillId="11" borderId="21" xfId="0" applyFont="1" applyFill="1" applyBorder="1" applyAlignment="1">
      <alignment horizontal="center" vertical="center" wrapText="1"/>
    </xf>
    <xf numFmtId="0" fontId="35" fillId="11" borderId="32" xfId="0" applyFont="1" applyFill="1" applyBorder="1" applyAlignment="1">
      <alignment horizontal="center" vertical="center" wrapText="1"/>
    </xf>
    <xf numFmtId="0" fontId="35" fillId="11" borderId="33" xfId="0" applyFont="1" applyFill="1" applyBorder="1" applyAlignment="1">
      <alignment horizontal="center" vertical="center" wrapText="1" shrinkToFit="1"/>
    </xf>
    <xf numFmtId="0" fontId="35" fillId="11" borderId="36" xfId="0" applyFont="1" applyFill="1" applyBorder="1" applyAlignment="1">
      <alignment horizontal="center" vertical="center" wrapText="1" shrinkToFit="1"/>
    </xf>
    <xf numFmtId="0" fontId="35" fillId="11" borderId="37" xfId="0" applyFont="1" applyFill="1" applyBorder="1" applyAlignment="1">
      <alignment horizontal="center" vertical="center" wrapText="1" shrinkToFit="1"/>
    </xf>
    <xf numFmtId="0" fontId="35" fillId="11" borderId="25" xfId="0" applyFont="1" applyFill="1" applyBorder="1" applyAlignment="1">
      <alignment horizontal="center" vertical="center" wrapText="1" shrinkToFit="1"/>
    </xf>
    <xf numFmtId="0" fontId="35" fillId="11" borderId="0" xfId="0" applyFont="1" applyFill="1" applyBorder="1" applyAlignment="1">
      <alignment horizontal="center" vertical="center" wrapText="1" shrinkToFit="1"/>
    </xf>
    <xf numFmtId="0" fontId="35" fillId="11" borderId="28" xfId="0" applyFont="1" applyFill="1" applyBorder="1" applyAlignment="1">
      <alignment horizontal="center" vertical="center" wrapText="1" shrinkToFit="1"/>
    </xf>
    <xf numFmtId="0" fontId="35" fillId="11" borderId="29" xfId="0" applyFont="1" applyFill="1" applyBorder="1" applyAlignment="1">
      <alignment horizontal="center" vertical="center" wrapText="1" shrinkToFit="1"/>
    </xf>
    <xf numFmtId="0" fontId="35" fillId="11" borderId="21" xfId="0" applyFont="1" applyFill="1" applyBorder="1" applyAlignment="1">
      <alignment horizontal="center" vertical="center" wrapText="1" shrinkToFit="1"/>
    </xf>
    <xf numFmtId="0" fontId="35" fillId="11" borderId="32" xfId="0" applyFont="1" applyFill="1" applyBorder="1" applyAlignment="1">
      <alignment horizontal="center" vertical="center" wrapText="1" shrinkToFit="1"/>
    </xf>
    <xf numFmtId="0" fontId="35" fillId="0" borderId="11" xfId="0" applyFont="1" applyBorder="1" applyAlignment="1">
      <alignment horizontal="left" vertical="center" wrapText="1"/>
    </xf>
    <xf numFmtId="0" fontId="35" fillId="0" borderId="47" xfId="0" applyFont="1" applyBorder="1" applyAlignment="1">
      <alignment horizontal="left" vertical="center" wrapText="1"/>
    </xf>
    <xf numFmtId="0" fontId="35" fillId="0" borderId="70" xfId="0" applyFont="1" applyBorder="1" applyAlignment="1">
      <alignment horizontal="left" vertical="center" wrapText="1"/>
    </xf>
    <xf numFmtId="0" fontId="35" fillId="0" borderId="11" xfId="0" applyFont="1" applyBorder="1" applyAlignment="1">
      <alignment horizontal="left" vertical="center"/>
    </xf>
    <xf numFmtId="0" fontId="35" fillId="0" borderId="47" xfId="0" applyFont="1" applyBorder="1" applyAlignment="1">
      <alignment horizontal="left" vertical="center"/>
    </xf>
    <xf numFmtId="0" fontId="35" fillId="0" borderId="70" xfId="0" applyFont="1" applyBorder="1" applyAlignment="1">
      <alignment horizontal="left" vertical="center"/>
    </xf>
    <xf numFmtId="0" fontId="35" fillId="0" borderId="52" xfId="0" applyFont="1" applyBorder="1" applyAlignment="1">
      <alignment horizontal="left" vertical="center"/>
    </xf>
    <xf numFmtId="0" fontId="35" fillId="0" borderId="67" xfId="0" applyFont="1" applyBorder="1" applyAlignment="1">
      <alignment horizontal="left" vertical="center"/>
    </xf>
    <xf numFmtId="0" fontId="35" fillId="0" borderId="68" xfId="0" applyFont="1" applyBorder="1" applyAlignment="1">
      <alignment horizontal="left" vertical="center"/>
    </xf>
    <xf numFmtId="0" fontId="38" fillId="20" borderId="19" xfId="0" applyFont="1" applyFill="1" applyBorder="1" applyAlignment="1">
      <alignment horizontal="left" vertical="center"/>
    </xf>
    <xf numFmtId="0" fontId="38" fillId="20" borderId="45" xfId="0" applyFont="1" applyFill="1" applyBorder="1" applyAlignment="1">
      <alignment horizontal="left" vertical="center"/>
    </xf>
    <xf numFmtId="0" fontId="35" fillId="0" borderId="46" xfId="0" applyFont="1" applyBorder="1" applyAlignment="1">
      <alignment horizontal="left" vertical="center" wrapText="1"/>
    </xf>
    <xf numFmtId="0" fontId="35" fillId="0" borderId="50" xfId="0" applyFont="1" applyBorder="1" applyAlignment="1">
      <alignment horizontal="left" vertical="center" wrapText="1"/>
    </xf>
    <xf numFmtId="0" fontId="35" fillId="0" borderId="69" xfId="0" applyFont="1" applyBorder="1" applyAlignment="1">
      <alignment horizontal="left" vertical="center" wrapText="1"/>
    </xf>
    <xf numFmtId="0" fontId="35" fillId="20" borderId="46" xfId="0" applyFont="1" applyFill="1" applyBorder="1" applyAlignment="1">
      <alignment horizontal="left" vertical="center"/>
    </xf>
    <xf numFmtId="0" fontId="35" fillId="20" borderId="50" xfId="0" applyFont="1" applyFill="1" applyBorder="1" applyAlignment="1">
      <alignment horizontal="left" vertical="center"/>
    </xf>
    <xf numFmtId="0" fontId="35" fillId="20" borderId="69" xfId="0" applyFont="1" applyFill="1" applyBorder="1" applyAlignment="1">
      <alignment horizontal="left" vertical="center"/>
    </xf>
    <xf numFmtId="0" fontId="35" fillId="20" borderId="11" xfId="0" applyFont="1" applyFill="1" applyBorder="1" applyAlignment="1">
      <alignment horizontal="left" vertical="center"/>
    </xf>
    <xf numFmtId="0" fontId="35" fillId="20" borderId="47" xfId="0" applyFont="1" applyFill="1" applyBorder="1" applyAlignment="1">
      <alignment horizontal="left" vertical="center"/>
    </xf>
    <xf numFmtId="0" fontId="35" fillId="20" borderId="70" xfId="0" applyFont="1" applyFill="1" applyBorder="1" applyAlignment="1">
      <alignment horizontal="left" vertical="center"/>
    </xf>
    <xf numFmtId="0" fontId="35" fillId="11" borderId="19" xfId="0" applyFont="1" applyFill="1" applyBorder="1" applyAlignment="1">
      <alignment horizontal="center" vertical="center"/>
    </xf>
    <xf numFmtId="0" fontId="35" fillId="11" borderId="45" xfId="0" applyFont="1" applyFill="1" applyBorder="1" applyAlignment="1">
      <alignment horizontal="center" vertical="center"/>
    </xf>
    <xf numFmtId="0" fontId="35" fillId="0" borderId="46" xfId="0" applyFont="1" applyBorder="1" applyAlignment="1">
      <alignment horizontal="left" vertical="center"/>
    </xf>
    <xf numFmtId="0" fontId="35" fillId="0" borderId="50" xfId="0" applyFont="1" applyBorder="1" applyAlignment="1">
      <alignment horizontal="left" vertical="center"/>
    </xf>
    <xf numFmtId="0" fontId="35" fillId="0" borderId="69" xfId="0" applyFont="1" applyBorder="1" applyAlignment="1">
      <alignment horizontal="left" vertical="center"/>
    </xf>
    <xf numFmtId="0" fontId="35" fillId="5" borderId="19" xfId="0" applyFont="1" applyFill="1" applyBorder="1" applyAlignment="1">
      <alignment horizontal="left" vertical="center"/>
    </xf>
    <xf numFmtId="0" fontId="35" fillId="5" borderId="45" xfId="0" applyFont="1" applyFill="1" applyBorder="1" applyAlignment="1">
      <alignment horizontal="left" vertical="center"/>
    </xf>
    <xf numFmtId="0" fontId="35" fillId="10" borderId="19" xfId="0" applyFont="1" applyFill="1" applyBorder="1" applyAlignment="1">
      <alignment horizontal="left" vertical="center"/>
    </xf>
    <xf numFmtId="0" fontId="35" fillId="10" borderId="45" xfId="0" applyFont="1" applyFill="1" applyBorder="1" applyAlignment="1">
      <alignment horizontal="left" vertical="center"/>
    </xf>
    <xf numFmtId="0" fontId="35" fillId="10" borderId="52" xfId="0" applyFont="1" applyFill="1" applyBorder="1" applyAlignment="1">
      <alignment horizontal="left" vertical="center"/>
    </xf>
    <xf numFmtId="0" fontId="35" fillId="10" borderId="67" xfId="0" applyFont="1" applyFill="1" applyBorder="1" applyAlignment="1">
      <alignment horizontal="left" vertical="center"/>
    </xf>
    <xf numFmtId="0" fontId="35" fillId="10" borderId="68" xfId="0" applyFont="1" applyFill="1" applyBorder="1" applyAlignment="1">
      <alignment horizontal="left" vertical="center"/>
    </xf>
    <xf numFmtId="0" fontId="35" fillId="11" borderId="11" xfId="0" applyFont="1" applyFill="1" applyBorder="1" applyAlignment="1">
      <alignment horizontal="left" vertical="center"/>
    </xf>
    <xf numFmtId="0" fontId="35" fillId="11" borderId="47" xfId="0" applyFont="1" applyFill="1" applyBorder="1" applyAlignment="1">
      <alignment horizontal="left" vertical="center"/>
    </xf>
    <xf numFmtId="0" fontId="35" fillId="11" borderId="70" xfId="0" applyFont="1" applyFill="1" applyBorder="1" applyAlignment="1">
      <alignment horizontal="left" vertical="center"/>
    </xf>
    <xf numFmtId="0" fontId="35" fillId="5" borderId="11" xfId="0" applyFont="1" applyFill="1" applyBorder="1" applyAlignment="1">
      <alignment vertical="center"/>
    </xf>
    <xf numFmtId="0" fontId="35" fillId="5" borderId="47" xfId="0" applyFont="1" applyFill="1" applyBorder="1" applyAlignment="1">
      <alignment vertical="center"/>
    </xf>
    <xf numFmtId="0" fontId="35" fillId="5" borderId="70" xfId="0" applyFont="1" applyFill="1" applyBorder="1" applyAlignment="1">
      <alignment vertical="center"/>
    </xf>
    <xf numFmtId="0" fontId="35" fillId="10" borderId="20" xfId="0" applyFont="1" applyFill="1" applyBorder="1" applyAlignment="1">
      <alignment horizontal="left" vertical="center"/>
    </xf>
    <xf numFmtId="0" fontId="35" fillId="11" borderId="46" xfId="0" applyFont="1" applyFill="1" applyBorder="1" applyAlignment="1">
      <alignment horizontal="left" vertical="center"/>
    </xf>
    <xf numFmtId="0" fontId="35" fillId="11" borderId="50" xfId="0" applyFont="1" applyFill="1" applyBorder="1" applyAlignment="1">
      <alignment horizontal="left" vertical="center"/>
    </xf>
    <xf numFmtId="0" fontId="35" fillId="11" borderId="69" xfId="0" applyFont="1" applyFill="1" applyBorder="1" applyAlignment="1">
      <alignment horizontal="left" vertical="center"/>
    </xf>
    <xf numFmtId="0" fontId="35" fillId="5" borderId="20" xfId="0" applyFont="1" applyFill="1" applyBorder="1" applyAlignment="1">
      <alignment vertical="center"/>
    </xf>
    <xf numFmtId="0" fontId="35" fillId="5" borderId="19" xfId="0" applyFont="1" applyFill="1" applyBorder="1" applyAlignment="1">
      <alignment vertical="center"/>
    </xf>
    <xf numFmtId="0" fontId="35" fillId="11" borderId="20" xfId="0" applyFont="1" applyFill="1" applyBorder="1" applyAlignment="1">
      <alignment horizontal="left" vertical="center"/>
    </xf>
    <xf numFmtId="0" fontId="35" fillId="11" borderId="19" xfId="0" applyFont="1" applyFill="1" applyBorder="1" applyAlignment="1">
      <alignment horizontal="left" vertical="center"/>
    </xf>
    <xf numFmtId="0" fontId="35" fillId="0" borderId="6" xfId="0" applyFont="1" applyBorder="1" applyAlignment="1">
      <alignment horizontal="left" vertical="center" wrapText="1"/>
    </xf>
    <xf numFmtId="0" fontId="35" fillId="11" borderId="33" xfId="0" applyFont="1" applyFill="1" applyBorder="1" applyAlignment="1">
      <alignment horizontal="center" vertical="center"/>
    </xf>
    <xf numFmtId="0" fontId="35" fillId="11" borderId="36" xfId="0" applyFont="1" applyFill="1" applyBorder="1" applyAlignment="1">
      <alignment horizontal="center" vertical="center"/>
    </xf>
    <xf numFmtId="0" fontId="35" fillId="11" borderId="37" xfId="0" applyFont="1" applyFill="1" applyBorder="1" applyAlignment="1">
      <alignment horizontal="center" vertical="center"/>
    </xf>
    <xf numFmtId="0" fontId="35" fillId="11" borderId="29" xfId="0" applyFont="1" applyFill="1" applyBorder="1" applyAlignment="1">
      <alignment horizontal="center" vertical="center"/>
    </xf>
    <xf numFmtId="0" fontId="35" fillId="11" borderId="21" xfId="0" applyFont="1" applyFill="1" applyBorder="1" applyAlignment="1">
      <alignment horizontal="center" vertical="center"/>
    </xf>
    <xf numFmtId="0" fontId="35" fillId="11" borderId="32" xfId="0" applyFont="1" applyFill="1" applyBorder="1" applyAlignment="1">
      <alignment horizontal="center" vertical="center"/>
    </xf>
    <xf numFmtId="0" fontId="30" fillId="18" borderId="29" xfId="0" applyFont="1" applyFill="1" applyBorder="1" applyAlignment="1">
      <alignment horizontal="center" vertical="center"/>
    </xf>
    <xf numFmtId="0" fontId="30" fillId="18" borderId="21" xfId="0" applyFont="1" applyFill="1" applyBorder="1" applyAlignment="1">
      <alignment horizontal="center" vertical="center"/>
    </xf>
    <xf numFmtId="0" fontId="30" fillId="19" borderId="21" xfId="0" applyFont="1" applyFill="1" applyBorder="1" applyAlignment="1">
      <alignment horizontal="center" vertical="center"/>
    </xf>
    <xf numFmtId="0" fontId="35" fillId="5" borderId="46" xfId="0" applyFont="1" applyFill="1" applyBorder="1" applyAlignment="1">
      <alignment vertical="center"/>
    </xf>
    <xf numFmtId="0" fontId="35" fillId="5" borderId="50" xfId="0" applyFont="1" applyFill="1" applyBorder="1" applyAlignment="1">
      <alignment vertical="center"/>
    </xf>
    <xf numFmtId="0" fontId="35" fillId="5" borderId="69" xfId="0" applyFont="1" applyFill="1" applyBorder="1" applyAlignment="1">
      <alignment vertical="center"/>
    </xf>
    <xf numFmtId="0" fontId="61" fillId="0" borderId="33" xfId="0" applyFont="1" applyBorder="1" applyAlignment="1">
      <alignment horizontal="center" vertical="center"/>
    </xf>
    <xf numFmtId="0" fontId="61" fillId="0" borderId="36" xfId="0" applyFont="1" applyBorder="1" applyAlignment="1">
      <alignment horizontal="center" vertical="center"/>
    </xf>
    <xf numFmtId="0" fontId="61" fillId="0" borderId="37" xfId="0" applyFont="1" applyBorder="1" applyAlignment="1">
      <alignment horizontal="center" vertical="center"/>
    </xf>
    <xf numFmtId="0" fontId="35" fillId="11" borderId="25" xfId="0" applyFont="1" applyFill="1" applyBorder="1" applyAlignment="1">
      <alignment horizontal="center" vertical="center"/>
    </xf>
    <xf numFmtId="0" fontId="35" fillId="11" borderId="0" xfId="0" applyFont="1" applyFill="1" applyBorder="1" applyAlignment="1">
      <alignment horizontal="center" vertical="center"/>
    </xf>
    <xf numFmtId="0" fontId="35" fillId="11" borderId="28" xfId="0" applyFont="1" applyFill="1" applyBorder="1" applyAlignment="1">
      <alignment horizontal="center" vertical="center"/>
    </xf>
    <xf numFmtId="0" fontId="35" fillId="11" borderId="52" xfId="0" applyFont="1" applyFill="1" applyBorder="1" applyAlignment="1">
      <alignment horizontal="left" vertical="center"/>
    </xf>
    <xf numFmtId="0" fontId="35" fillId="11" borderId="67" xfId="0" applyFont="1" applyFill="1" applyBorder="1" applyAlignment="1">
      <alignment horizontal="left" vertical="center"/>
    </xf>
    <xf numFmtId="0" fontId="35" fillId="11" borderId="68" xfId="0" applyFont="1" applyFill="1" applyBorder="1" applyAlignment="1">
      <alignment horizontal="left" vertical="center"/>
    </xf>
    <xf numFmtId="0" fontId="30" fillId="17" borderId="29" xfId="0" applyFont="1" applyFill="1" applyBorder="1" applyAlignment="1">
      <alignment horizontal="center" vertical="center"/>
    </xf>
    <xf numFmtId="0" fontId="30" fillId="17" borderId="21" xfId="0" applyFont="1" applyFill="1" applyBorder="1" applyAlignment="1">
      <alignment horizontal="center" vertical="center"/>
    </xf>
    <xf numFmtId="0" fontId="30" fillId="17" borderId="32" xfId="0" applyFont="1" applyFill="1" applyBorder="1" applyAlignment="1">
      <alignment horizontal="center" vertical="center"/>
    </xf>
    <xf numFmtId="0" fontId="35" fillId="10" borderId="46" xfId="0" applyFont="1" applyFill="1" applyBorder="1" applyAlignment="1">
      <alignment horizontal="left" vertical="center"/>
    </xf>
    <xf numFmtId="0" fontId="35" fillId="10" borderId="50" xfId="0" applyFont="1" applyFill="1" applyBorder="1" applyAlignment="1">
      <alignment horizontal="left" vertical="center"/>
    </xf>
    <xf numFmtId="0" fontId="35" fillId="10" borderId="69" xfId="0" applyFont="1" applyFill="1" applyBorder="1" applyAlignment="1">
      <alignment horizontal="left" vertical="center"/>
    </xf>
    <xf numFmtId="0" fontId="35" fillId="10" borderId="11" xfId="0" applyFont="1" applyFill="1" applyBorder="1" applyAlignment="1">
      <alignment horizontal="left" vertical="center"/>
    </xf>
    <xf numFmtId="0" fontId="35" fillId="10" borderId="47" xfId="0" applyFont="1" applyFill="1" applyBorder="1" applyAlignment="1">
      <alignment horizontal="left" vertical="center"/>
    </xf>
    <xf numFmtId="0" fontId="35" fillId="10" borderId="70" xfId="0" applyFont="1" applyFill="1" applyBorder="1" applyAlignment="1">
      <alignment horizontal="left" vertical="center"/>
    </xf>
    <xf numFmtId="0" fontId="35" fillId="0" borderId="33" xfId="0" applyFont="1" applyBorder="1" applyAlignment="1">
      <alignment horizontal="left" vertical="center" wrapText="1"/>
    </xf>
    <xf numFmtId="0" fontId="35" fillId="0" borderId="36" xfId="0" applyFont="1" applyBorder="1" applyAlignment="1">
      <alignment horizontal="left" vertical="center" wrapText="1"/>
    </xf>
    <xf numFmtId="0" fontId="35" fillId="0" borderId="37" xfId="0" applyFont="1" applyBorder="1" applyAlignment="1">
      <alignment horizontal="left" vertical="center" wrapText="1"/>
    </xf>
    <xf numFmtId="0" fontId="35" fillId="0" borderId="25" xfId="0" applyFont="1" applyBorder="1" applyAlignment="1">
      <alignment horizontal="left" vertical="center" wrapText="1"/>
    </xf>
    <xf numFmtId="0" fontId="35" fillId="0" borderId="0" xfId="0" applyFont="1" applyBorder="1" applyAlignment="1">
      <alignment horizontal="left" vertical="center" wrapText="1"/>
    </xf>
    <xf numFmtId="0" fontId="35" fillId="0" borderId="28" xfId="0" applyFont="1" applyBorder="1" applyAlignment="1">
      <alignment horizontal="left" vertical="center" wrapText="1"/>
    </xf>
    <xf numFmtId="0" fontId="35" fillId="0" borderId="29" xfId="0" applyFont="1" applyBorder="1" applyAlignment="1">
      <alignment horizontal="left" vertical="center" wrapText="1"/>
    </xf>
    <xf numFmtId="0" fontId="35" fillId="0" borderId="21" xfId="0" applyFont="1" applyBorder="1" applyAlignment="1">
      <alignment horizontal="left" vertical="center" wrapText="1"/>
    </xf>
    <xf numFmtId="0" fontId="35" fillId="0" borderId="32" xfId="0" applyFont="1" applyBorder="1" applyAlignment="1">
      <alignment horizontal="left" vertical="center" wrapText="1"/>
    </xf>
    <xf numFmtId="0" fontId="37" fillId="17" borderId="33" xfId="0" applyFont="1" applyFill="1" applyBorder="1" applyAlignment="1">
      <alignment horizontal="center" vertical="center"/>
    </xf>
    <xf numFmtId="0" fontId="37" fillId="17" borderId="36" xfId="0" applyFont="1" applyFill="1" applyBorder="1" applyAlignment="1">
      <alignment horizontal="center" vertical="center"/>
    </xf>
    <xf numFmtId="0" fontId="37" fillId="18" borderId="33" xfId="0" applyFont="1" applyFill="1" applyBorder="1" applyAlignment="1">
      <alignment horizontal="center" vertical="center"/>
    </xf>
    <xf numFmtId="0" fontId="37" fillId="18" borderId="36" xfId="0" applyFont="1" applyFill="1" applyBorder="1" applyAlignment="1">
      <alignment horizontal="center" vertical="center"/>
    </xf>
    <xf numFmtId="0" fontId="37" fillId="19" borderId="36" xfId="0" applyFont="1" applyFill="1" applyBorder="1" applyAlignment="1">
      <alignment horizontal="center" vertical="center"/>
    </xf>
    <xf numFmtId="0" fontId="35" fillId="20" borderId="20" xfId="0" applyFont="1" applyFill="1" applyBorder="1" applyAlignment="1">
      <alignment horizontal="left" vertical="center"/>
    </xf>
    <xf numFmtId="0" fontId="35" fillId="20" borderId="19" xfId="0" applyFont="1" applyFill="1" applyBorder="1" applyAlignment="1">
      <alignment horizontal="left" vertical="center"/>
    </xf>
    <xf numFmtId="0" fontId="35" fillId="0" borderId="12" xfId="0" applyFont="1" applyBorder="1" applyAlignment="1">
      <alignment horizontal="left" vertical="center"/>
    </xf>
    <xf numFmtId="0" fontId="35" fillId="0" borderId="48" xfId="0" applyFont="1" applyBorder="1" applyAlignment="1">
      <alignment horizontal="left" vertical="center"/>
    </xf>
    <xf numFmtId="0" fontId="35" fillId="0" borderId="71" xfId="0" applyFont="1" applyBorder="1" applyAlignment="1">
      <alignment horizontal="left" vertical="center"/>
    </xf>
    <xf numFmtId="0" fontId="35" fillId="20" borderId="12" xfId="0" applyFont="1" applyFill="1" applyBorder="1" applyAlignment="1">
      <alignment horizontal="left" vertical="center"/>
    </xf>
    <xf numFmtId="0" fontId="35" fillId="20" borderId="48" xfId="0" applyFont="1" applyFill="1" applyBorder="1" applyAlignment="1">
      <alignment horizontal="left" vertical="center"/>
    </xf>
    <xf numFmtId="0" fontId="35" fillId="20" borderId="71" xfId="0" applyFont="1" applyFill="1" applyBorder="1" applyAlignment="1">
      <alignment horizontal="left" vertical="center"/>
    </xf>
    <xf numFmtId="0" fontId="35" fillId="0" borderId="33" xfId="0" applyFont="1" applyBorder="1" applyAlignment="1">
      <alignment horizontal="left" vertical="center" wrapText="1" shrinkToFit="1"/>
    </xf>
    <xf numFmtId="0" fontId="35" fillId="0" borderId="36" xfId="0" applyFont="1" applyBorder="1" applyAlignment="1">
      <alignment horizontal="left" vertical="center" wrapText="1" shrinkToFit="1"/>
    </xf>
    <xf numFmtId="0" fontId="35" fillId="0" borderId="37" xfId="0" applyFont="1" applyBorder="1" applyAlignment="1">
      <alignment horizontal="left" vertical="center" wrapText="1" shrinkToFit="1"/>
    </xf>
    <xf numFmtId="0" fontId="35" fillId="0" borderId="25" xfId="0" applyFont="1" applyBorder="1" applyAlignment="1">
      <alignment horizontal="left" vertical="center" wrapText="1" shrinkToFit="1"/>
    </xf>
    <xf numFmtId="0" fontId="35" fillId="0" borderId="0" xfId="0" applyFont="1" applyBorder="1" applyAlignment="1">
      <alignment horizontal="left" vertical="center" wrapText="1" shrinkToFit="1"/>
    </xf>
    <xf numFmtId="0" fontId="35" fillId="0" borderId="28" xfId="0" applyFont="1" applyBorder="1" applyAlignment="1">
      <alignment horizontal="left" vertical="center" wrapText="1" shrinkToFit="1"/>
    </xf>
    <xf numFmtId="0" fontId="35" fillId="0" borderId="29" xfId="0" applyFont="1" applyBorder="1" applyAlignment="1">
      <alignment horizontal="left" vertical="center" wrapText="1" shrinkToFit="1"/>
    </xf>
    <xf numFmtId="0" fontId="35" fillId="0" borderId="21" xfId="0" applyFont="1" applyBorder="1" applyAlignment="1">
      <alignment horizontal="left" vertical="center" wrapText="1" shrinkToFit="1"/>
    </xf>
    <xf numFmtId="0" fontId="35" fillId="0" borderId="32" xfId="0" applyFont="1" applyBorder="1" applyAlignment="1">
      <alignment horizontal="left" vertical="center" wrapText="1" shrinkToFit="1"/>
    </xf>
    <xf numFmtId="0" fontId="35" fillId="11" borderId="6" xfId="0" applyFont="1" applyFill="1" applyBorder="1" applyAlignment="1">
      <alignment horizontal="center" vertical="center"/>
    </xf>
    <xf numFmtId="0" fontId="29" fillId="11" borderId="6" xfId="0" applyFont="1" applyFill="1" applyBorder="1" applyAlignment="1">
      <alignment horizontal="left" vertical="center" shrinkToFit="1"/>
    </xf>
    <xf numFmtId="0" fontId="29" fillId="11" borderId="6" xfId="0" applyFont="1" applyFill="1" applyBorder="1" applyAlignment="1">
      <alignment horizontal="left" vertical="center"/>
    </xf>
    <xf numFmtId="0" fontId="29" fillId="11" borderId="6" xfId="0" applyFont="1" applyFill="1" applyBorder="1" applyAlignment="1">
      <alignment horizontal="center" vertical="center"/>
    </xf>
    <xf numFmtId="0" fontId="44" fillId="0" borderId="159" xfId="0" applyFont="1" applyBorder="1" applyAlignment="1">
      <alignment horizontal="center" vertical="center"/>
    </xf>
    <xf numFmtId="0" fontId="44" fillId="0" borderId="160" xfId="0" applyFont="1" applyBorder="1" applyAlignment="1">
      <alignment horizontal="center" vertical="center"/>
    </xf>
    <xf numFmtId="0" fontId="44" fillId="0" borderId="161" xfId="0" applyFont="1" applyBorder="1" applyAlignment="1">
      <alignment horizontal="center" vertical="center"/>
    </xf>
    <xf numFmtId="0" fontId="44" fillId="0" borderId="162" xfId="0" applyFont="1" applyBorder="1" applyAlignment="1">
      <alignment horizontal="center" vertical="center"/>
    </xf>
    <xf numFmtId="0" fontId="55" fillId="0" borderId="8" xfId="0" applyFont="1" applyBorder="1" applyAlignment="1">
      <alignment horizontal="center" vertical="center" wrapText="1"/>
    </xf>
    <xf numFmtId="0" fontId="55" fillId="0" borderId="7" xfId="0" applyFont="1" applyBorder="1" applyAlignment="1">
      <alignment horizontal="center" vertical="center" wrapText="1"/>
    </xf>
    <xf numFmtId="0" fontId="55" fillId="0" borderId="9" xfId="0" applyFont="1" applyBorder="1" applyAlignment="1">
      <alignment horizontal="center" vertical="center" wrapText="1"/>
    </xf>
    <xf numFmtId="0" fontId="55" fillId="0" borderId="8" xfId="0" applyFont="1" applyBorder="1" applyAlignment="1">
      <alignment horizontal="center" vertical="center"/>
    </xf>
    <xf numFmtId="0" fontId="55" fillId="0" borderId="7" xfId="0" applyFont="1" applyBorder="1" applyAlignment="1">
      <alignment horizontal="center" vertical="center"/>
    </xf>
    <xf numFmtId="0" fontId="55" fillId="0" borderId="9" xfId="0" applyFont="1" applyBorder="1" applyAlignment="1">
      <alignment horizontal="center" vertical="center"/>
    </xf>
    <xf numFmtId="0" fontId="28" fillId="5" borderId="33" xfId="0" applyFont="1" applyFill="1" applyBorder="1" applyAlignment="1">
      <alignment horizontal="center" vertical="center"/>
    </xf>
    <xf numFmtId="0" fontId="28" fillId="5" borderId="37" xfId="0" applyFont="1" applyFill="1" applyBorder="1" applyAlignment="1">
      <alignment horizontal="center" vertical="center"/>
    </xf>
    <xf numFmtId="0" fontId="28" fillId="5" borderId="25" xfId="0" applyFont="1" applyFill="1" applyBorder="1" applyAlignment="1">
      <alignment horizontal="center" vertical="center"/>
    </xf>
    <xf numFmtId="0" fontId="28" fillId="5" borderId="28" xfId="0" applyFont="1" applyFill="1" applyBorder="1" applyAlignment="1">
      <alignment horizontal="center" vertical="center"/>
    </xf>
    <xf numFmtId="0" fontId="28" fillId="5" borderId="29" xfId="0" applyFont="1" applyFill="1" applyBorder="1" applyAlignment="1">
      <alignment horizontal="center" vertical="center"/>
    </xf>
    <xf numFmtId="0" fontId="28" fillId="5" borderId="32" xfId="0" applyFont="1" applyFill="1" applyBorder="1" applyAlignment="1">
      <alignment horizontal="center" vertical="center"/>
    </xf>
    <xf numFmtId="0" fontId="47" fillId="5" borderId="8" xfId="0" applyFont="1" applyFill="1" applyBorder="1" applyAlignment="1">
      <alignment horizontal="center" vertical="center" wrapText="1"/>
    </xf>
    <xf numFmtId="0" fontId="47" fillId="5" borderId="7" xfId="0" applyFont="1" applyFill="1" applyBorder="1" applyAlignment="1">
      <alignment horizontal="center" vertical="center" wrapText="1"/>
    </xf>
    <xf numFmtId="0" fontId="47" fillId="5" borderId="9" xfId="0" applyFont="1" applyFill="1" applyBorder="1" applyAlignment="1">
      <alignment horizontal="center" vertical="center" wrapText="1"/>
    </xf>
    <xf numFmtId="0" fontId="62" fillId="0" borderId="21" xfId="0" applyFont="1" applyBorder="1" applyAlignment="1">
      <alignment horizontal="center" vertical="center" shrinkToFit="1"/>
    </xf>
    <xf numFmtId="0" fontId="44" fillId="0" borderId="93" xfId="0" applyFont="1" applyBorder="1" applyAlignment="1">
      <alignment horizontal="center" vertical="center"/>
    </xf>
    <xf numFmtId="0" fontId="44" fillId="0" borderId="158" xfId="0" applyFont="1" applyBorder="1" applyAlignment="1">
      <alignment horizontal="center" vertical="center"/>
    </xf>
    <xf numFmtId="0" fontId="28" fillId="5" borderId="20" xfId="0" applyFont="1" applyFill="1" applyBorder="1" applyAlignment="1">
      <alignment horizontal="center" vertical="center"/>
    </xf>
    <xf numFmtId="0" fontId="28" fillId="5" borderId="45" xfId="0" applyFont="1" applyFill="1" applyBorder="1" applyAlignment="1">
      <alignment horizontal="center" vertical="center"/>
    </xf>
    <xf numFmtId="0" fontId="28" fillId="5" borderId="8" xfId="0" applyFont="1" applyFill="1" applyBorder="1" applyAlignment="1">
      <alignment horizontal="center" vertical="center" wrapText="1"/>
    </xf>
    <xf numFmtId="0" fontId="28" fillId="5" borderId="7" xfId="0" applyFont="1" applyFill="1" applyBorder="1" applyAlignment="1">
      <alignment horizontal="center" vertical="center" wrapText="1"/>
    </xf>
    <xf numFmtId="0" fontId="0" fillId="0" borderId="33" xfId="0" applyFont="1" applyBorder="1" applyAlignment="1">
      <alignment horizontal="left" vertical="center" wrapText="1"/>
    </xf>
    <xf numFmtId="0" fontId="0" fillId="0" borderId="36" xfId="0" applyFont="1" applyBorder="1" applyAlignment="1">
      <alignment horizontal="left" vertical="center" wrapText="1"/>
    </xf>
    <xf numFmtId="0" fontId="0" fillId="0" borderId="37" xfId="0" applyFont="1" applyBorder="1" applyAlignment="1">
      <alignment horizontal="left" vertical="center" wrapText="1"/>
    </xf>
    <xf numFmtId="0" fontId="0" fillId="0" borderId="25" xfId="0" applyFont="1" applyBorder="1" applyAlignment="1">
      <alignment horizontal="left" vertical="center" wrapText="1"/>
    </xf>
    <xf numFmtId="0" fontId="0" fillId="0" borderId="0" xfId="0" applyFont="1" applyBorder="1" applyAlignment="1">
      <alignment horizontal="left" vertical="center" wrapText="1"/>
    </xf>
    <xf numFmtId="0" fontId="0" fillId="0" borderId="28" xfId="0" applyFont="1" applyBorder="1" applyAlignment="1">
      <alignment horizontal="left" vertical="center" wrapText="1"/>
    </xf>
    <xf numFmtId="0" fontId="0" fillId="0" borderId="29" xfId="0" applyFont="1" applyBorder="1" applyAlignment="1">
      <alignment horizontal="left" vertical="center" wrapText="1"/>
    </xf>
    <xf numFmtId="0" fontId="0" fillId="0" borderId="21" xfId="0" applyFont="1" applyBorder="1" applyAlignment="1">
      <alignment horizontal="left" vertical="center" wrapText="1"/>
    </xf>
    <xf numFmtId="0" fontId="0" fillId="0" borderId="32" xfId="0" applyFont="1" applyBorder="1" applyAlignment="1">
      <alignment horizontal="left" vertical="center" wrapText="1"/>
    </xf>
    <xf numFmtId="0" fontId="0" fillId="0" borderId="29"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33"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25" xfId="0" applyBorder="1" applyAlignment="1">
      <alignment horizontal="left" vertical="center" wrapText="1"/>
    </xf>
    <xf numFmtId="0" fontId="0" fillId="0" borderId="0"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0" borderId="21" xfId="0" applyBorder="1" applyAlignment="1">
      <alignment horizontal="left" vertical="center" wrapText="1"/>
    </xf>
    <xf numFmtId="0" fontId="0" fillId="0" borderId="32" xfId="0" applyBorder="1" applyAlignment="1">
      <alignment horizontal="left" vertical="center" wrapText="1"/>
    </xf>
    <xf numFmtId="0" fontId="44" fillId="0" borderId="170" xfId="0" applyFont="1" applyBorder="1" applyAlignment="1">
      <alignment horizontal="center" vertical="center"/>
    </xf>
    <xf numFmtId="0" fontId="41" fillId="2" borderId="0" xfId="4" applyFont="1" applyFill="1" applyAlignment="1" applyProtection="1">
      <alignment horizontal="left" wrapText="1"/>
    </xf>
    <xf numFmtId="0" fontId="0" fillId="0" borderId="0" xfId="0" applyFont="1" applyAlignment="1">
      <alignment horizontal="left" wrapText="1"/>
    </xf>
    <xf numFmtId="0" fontId="28" fillId="5" borderId="8" xfId="0" applyFont="1" applyFill="1" applyBorder="1" applyAlignment="1">
      <alignment horizontal="center" vertical="center"/>
    </xf>
    <xf numFmtId="0" fontId="28" fillId="5" borderId="7" xfId="0" applyFont="1" applyFill="1" applyBorder="1" applyAlignment="1">
      <alignment horizontal="center" vertical="center"/>
    </xf>
    <xf numFmtId="0" fontId="28" fillId="5" borderId="9" xfId="0" applyFont="1" applyFill="1" applyBorder="1" applyAlignment="1">
      <alignment horizontal="center" vertical="center"/>
    </xf>
    <xf numFmtId="0" fontId="28" fillId="5" borderId="33" xfId="0" applyFont="1" applyFill="1" applyBorder="1" applyAlignment="1" applyProtection="1">
      <alignment horizontal="center" vertical="center" shrinkToFit="1"/>
    </xf>
    <xf numFmtId="0" fontId="28" fillId="5" borderId="37" xfId="0" applyFont="1" applyFill="1" applyBorder="1" applyAlignment="1" applyProtection="1">
      <alignment horizontal="center" vertical="center" shrinkToFit="1"/>
    </xf>
    <xf numFmtId="0" fontId="28" fillId="5" borderId="29" xfId="0" applyFont="1" applyFill="1" applyBorder="1" applyAlignment="1" applyProtection="1">
      <alignment horizontal="center" vertical="center" shrinkToFit="1"/>
    </xf>
    <xf numFmtId="0" fontId="28" fillId="5" borderId="32" xfId="0" applyFont="1" applyFill="1" applyBorder="1" applyAlignment="1" applyProtection="1">
      <alignment horizontal="center" vertical="center" shrinkToFit="1"/>
    </xf>
    <xf numFmtId="0" fontId="28" fillId="5" borderId="33" xfId="0" applyFont="1" applyFill="1" applyBorder="1" applyAlignment="1" applyProtection="1">
      <alignment horizontal="center" vertical="center" wrapText="1" shrinkToFit="1"/>
    </xf>
    <xf numFmtId="0" fontId="28" fillId="5" borderId="37" xfId="0" applyFont="1" applyFill="1" applyBorder="1" applyAlignment="1" applyProtection="1">
      <alignment horizontal="center" vertical="center" wrapText="1" shrinkToFit="1"/>
    </xf>
    <xf numFmtId="0" fontId="28" fillId="5" borderId="29" xfId="0" applyFont="1" applyFill="1" applyBorder="1" applyAlignment="1" applyProtection="1">
      <alignment horizontal="center" vertical="center" wrapText="1" shrinkToFit="1"/>
    </xf>
    <xf numFmtId="0" fontId="28" fillId="5" borderId="32" xfId="0" applyFont="1" applyFill="1" applyBorder="1" applyAlignment="1" applyProtection="1">
      <alignment horizontal="center" vertical="center" wrapText="1" shrinkToFit="1"/>
    </xf>
    <xf numFmtId="0" fontId="42" fillId="5" borderId="33" xfId="4" applyFont="1" applyFill="1" applyBorder="1" applyAlignment="1" applyProtection="1">
      <alignment horizontal="center" vertical="center" wrapText="1"/>
    </xf>
    <xf numFmtId="0" fontId="42" fillId="5" borderId="163" xfId="4" applyFont="1" applyFill="1" applyBorder="1" applyAlignment="1" applyProtection="1">
      <alignment horizontal="center" vertical="center" wrapText="1"/>
    </xf>
    <xf numFmtId="0" fontId="42" fillId="5" borderId="25" xfId="4" applyFont="1" applyFill="1" applyBorder="1" applyAlignment="1" applyProtection="1">
      <alignment horizontal="center" vertical="center" wrapText="1"/>
    </xf>
    <xf numFmtId="0" fontId="42" fillId="5" borderId="164" xfId="4" applyFont="1" applyFill="1" applyBorder="1" applyAlignment="1" applyProtection="1">
      <alignment horizontal="center" vertical="center" wrapText="1"/>
    </xf>
    <xf numFmtId="0" fontId="42" fillId="5" borderId="29" xfId="4" applyFont="1" applyFill="1" applyBorder="1" applyAlignment="1" applyProtection="1">
      <alignment horizontal="center" vertical="center" wrapText="1"/>
    </xf>
    <xf numFmtId="0" fontId="42" fillId="5" borderId="165" xfId="4" applyFont="1" applyFill="1" applyBorder="1" applyAlignment="1" applyProtection="1">
      <alignment horizontal="center" vertical="center" wrapText="1"/>
    </xf>
    <xf numFmtId="0" fontId="28" fillId="5" borderId="166" xfId="0" applyFont="1" applyFill="1" applyBorder="1" applyAlignment="1" applyProtection="1">
      <alignment horizontal="center" vertical="center"/>
    </xf>
    <xf numFmtId="0" fontId="28" fillId="5" borderId="167" xfId="0" applyFont="1" applyFill="1" applyBorder="1" applyAlignment="1" applyProtection="1">
      <alignment horizontal="center" vertical="center"/>
    </xf>
    <xf numFmtId="0" fontId="28" fillId="5" borderId="168" xfId="0" applyFont="1" applyFill="1" applyBorder="1" applyAlignment="1" applyProtection="1">
      <alignment horizontal="center" vertical="center"/>
    </xf>
    <xf numFmtId="0" fontId="28" fillId="5" borderId="169" xfId="0" applyFont="1" applyFill="1" applyBorder="1" applyAlignment="1" applyProtection="1">
      <alignment horizontal="center" vertical="center"/>
    </xf>
    <xf numFmtId="0" fontId="28" fillId="5" borderId="0" xfId="0" applyFont="1" applyFill="1" applyBorder="1" applyAlignment="1" applyProtection="1">
      <alignment horizontal="center" vertical="center"/>
    </xf>
    <xf numFmtId="0" fontId="28" fillId="5" borderId="164" xfId="0" applyFont="1" applyFill="1" applyBorder="1" applyAlignment="1" applyProtection="1">
      <alignment horizontal="center" vertical="center"/>
    </xf>
    <xf numFmtId="0" fontId="41" fillId="2" borderId="0" xfId="4" applyFont="1" applyFill="1" applyAlignment="1" applyProtection="1">
      <alignment horizontal="left"/>
    </xf>
    <xf numFmtId="0" fontId="30" fillId="0" borderId="33" xfId="0" applyFont="1" applyBorder="1" applyAlignment="1">
      <alignment horizontal="left" vertical="center" wrapText="1" shrinkToFit="1"/>
    </xf>
    <xf numFmtId="0" fontId="30" fillId="0" borderId="36" xfId="0" applyFont="1" applyBorder="1" applyAlignment="1">
      <alignment horizontal="left" vertical="center" wrapText="1" shrinkToFit="1"/>
    </xf>
    <xf numFmtId="0" fontId="30" fillId="0" borderId="37" xfId="0" applyFont="1" applyBorder="1" applyAlignment="1">
      <alignment horizontal="left" vertical="center" wrapText="1" shrinkToFit="1"/>
    </xf>
    <xf numFmtId="0" fontId="30" fillId="0" borderId="29" xfId="0" applyFont="1" applyBorder="1" applyAlignment="1">
      <alignment horizontal="left" vertical="center" wrapText="1" shrinkToFit="1"/>
    </xf>
    <xf numFmtId="0" fontId="30" fillId="0" borderId="21" xfId="0" applyFont="1" applyBorder="1" applyAlignment="1">
      <alignment horizontal="left" vertical="center" wrapText="1" shrinkToFit="1"/>
    </xf>
    <xf numFmtId="0" fontId="30" fillId="0" borderId="32" xfId="0" applyFont="1" applyBorder="1" applyAlignment="1">
      <alignment horizontal="left" vertical="center" wrapText="1" shrinkToFit="1"/>
    </xf>
    <xf numFmtId="0" fontId="0" fillId="10" borderId="178" xfId="0" applyFill="1" applyBorder="1" applyAlignment="1">
      <alignment horizontal="left" vertical="center"/>
    </xf>
    <xf numFmtId="0" fontId="0" fillId="10" borderId="89" xfId="0" applyFill="1" applyBorder="1" applyAlignment="1">
      <alignment horizontal="left" vertical="center"/>
    </xf>
    <xf numFmtId="0" fontId="0" fillId="10" borderId="176" xfId="0" applyFill="1" applyBorder="1" applyAlignment="1">
      <alignment horizontal="center" vertical="center"/>
    </xf>
    <xf numFmtId="0" fontId="0" fillId="10" borderId="125" xfId="0" applyFill="1" applyBorder="1" applyAlignment="1">
      <alignment horizontal="center" vertical="center"/>
    </xf>
    <xf numFmtId="0" fontId="0" fillId="10" borderId="180" xfId="0" applyFill="1" applyBorder="1" applyAlignment="1">
      <alignment horizontal="left" vertical="center"/>
    </xf>
    <xf numFmtId="0" fontId="0" fillId="10" borderId="88" xfId="0" applyFill="1" applyBorder="1" applyAlignment="1">
      <alignment horizontal="left" vertical="center"/>
    </xf>
    <xf numFmtId="0" fontId="0" fillId="10" borderId="181" xfId="0" applyFill="1" applyBorder="1" applyAlignment="1">
      <alignment horizontal="center" vertical="center" shrinkToFit="1"/>
    </xf>
    <xf numFmtId="0" fontId="0" fillId="10" borderId="182" xfId="0" applyFill="1" applyBorder="1" applyAlignment="1">
      <alignment horizontal="center" vertical="center" shrinkToFit="1"/>
    </xf>
    <xf numFmtId="182" fontId="0" fillId="0" borderId="0" xfId="0" applyNumberFormat="1" applyAlignment="1">
      <alignment horizontal="center" vertical="center"/>
    </xf>
    <xf numFmtId="0" fontId="0" fillId="0" borderId="171" xfId="0" applyBorder="1" applyAlignment="1" applyProtection="1">
      <alignment horizontal="left" vertical="center"/>
      <protection locked="0"/>
    </xf>
    <xf numFmtId="0" fontId="0" fillId="0" borderId="0" xfId="0" applyBorder="1" applyAlignment="1" applyProtection="1">
      <alignment horizontal="left" vertical="center"/>
      <protection locked="0"/>
    </xf>
    <xf numFmtId="0" fontId="0" fillId="0" borderId="172" xfId="0" applyBorder="1" applyAlignment="1" applyProtection="1">
      <alignment horizontal="left" vertical="center"/>
      <protection locked="0"/>
    </xf>
    <xf numFmtId="0" fontId="0" fillId="0" borderId="173" xfId="0" applyBorder="1" applyAlignment="1" applyProtection="1">
      <alignment horizontal="left" vertical="center"/>
      <protection locked="0"/>
    </xf>
    <xf numFmtId="0" fontId="0" fillId="0" borderId="174" xfId="0" applyBorder="1" applyAlignment="1" applyProtection="1">
      <alignment horizontal="left" vertical="center"/>
      <protection locked="0"/>
    </xf>
    <xf numFmtId="0" fontId="0" fillId="0" borderId="175" xfId="0" applyBorder="1" applyAlignment="1" applyProtection="1">
      <alignment horizontal="left" vertical="center"/>
      <protection locked="0"/>
    </xf>
    <xf numFmtId="38" fontId="26" fillId="0" borderId="126" xfId="2" applyFont="1" applyBorder="1" applyAlignment="1">
      <alignment horizontal="center" vertical="center"/>
    </xf>
    <xf numFmtId="38" fontId="26" fillId="0" borderId="177" xfId="2" applyFont="1" applyBorder="1" applyAlignment="1">
      <alignment horizontal="center" vertical="center"/>
    </xf>
    <xf numFmtId="0" fontId="0" fillId="10" borderId="178" xfId="0" applyFill="1" applyBorder="1" applyAlignment="1">
      <alignment horizontal="center" vertical="center"/>
    </xf>
    <xf numFmtId="0" fontId="0" fillId="10" borderId="89" xfId="0" applyFill="1" applyBorder="1" applyAlignment="1">
      <alignment horizontal="center" vertical="center"/>
    </xf>
    <xf numFmtId="178" fontId="0" fillId="0" borderId="92" xfId="0" applyNumberFormat="1" applyBorder="1" applyAlignment="1">
      <alignment horizontal="center" vertical="center"/>
    </xf>
    <xf numFmtId="178" fontId="0" fillId="0" borderId="179" xfId="0" applyNumberFormat="1" applyBorder="1" applyAlignment="1">
      <alignment horizontal="center" vertical="center"/>
    </xf>
    <xf numFmtId="0" fontId="50" fillId="10" borderId="8" xfId="0" applyFont="1" applyFill="1" applyBorder="1" applyAlignment="1">
      <alignment horizontal="center" vertical="center" wrapText="1"/>
    </xf>
    <xf numFmtId="0" fontId="50" fillId="10" borderId="9" xfId="0" applyFont="1" applyFill="1" applyBorder="1" applyAlignment="1">
      <alignment horizontal="center" vertical="center"/>
    </xf>
    <xf numFmtId="0" fontId="50" fillId="10" borderId="7" xfId="0" applyFont="1" applyFill="1" applyBorder="1" applyAlignment="1">
      <alignment horizontal="center" vertical="center"/>
    </xf>
    <xf numFmtId="0" fontId="47" fillId="10" borderId="20" xfId="0" applyFont="1" applyFill="1" applyBorder="1" applyAlignment="1">
      <alignment horizontal="center" vertical="center"/>
    </xf>
    <xf numFmtId="0" fontId="47" fillId="10" borderId="19" xfId="0" applyFont="1" applyFill="1" applyBorder="1" applyAlignment="1">
      <alignment horizontal="center" vertical="center"/>
    </xf>
    <xf numFmtId="0" fontId="47" fillId="10" borderId="45" xfId="0" applyFont="1" applyFill="1" applyBorder="1" applyAlignment="1">
      <alignment horizontal="center" vertical="center"/>
    </xf>
    <xf numFmtId="0" fontId="47" fillId="10" borderId="33" xfId="0" applyFont="1" applyFill="1" applyBorder="1" applyAlignment="1">
      <alignment horizontal="center" vertical="center"/>
    </xf>
    <xf numFmtId="0" fontId="47" fillId="10" borderId="36" xfId="0" applyFont="1" applyFill="1" applyBorder="1" applyAlignment="1">
      <alignment horizontal="center" vertical="center"/>
    </xf>
    <xf numFmtId="38" fontId="26" fillId="0" borderId="21" xfId="2" applyFont="1" applyBorder="1" applyAlignment="1">
      <alignment horizontal="right"/>
    </xf>
    <xf numFmtId="38" fontId="26" fillId="0" borderId="19" xfId="2" applyFont="1" applyBorder="1" applyAlignment="1">
      <alignment horizontal="right"/>
    </xf>
    <xf numFmtId="0" fontId="0" fillId="0" borderId="19" xfId="0" applyFont="1" applyBorder="1" applyAlignment="1">
      <alignment horizontal="left"/>
    </xf>
    <xf numFmtId="0" fontId="47" fillId="10" borderId="37" xfId="0" applyFont="1" applyFill="1" applyBorder="1" applyAlignment="1">
      <alignment horizontal="center" vertical="center"/>
    </xf>
    <xf numFmtId="0" fontId="47" fillId="10" borderId="25" xfId="0" applyFont="1" applyFill="1" applyBorder="1" applyAlignment="1">
      <alignment horizontal="center" vertical="center"/>
    </xf>
    <xf numFmtId="0" fontId="47" fillId="10" borderId="28" xfId="0" applyFont="1" applyFill="1" applyBorder="1" applyAlignment="1">
      <alignment horizontal="center" vertical="center"/>
    </xf>
    <xf numFmtId="0" fontId="50" fillId="10" borderId="9" xfId="0" applyFont="1" applyFill="1" applyBorder="1" applyAlignment="1">
      <alignment horizontal="center" vertical="center" wrapText="1"/>
    </xf>
    <xf numFmtId="0" fontId="49" fillId="10" borderId="252" xfId="0" applyFont="1" applyFill="1" applyBorder="1" applyAlignment="1">
      <alignment horizontal="left" vertical="center"/>
    </xf>
    <xf numFmtId="38" fontId="32" fillId="0" borderId="253" xfId="2" applyFont="1" applyBorder="1" applyAlignment="1">
      <alignment horizontal="center" vertical="center"/>
    </xf>
    <xf numFmtId="38" fontId="32" fillId="0" borderId="254" xfId="2" applyFont="1" applyBorder="1" applyAlignment="1">
      <alignment horizontal="center" vertical="center"/>
    </xf>
    <xf numFmtId="38" fontId="32" fillId="0" borderId="255" xfId="2" applyFont="1" applyBorder="1" applyAlignment="1">
      <alignment horizontal="center" vertical="center"/>
    </xf>
    <xf numFmtId="38" fontId="32" fillId="0" borderId="256" xfId="2" applyFont="1" applyBorder="1" applyAlignment="1">
      <alignment horizontal="center" vertical="center"/>
    </xf>
    <xf numFmtId="38" fontId="32" fillId="0" borderId="257" xfId="2" applyFont="1" applyBorder="1" applyAlignment="1">
      <alignment horizontal="center" vertical="center"/>
    </xf>
    <xf numFmtId="38" fontId="32" fillId="0" borderId="258" xfId="2" applyFont="1" applyBorder="1" applyAlignment="1">
      <alignment horizontal="center" vertical="center"/>
    </xf>
    <xf numFmtId="38" fontId="32" fillId="0" borderId="259" xfId="2" applyFont="1" applyBorder="1" applyAlignment="1">
      <alignment horizontal="center" vertical="center"/>
    </xf>
    <xf numFmtId="0" fontId="52" fillId="10" borderId="245" xfId="0" applyFont="1" applyFill="1" applyBorder="1" applyAlignment="1">
      <alignment horizontal="left" vertical="center"/>
    </xf>
    <xf numFmtId="38" fontId="32" fillId="0" borderId="245" xfId="2" applyFont="1" applyBorder="1" applyAlignment="1">
      <alignment horizontal="center" vertical="center"/>
    </xf>
    <xf numFmtId="38" fontId="32" fillId="0" borderId="246" xfId="2" applyFont="1" applyBorder="1" applyAlignment="1">
      <alignment horizontal="center" vertical="center"/>
    </xf>
    <xf numFmtId="38" fontId="32" fillId="0" borderId="247" xfId="2" applyFont="1" applyBorder="1" applyAlignment="1">
      <alignment horizontal="center" vertical="center"/>
    </xf>
    <xf numFmtId="38" fontId="32" fillId="0" borderId="248" xfId="2" applyFont="1" applyBorder="1" applyAlignment="1">
      <alignment horizontal="center" vertical="center"/>
    </xf>
    <xf numFmtId="38" fontId="32" fillId="0" borderId="249" xfId="2" applyFont="1" applyBorder="1" applyAlignment="1">
      <alignment horizontal="center" vertical="center"/>
    </xf>
    <xf numFmtId="38" fontId="32" fillId="0" borderId="250" xfId="2" applyFont="1" applyBorder="1" applyAlignment="1">
      <alignment horizontal="center" vertical="center"/>
    </xf>
    <xf numFmtId="38" fontId="32" fillId="0" borderId="251" xfId="2" applyFont="1" applyBorder="1" applyAlignment="1">
      <alignment horizontal="center" vertical="center"/>
    </xf>
    <xf numFmtId="0" fontId="52" fillId="10" borderId="231" xfId="0" applyFont="1" applyFill="1" applyBorder="1" applyAlignment="1">
      <alignment horizontal="left" vertical="center"/>
    </xf>
    <xf numFmtId="38" fontId="32" fillId="0" borderId="231" xfId="2" applyFont="1" applyBorder="1" applyAlignment="1">
      <alignment horizontal="center" vertical="center"/>
    </xf>
    <xf numFmtId="38" fontId="32" fillId="0" borderId="232" xfId="2" applyFont="1" applyBorder="1" applyAlignment="1">
      <alignment horizontal="center" vertical="center"/>
    </xf>
    <xf numFmtId="38" fontId="32" fillId="0" borderId="233" xfId="2" applyFont="1" applyBorder="1" applyAlignment="1">
      <alignment horizontal="center" vertical="center"/>
    </xf>
    <xf numFmtId="38" fontId="32" fillId="0" borderId="234" xfId="2" applyFont="1" applyBorder="1" applyAlignment="1">
      <alignment horizontal="center" vertical="center"/>
    </xf>
    <xf numFmtId="38" fontId="32" fillId="0" borderId="235" xfId="2" applyFont="1" applyBorder="1" applyAlignment="1">
      <alignment horizontal="center" vertical="center"/>
    </xf>
    <xf numFmtId="38" fontId="32" fillId="0" borderId="236" xfId="2" applyFont="1" applyBorder="1" applyAlignment="1">
      <alignment horizontal="center" vertical="center"/>
    </xf>
    <xf numFmtId="38" fontId="32" fillId="0" borderId="237" xfId="2" applyFont="1" applyBorder="1" applyAlignment="1">
      <alignment horizontal="center" vertical="center"/>
    </xf>
    <xf numFmtId="0" fontId="52" fillId="10" borderId="93" xfId="0" applyFont="1" applyFill="1" applyBorder="1" applyAlignment="1">
      <alignment horizontal="center" vertical="center"/>
    </xf>
    <xf numFmtId="0" fontId="52" fillId="10" borderId="170" xfId="0" applyFont="1" applyFill="1" applyBorder="1" applyAlignment="1">
      <alignment horizontal="center" vertical="center"/>
    </xf>
    <xf numFmtId="0" fontId="52" fillId="10" borderId="158" xfId="0" applyFont="1" applyFill="1" applyBorder="1" applyAlignment="1">
      <alignment horizontal="center" vertical="center"/>
    </xf>
    <xf numFmtId="0" fontId="32" fillId="0" borderId="220" xfId="0" applyFont="1" applyBorder="1" applyAlignment="1">
      <alignment horizontal="center" vertical="center"/>
    </xf>
    <xf numFmtId="0" fontId="32" fillId="0" borderId="221" xfId="0" applyFont="1" applyBorder="1" applyAlignment="1">
      <alignment horizontal="center" vertical="center"/>
    </xf>
    <xf numFmtId="0" fontId="32" fillId="0" borderId="222" xfId="0" applyFont="1" applyBorder="1" applyAlignment="1">
      <alignment horizontal="center" vertical="center"/>
    </xf>
    <xf numFmtId="0" fontId="32" fillId="0" borderId="153" xfId="0" applyFont="1" applyBorder="1" applyAlignment="1">
      <alignment horizontal="center" vertical="center"/>
    </xf>
    <xf numFmtId="0" fontId="32" fillId="0" borderId="223" xfId="0" applyFont="1" applyBorder="1" applyAlignment="1">
      <alignment horizontal="center" vertical="center"/>
    </xf>
    <xf numFmtId="0" fontId="32" fillId="0" borderId="224" xfId="0" applyFont="1" applyBorder="1" applyAlignment="1">
      <alignment horizontal="center" vertical="center"/>
    </xf>
    <xf numFmtId="38" fontId="32" fillId="0" borderId="225" xfId="2" applyFont="1" applyBorder="1" applyAlignment="1">
      <alignment horizontal="center" vertical="center"/>
    </xf>
    <xf numFmtId="38" fontId="32" fillId="0" borderId="226" xfId="2" applyFont="1" applyBorder="1" applyAlignment="1">
      <alignment horizontal="center" vertical="center"/>
    </xf>
    <xf numFmtId="38" fontId="32" fillId="0" borderId="227" xfId="2" applyFont="1" applyBorder="1" applyAlignment="1">
      <alignment horizontal="center" vertical="center"/>
    </xf>
    <xf numFmtId="38" fontId="32" fillId="0" borderId="228" xfId="2" applyFont="1" applyBorder="1" applyAlignment="1">
      <alignment horizontal="center" vertical="center"/>
    </xf>
    <xf numFmtId="0" fontId="32" fillId="0" borderId="20" xfId="0" applyFont="1" applyBorder="1" applyAlignment="1">
      <alignment horizontal="center" vertical="center"/>
    </xf>
    <xf numFmtId="0" fontId="32" fillId="0" borderId="19" xfId="0" applyFont="1" applyBorder="1" applyAlignment="1">
      <alignment horizontal="center" vertical="center"/>
    </xf>
    <xf numFmtId="0" fontId="32" fillId="0" borderId="45" xfId="0" applyFont="1" applyBorder="1" applyAlignment="1">
      <alignment horizontal="center" vertical="center"/>
    </xf>
    <xf numFmtId="0" fontId="57" fillId="0" borderId="220" xfId="0" applyFont="1" applyBorder="1" applyAlignment="1">
      <alignment horizontal="center" vertical="center"/>
    </xf>
    <xf numFmtId="0" fontId="57" fillId="0" borderId="221" xfId="0" applyFont="1" applyBorder="1" applyAlignment="1">
      <alignment horizontal="center" vertical="center"/>
    </xf>
    <xf numFmtId="38" fontId="32" fillId="0" borderId="229" xfId="2" applyFont="1" applyBorder="1" applyAlignment="1">
      <alignment horizontal="center" vertical="center"/>
    </xf>
    <xf numFmtId="38" fontId="32" fillId="0" borderId="221" xfId="2" applyFont="1" applyBorder="1" applyAlignment="1">
      <alignment horizontal="center" vertical="center"/>
    </xf>
    <xf numFmtId="38" fontId="32" fillId="0" borderId="230" xfId="2" applyFont="1" applyBorder="1" applyAlignment="1">
      <alignment horizontal="center" vertical="center"/>
    </xf>
    <xf numFmtId="0" fontId="57" fillId="0" borderId="238" xfId="0" applyFont="1" applyBorder="1" applyAlignment="1">
      <alignment horizontal="center" vertical="center"/>
    </xf>
    <xf numFmtId="0" fontId="57" fillId="0" borderId="239" xfId="0" applyFont="1" applyBorder="1" applyAlignment="1">
      <alignment horizontal="center" vertical="center"/>
    </xf>
    <xf numFmtId="38" fontId="32" fillId="0" borderId="240" xfId="2" applyFont="1" applyBorder="1" applyAlignment="1">
      <alignment horizontal="center" vertical="center"/>
    </xf>
    <xf numFmtId="38" fontId="32" fillId="0" borderId="239" xfId="2" applyFont="1" applyBorder="1" applyAlignment="1">
      <alignment horizontal="center" vertical="center"/>
    </xf>
    <xf numFmtId="38" fontId="32" fillId="0" borderId="241" xfId="2" applyFont="1" applyBorder="1" applyAlignment="1">
      <alignment horizontal="center" vertical="center"/>
    </xf>
    <xf numFmtId="0" fontId="49" fillId="14" borderId="109" xfId="0" applyFont="1" applyFill="1" applyBorder="1" applyAlignment="1">
      <alignment horizontal="center" vertical="center"/>
    </xf>
    <xf numFmtId="0" fontId="49" fillId="14" borderId="242" xfId="0" applyFont="1" applyFill="1" applyBorder="1" applyAlignment="1">
      <alignment horizontal="center" vertical="center"/>
    </xf>
    <xf numFmtId="0" fontId="49" fillId="21" borderId="243" xfId="0" applyFont="1" applyFill="1" applyBorder="1" applyAlignment="1">
      <alignment horizontal="center" vertical="center"/>
    </xf>
    <xf numFmtId="0" fontId="49" fillId="21" borderId="170" xfId="0" applyFont="1" applyFill="1" applyBorder="1" applyAlignment="1">
      <alignment horizontal="center" vertical="center"/>
    </xf>
    <xf numFmtId="0" fontId="49" fillId="21" borderId="244" xfId="0" applyFont="1" applyFill="1" applyBorder="1" applyAlignment="1">
      <alignment horizontal="center" vertical="center"/>
    </xf>
    <xf numFmtId="0" fontId="49" fillId="5" borderId="243" xfId="0" applyFont="1" applyFill="1" applyBorder="1" applyAlignment="1">
      <alignment horizontal="center" vertical="center"/>
    </xf>
    <xf numFmtId="0" fontId="49" fillId="5" borderId="170" xfId="0" applyFont="1" applyFill="1" applyBorder="1" applyAlignment="1">
      <alignment horizontal="center" vertical="center"/>
    </xf>
    <xf numFmtId="0" fontId="32" fillId="0" borderId="29" xfId="0" applyFont="1" applyBorder="1" applyAlignment="1">
      <alignment horizontal="center" vertical="center"/>
    </xf>
    <xf numFmtId="0" fontId="32" fillId="0" borderId="21" xfId="0" applyFont="1" applyBorder="1" applyAlignment="1">
      <alignment horizontal="center" vertical="center"/>
    </xf>
    <xf numFmtId="0" fontId="32" fillId="0" borderId="32" xfId="0" applyFont="1" applyBorder="1" applyAlignment="1">
      <alignment horizontal="center" vertical="center"/>
    </xf>
    <xf numFmtId="0" fontId="57" fillId="0" borderId="72"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75" xfId="0" applyFont="1" applyBorder="1" applyAlignment="1">
      <alignment horizontal="center" vertical="center" wrapText="1"/>
    </xf>
    <xf numFmtId="0" fontId="57" fillId="0" borderId="76" xfId="0" applyFont="1" applyBorder="1" applyAlignment="1">
      <alignment horizontal="center" vertical="center" wrapText="1"/>
    </xf>
    <xf numFmtId="0" fontId="57" fillId="0" borderId="77" xfId="0" applyFont="1" applyBorder="1" applyAlignment="1">
      <alignment horizontal="center" vertical="center" wrapText="1"/>
    </xf>
    <xf numFmtId="0" fontId="64" fillId="0" borderId="195" xfId="0" applyFont="1" applyBorder="1" applyAlignment="1">
      <alignment horizontal="center" vertical="center"/>
    </xf>
    <xf numFmtId="0" fontId="64" fillId="0" borderId="196" xfId="0" applyFont="1" applyBorder="1" applyAlignment="1">
      <alignment horizontal="center" vertical="center"/>
    </xf>
    <xf numFmtId="0" fontId="64" fillId="0" borderId="197" xfId="0" applyFont="1" applyBorder="1" applyAlignment="1">
      <alignment horizontal="center" vertical="center"/>
    </xf>
    <xf numFmtId="0" fontId="64" fillId="0" borderId="152" xfId="0" applyFont="1" applyBorder="1" applyAlignment="1">
      <alignment horizontal="center" vertical="center"/>
    </xf>
    <xf numFmtId="0" fontId="64" fillId="0" borderId="198" xfId="0" applyFont="1" applyBorder="1" applyAlignment="1">
      <alignment horizontal="center" vertical="center"/>
    </xf>
    <xf numFmtId="0" fontId="64" fillId="0" borderId="199" xfId="0" applyFont="1" applyBorder="1" applyAlignment="1">
      <alignment horizontal="center" vertical="center"/>
    </xf>
    <xf numFmtId="38" fontId="32" fillId="0" borderId="200" xfId="2" applyFont="1" applyBorder="1" applyAlignment="1">
      <alignment horizontal="center" vertical="center"/>
    </xf>
    <xf numFmtId="38" fontId="32" fillId="0" borderId="201" xfId="2" applyFont="1" applyBorder="1" applyAlignment="1">
      <alignment horizontal="center" vertical="center"/>
    </xf>
    <xf numFmtId="38" fontId="32" fillId="0" borderId="202" xfId="2" applyFont="1" applyBorder="1" applyAlignment="1">
      <alignment horizontal="center" vertical="center"/>
    </xf>
    <xf numFmtId="38" fontId="32" fillId="0" borderId="203" xfId="2" applyFont="1" applyBorder="1" applyAlignment="1">
      <alignment horizontal="center" vertical="center"/>
    </xf>
    <xf numFmtId="0" fontId="57" fillId="0" borderId="195" xfId="0" applyFont="1" applyBorder="1" applyAlignment="1">
      <alignment horizontal="center" vertical="center"/>
    </xf>
    <xf numFmtId="0" fontId="57" fillId="0" borderId="196" xfId="0" applyFont="1" applyBorder="1" applyAlignment="1">
      <alignment horizontal="center" vertical="center"/>
    </xf>
    <xf numFmtId="38" fontId="32" fillId="0" borderId="208" xfId="2" applyFont="1" applyBorder="1" applyAlignment="1">
      <alignment horizontal="center" vertical="center"/>
    </xf>
    <xf numFmtId="38" fontId="32" fillId="0" borderId="196" xfId="2" applyFont="1" applyBorder="1" applyAlignment="1">
      <alignment horizontal="center" vertical="center"/>
    </xf>
    <xf numFmtId="38" fontId="32" fillId="0" borderId="209" xfId="2" applyFont="1" applyBorder="1" applyAlignment="1">
      <alignment horizontal="center" vertical="center"/>
    </xf>
    <xf numFmtId="0" fontId="57" fillId="0" borderId="210" xfId="0" applyFont="1" applyBorder="1" applyAlignment="1">
      <alignment horizontal="center" vertical="center"/>
    </xf>
    <xf numFmtId="0" fontId="57" fillId="0" borderId="211" xfId="0" applyFont="1" applyBorder="1" applyAlignment="1">
      <alignment horizontal="center" vertical="center"/>
    </xf>
    <xf numFmtId="38" fontId="32" fillId="0" borderId="212" xfId="2" applyFont="1" applyBorder="1" applyAlignment="1">
      <alignment horizontal="center" vertical="center"/>
    </xf>
    <xf numFmtId="38" fontId="32" fillId="0" borderId="211" xfId="2" applyFont="1" applyBorder="1" applyAlignment="1">
      <alignment horizontal="center" vertical="center"/>
    </xf>
    <xf numFmtId="38" fontId="32" fillId="0" borderId="213" xfId="2" applyFont="1" applyBorder="1" applyAlignment="1">
      <alignment horizontal="center" vertical="center"/>
    </xf>
    <xf numFmtId="38" fontId="32" fillId="0" borderId="214" xfId="2" applyFont="1" applyBorder="1" applyAlignment="1">
      <alignment horizontal="center" vertical="center"/>
    </xf>
    <xf numFmtId="38" fontId="32" fillId="0" borderId="215" xfId="2" applyFont="1" applyBorder="1" applyAlignment="1">
      <alignment horizontal="center" vertical="center"/>
    </xf>
    <xf numFmtId="38" fontId="32" fillId="0" borderId="216" xfId="2" applyFont="1" applyBorder="1" applyAlignment="1">
      <alignment horizontal="center" vertical="center"/>
    </xf>
    <xf numFmtId="38" fontId="32" fillId="0" borderId="217" xfId="2" applyFont="1" applyBorder="1" applyAlignment="1">
      <alignment horizontal="center" vertical="center"/>
    </xf>
    <xf numFmtId="38" fontId="32" fillId="0" borderId="218" xfId="2" applyFont="1" applyBorder="1" applyAlignment="1">
      <alignment horizontal="center" vertical="center"/>
    </xf>
    <xf numFmtId="38" fontId="32" fillId="0" borderId="219" xfId="2" applyFont="1" applyBorder="1" applyAlignment="1">
      <alignment horizontal="center" vertical="center"/>
    </xf>
    <xf numFmtId="179" fontId="58" fillId="0" borderId="19" xfId="2" applyNumberFormat="1" applyFont="1" applyBorder="1" applyAlignment="1">
      <alignment horizontal="center" vertical="center"/>
    </xf>
    <xf numFmtId="0" fontId="32" fillId="0" borderId="82" xfId="0" applyFont="1" applyBorder="1" applyAlignment="1">
      <alignment horizontal="center" vertical="center"/>
    </xf>
    <xf numFmtId="0" fontId="32" fillId="0" borderId="78" xfId="0" applyFont="1" applyBorder="1" applyAlignment="1">
      <alignment horizontal="center" vertical="center"/>
    </xf>
    <xf numFmtId="0" fontId="32" fillId="0" borderId="83" xfId="0" applyFont="1" applyBorder="1" applyAlignment="1">
      <alignment horizontal="center" vertical="center"/>
    </xf>
    <xf numFmtId="0" fontId="32" fillId="0" borderId="80" xfId="0" applyFont="1" applyBorder="1" applyAlignment="1">
      <alignment horizontal="center" vertical="center"/>
    </xf>
    <xf numFmtId="38" fontId="32" fillId="0" borderId="78" xfId="2" applyFont="1" applyBorder="1" applyAlignment="1">
      <alignment horizontal="center" vertical="center"/>
    </xf>
    <xf numFmtId="38" fontId="32" fillId="0" borderId="79" xfId="2" applyFont="1" applyBorder="1" applyAlignment="1">
      <alignment horizontal="center" vertical="center"/>
    </xf>
    <xf numFmtId="38" fontId="32" fillId="0" borderId="80" xfId="2" applyFont="1" applyBorder="1" applyAlignment="1">
      <alignment horizontal="center" vertical="center"/>
    </xf>
    <xf numFmtId="38" fontId="32" fillId="0" borderId="81" xfId="2" applyFont="1" applyBorder="1" applyAlignment="1">
      <alignment horizontal="center" vertical="center"/>
    </xf>
    <xf numFmtId="38" fontId="32" fillId="0" borderId="192" xfId="2" applyFont="1" applyBorder="1" applyAlignment="1">
      <alignment horizontal="center" vertical="center" shrinkToFit="1"/>
    </xf>
    <xf numFmtId="38" fontId="32" fillId="0" borderId="193" xfId="2" applyFont="1" applyBorder="1" applyAlignment="1">
      <alignment horizontal="center" vertical="center" shrinkToFit="1"/>
    </xf>
    <xf numFmtId="38" fontId="32" fillId="0" borderId="194" xfId="2" applyFont="1" applyBorder="1" applyAlignment="1">
      <alignment horizontal="center" vertical="center" shrinkToFit="1"/>
    </xf>
    <xf numFmtId="0" fontId="32" fillId="0" borderId="204" xfId="0" applyFont="1" applyBorder="1" applyAlignment="1">
      <alignment horizontal="center" vertical="center"/>
    </xf>
    <xf numFmtId="0" fontId="32" fillId="0" borderId="188" xfId="0" applyFont="1" applyBorder="1" applyAlignment="1">
      <alignment horizontal="center" vertical="center"/>
    </xf>
    <xf numFmtId="0" fontId="32" fillId="0" borderId="205" xfId="0" applyFont="1" applyBorder="1" applyAlignment="1">
      <alignment horizontal="center" vertical="center"/>
    </xf>
    <xf numFmtId="0" fontId="32" fillId="0" borderId="190" xfId="0" applyFont="1" applyBorder="1" applyAlignment="1">
      <alignment horizontal="center" vertical="center"/>
    </xf>
    <xf numFmtId="38" fontId="32" fillId="0" borderId="188" xfId="2" applyFont="1" applyBorder="1" applyAlignment="1">
      <alignment horizontal="center" vertical="center" shrinkToFit="1"/>
    </xf>
    <xf numFmtId="38" fontId="32" fillId="0" borderId="189" xfId="2" applyFont="1" applyBorder="1" applyAlignment="1">
      <alignment horizontal="center" vertical="center" shrinkToFit="1"/>
    </xf>
    <xf numFmtId="38" fontId="32" fillId="0" borderId="190" xfId="2" applyFont="1" applyBorder="1" applyAlignment="1">
      <alignment horizontal="center" vertical="center" shrinkToFit="1"/>
    </xf>
    <xf numFmtId="38" fontId="32" fillId="0" borderId="191" xfId="2" applyFont="1" applyBorder="1" applyAlignment="1">
      <alignment horizontal="center" vertical="center" shrinkToFit="1"/>
    </xf>
    <xf numFmtId="0" fontId="57" fillId="0" borderId="183" xfId="0" applyFont="1" applyBorder="1" applyAlignment="1">
      <alignment horizontal="center" vertical="center"/>
    </xf>
    <xf numFmtId="0" fontId="57" fillId="0" borderId="184" xfId="0" applyFont="1" applyBorder="1" applyAlignment="1">
      <alignment horizontal="center" vertical="center"/>
    </xf>
    <xf numFmtId="0" fontId="57" fillId="0" borderId="185" xfId="0" applyFont="1" applyBorder="1" applyAlignment="1">
      <alignment horizontal="center" vertical="center"/>
    </xf>
    <xf numFmtId="0" fontId="57" fillId="0" borderId="206" xfId="0" applyFont="1" applyBorder="1" applyAlignment="1">
      <alignment horizontal="center" vertical="center"/>
    </xf>
    <xf numFmtId="0" fontId="57" fillId="0" borderId="193" xfId="0" applyFont="1" applyBorder="1" applyAlignment="1">
      <alignment horizontal="center" vertical="center"/>
    </xf>
    <xf numFmtId="0" fontId="57" fillId="0" borderId="207" xfId="0" applyFont="1" applyBorder="1" applyAlignment="1">
      <alignment horizontal="center" vertical="center"/>
    </xf>
    <xf numFmtId="0" fontId="64" fillId="0" borderId="183" xfId="0" applyFont="1" applyBorder="1" applyAlignment="1">
      <alignment horizontal="center" vertical="center"/>
    </xf>
    <xf numFmtId="0" fontId="64" fillId="0" borderId="184" xfId="0" applyFont="1" applyBorder="1" applyAlignment="1">
      <alignment horizontal="center" vertical="center"/>
    </xf>
    <xf numFmtId="0" fontId="64" fillId="0" borderId="185" xfId="0" applyFont="1" applyBorder="1" applyAlignment="1">
      <alignment horizontal="center" vertical="center"/>
    </xf>
    <xf numFmtId="0" fontId="64" fillId="0" borderId="151" xfId="0" applyFont="1" applyBorder="1" applyAlignment="1">
      <alignment horizontal="center" vertical="center"/>
    </xf>
    <xf numFmtId="0" fontId="64" fillId="0" borderId="186" xfId="0" applyFont="1" applyBorder="1" applyAlignment="1">
      <alignment horizontal="center" vertical="center"/>
    </xf>
    <xf numFmtId="0" fontId="64" fillId="0" borderId="187" xfId="0" applyFont="1" applyBorder="1" applyAlignment="1">
      <alignment horizontal="center" vertical="center"/>
    </xf>
    <xf numFmtId="0" fontId="63" fillId="0" borderId="72" xfId="0" applyFont="1" applyBorder="1" applyAlignment="1">
      <alignment horizontal="center" vertical="center"/>
    </xf>
    <xf numFmtId="0" fontId="63" fillId="0" borderId="73" xfId="0" applyFont="1" applyBorder="1" applyAlignment="1">
      <alignment horizontal="center" vertical="center"/>
    </xf>
    <xf numFmtId="0" fontId="63" fillId="0" borderId="74" xfId="0" applyFont="1" applyBorder="1" applyAlignment="1">
      <alignment horizontal="center" vertical="center"/>
    </xf>
    <xf numFmtId="0" fontId="63" fillId="0" borderId="75" xfId="0" applyFont="1" applyBorder="1" applyAlignment="1">
      <alignment horizontal="center" vertical="center"/>
    </xf>
    <xf numFmtId="0" fontId="63" fillId="0" borderId="76" xfId="0" applyFont="1" applyBorder="1" applyAlignment="1">
      <alignment horizontal="center" vertical="center"/>
    </xf>
    <xf numFmtId="0" fontId="63" fillId="0" borderId="77" xfId="0" applyFont="1" applyBorder="1" applyAlignment="1">
      <alignment horizontal="center" vertical="center"/>
    </xf>
    <xf numFmtId="0" fontId="28" fillId="3" borderId="8" xfId="0" applyFont="1" applyFill="1" applyBorder="1" applyAlignment="1">
      <alignment horizontal="center" vertical="center"/>
    </xf>
    <xf numFmtId="0" fontId="28" fillId="3" borderId="7" xfId="0" applyFont="1" applyFill="1" applyBorder="1" applyAlignment="1">
      <alignment horizontal="center" vertical="center"/>
    </xf>
    <xf numFmtId="0" fontId="28" fillId="3" borderId="9" xfId="0" applyFont="1" applyFill="1" applyBorder="1" applyAlignment="1">
      <alignment horizontal="center" vertical="center"/>
    </xf>
    <xf numFmtId="0" fontId="42" fillId="3" borderId="33" xfId="4" applyFont="1" applyFill="1" applyBorder="1" applyAlignment="1" applyProtection="1">
      <alignment horizontal="center" vertical="center" wrapText="1"/>
    </xf>
    <xf numFmtId="0" fontId="42" fillId="3" borderId="37" xfId="4" applyFont="1" applyFill="1" applyBorder="1" applyAlignment="1" applyProtection="1">
      <alignment horizontal="center" vertical="center" wrapText="1"/>
    </xf>
    <xf numFmtId="0" fontId="42" fillId="3" borderId="25" xfId="4" applyFont="1" applyFill="1" applyBorder="1" applyAlignment="1" applyProtection="1">
      <alignment horizontal="center" vertical="center" wrapText="1"/>
    </xf>
    <xf numFmtId="0" fontId="42" fillId="3" borderId="28" xfId="4" applyFont="1" applyFill="1" applyBorder="1" applyAlignment="1" applyProtection="1">
      <alignment horizontal="center" vertical="center" wrapText="1"/>
    </xf>
    <xf numFmtId="0" fontId="42" fillId="3" borderId="29" xfId="4" applyFont="1" applyFill="1" applyBorder="1" applyAlignment="1" applyProtection="1">
      <alignment horizontal="center" vertical="center" wrapText="1"/>
    </xf>
    <xf numFmtId="0" fontId="42" fillId="3" borderId="32" xfId="4" applyFont="1" applyFill="1" applyBorder="1" applyAlignment="1" applyProtection="1">
      <alignment horizontal="center" vertical="center" wrapText="1"/>
    </xf>
    <xf numFmtId="38" fontId="28" fillId="3" borderId="6" xfId="2" applyFont="1" applyFill="1" applyBorder="1" applyAlignment="1">
      <alignment horizontal="center" vertical="center"/>
    </xf>
    <xf numFmtId="38" fontId="42" fillId="3" borderId="6" xfId="2" applyFont="1" applyFill="1" applyBorder="1" applyAlignment="1" applyProtection="1">
      <alignment horizontal="center" vertical="center"/>
    </xf>
    <xf numFmtId="0" fontId="42" fillId="3" borderId="36" xfId="4" applyFont="1" applyFill="1" applyBorder="1" applyAlignment="1" applyProtection="1">
      <alignment horizontal="center" vertical="center" wrapText="1"/>
    </xf>
    <xf numFmtId="0" fontId="42" fillId="3" borderId="21" xfId="4" applyFont="1" applyFill="1" applyBorder="1" applyAlignment="1" applyProtection="1">
      <alignment horizontal="center" vertical="center" wrapText="1"/>
    </xf>
    <xf numFmtId="0" fontId="42" fillId="3" borderId="6" xfId="4" applyFont="1" applyFill="1" applyBorder="1" applyAlignment="1" applyProtection="1">
      <alignment horizontal="center" vertical="center" wrapText="1"/>
    </xf>
    <xf numFmtId="0" fontId="28" fillId="3" borderId="6" xfId="0" applyFont="1" applyFill="1" applyBorder="1" applyAlignment="1">
      <alignment horizontal="center" vertical="center" shrinkToFit="1"/>
    </xf>
    <xf numFmtId="0" fontId="28" fillId="3" borderId="7" xfId="0" applyFont="1" applyFill="1" applyBorder="1" applyAlignment="1">
      <alignment horizontal="center" vertical="center" wrapText="1"/>
    </xf>
    <xf numFmtId="0" fontId="28" fillId="3" borderId="0" xfId="0" applyFont="1" applyFill="1" applyBorder="1" applyAlignment="1">
      <alignment horizontal="center" vertical="center" wrapText="1"/>
    </xf>
    <xf numFmtId="0" fontId="28" fillId="3" borderId="0" xfId="0" applyFont="1" applyFill="1" applyBorder="1" applyAlignment="1">
      <alignment horizontal="center" vertical="center"/>
    </xf>
    <xf numFmtId="0" fontId="28" fillId="3" borderId="33" xfId="0" applyFont="1" applyFill="1" applyBorder="1" applyAlignment="1">
      <alignment horizontal="center" vertical="center"/>
    </xf>
    <xf numFmtId="0" fontId="28" fillId="3" borderId="36" xfId="0" applyFont="1" applyFill="1" applyBorder="1" applyAlignment="1">
      <alignment horizontal="center" vertical="center"/>
    </xf>
    <xf numFmtId="0" fontId="28" fillId="3" borderId="25" xfId="0" applyFont="1" applyFill="1" applyBorder="1" applyAlignment="1">
      <alignment horizontal="center" vertical="center"/>
    </xf>
    <xf numFmtId="0" fontId="28" fillId="3" borderId="29" xfId="0" applyFont="1" applyFill="1" applyBorder="1" applyAlignment="1">
      <alignment horizontal="center" vertical="center"/>
    </xf>
    <xf numFmtId="0" fontId="28" fillId="3" borderId="21" xfId="0" applyFont="1" applyFill="1" applyBorder="1" applyAlignment="1">
      <alignment horizontal="center" vertical="center"/>
    </xf>
    <xf numFmtId="0" fontId="28" fillId="3" borderId="6"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0" xfId="0" applyFont="1" applyBorder="1" applyAlignment="1">
      <alignment horizontal="center" vertical="center" shrinkToFit="1"/>
    </xf>
    <xf numFmtId="0" fontId="28" fillId="3" borderId="28" xfId="0" applyFont="1" applyFill="1" applyBorder="1" applyAlignment="1">
      <alignment horizontal="center" vertical="center"/>
    </xf>
    <xf numFmtId="0" fontId="28" fillId="3" borderId="9" xfId="0" applyFont="1" applyFill="1" applyBorder="1" applyAlignment="1">
      <alignment horizontal="center" vertical="center" wrapText="1"/>
    </xf>
    <xf numFmtId="0" fontId="28" fillId="3" borderId="8" xfId="0" applyFont="1" applyFill="1" applyBorder="1" applyAlignment="1">
      <alignment horizontal="center" vertical="center" wrapText="1"/>
    </xf>
    <xf numFmtId="0" fontId="28" fillId="3" borderId="7" xfId="0" applyFont="1" applyFill="1" applyBorder="1" applyAlignment="1">
      <alignment horizontal="center" vertical="center" wrapText="1" shrinkToFit="1"/>
    </xf>
    <xf numFmtId="0" fontId="28" fillId="3" borderId="33" xfId="0" applyFont="1" applyFill="1" applyBorder="1" applyAlignment="1">
      <alignment horizontal="center" vertical="center" shrinkToFit="1"/>
    </xf>
    <xf numFmtId="0" fontId="28" fillId="3" borderId="36" xfId="0" applyFont="1" applyFill="1" applyBorder="1" applyAlignment="1">
      <alignment horizontal="center" vertical="center" shrinkToFit="1"/>
    </xf>
    <xf numFmtId="0" fontId="28" fillId="3" borderId="37" xfId="0" applyFont="1" applyFill="1" applyBorder="1" applyAlignment="1">
      <alignment horizontal="center" vertical="center" shrinkToFit="1"/>
    </xf>
    <xf numFmtId="0" fontId="28" fillId="3" borderId="29" xfId="0" applyFont="1" applyFill="1" applyBorder="1" applyAlignment="1">
      <alignment horizontal="center" vertical="center" shrinkToFit="1"/>
    </xf>
    <xf numFmtId="0" fontId="28" fillId="3" borderId="21" xfId="0" applyFont="1" applyFill="1" applyBorder="1" applyAlignment="1">
      <alignment horizontal="center" vertical="center" shrinkToFit="1"/>
    </xf>
    <xf numFmtId="0" fontId="28" fillId="3" borderId="32" xfId="0" applyFont="1" applyFill="1" applyBorder="1" applyAlignment="1">
      <alignment horizontal="center" vertical="center" shrinkToFit="1"/>
    </xf>
    <xf numFmtId="0" fontId="28" fillId="3" borderId="37" xfId="0" applyFont="1" applyFill="1" applyBorder="1" applyAlignment="1">
      <alignment horizontal="center" vertical="center"/>
    </xf>
    <xf numFmtId="0" fontId="28" fillId="3" borderId="32" xfId="0" applyFont="1" applyFill="1" applyBorder="1" applyAlignment="1">
      <alignment horizontal="center" vertical="center"/>
    </xf>
    <xf numFmtId="0" fontId="28" fillId="3" borderId="33" xfId="0" applyFont="1" applyFill="1" applyBorder="1" applyAlignment="1">
      <alignment horizontal="center" vertical="center" wrapText="1" shrinkToFit="1"/>
    </xf>
    <xf numFmtId="0" fontId="28" fillId="3" borderId="37" xfId="0" applyFont="1" applyFill="1" applyBorder="1" applyAlignment="1">
      <alignment horizontal="center" vertical="center" wrapText="1" shrinkToFit="1"/>
    </xf>
    <xf numFmtId="0" fontId="28" fillId="3" borderId="29" xfId="0" applyFont="1" applyFill="1" applyBorder="1" applyAlignment="1">
      <alignment horizontal="center" vertical="center" wrapText="1" shrinkToFit="1"/>
    </xf>
    <xf numFmtId="0" fontId="28" fillId="3" borderId="32" xfId="0" applyFont="1" applyFill="1" applyBorder="1" applyAlignment="1">
      <alignment horizontal="center" vertical="center" wrapText="1" shrinkToFit="1"/>
    </xf>
    <xf numFmtId="38" fontId="28" fillId="3" borderId="7" xfId="2" applyFont="1" applyFill="1" applyBorder="1" applyAlignment="1">
      <alignment horizontal="center" vertical="center" wrapText="1"/>
    </xf>
    <xf numFmtId="0" fontId="47" fillId="3" borderId="33" xfId="0" applyFont="1" applyFill="1" applyBorder="1" applyAlignment="1">
      <alignment horizontal="center" vertical="center"/>
    </xf>
    <xf numFmtId="0" fontId="47" fillId="3" borderId="36" xfId="0" applyFont="1" applyFill="1" applyBorder="1" applyAlignment="1">
      <alignment horizontal="center" vertical="center"/>
    </xf>
    <xf numFmtId="0" fontId="47" fillId="3" borderId="29" xfId="0" applyFont="1" applyFill="1" applyBorder="1" applyAlignment="1">
      <alignment horizontal="center" vertical="center"/>
    </xf>
    <xf numFmtId="0" fontId="47" fillId="3" borderId="21" xfId="0" applyFont="1" applyFill="1" applyBorder="1" applyAlignment="1">
      <alignment horizontal="center" vertical="center"/>
    </xf>
    <xf numFmtId="0" fontId="47" fillId="3" borderId="37" xfId="0" applyFont="1" applyFill="1" applyBorder="1" applyAlignment="1">
      <alignment horizontal="center" vertical="center"/>
    </xf>
    <xf numFmtId="0" fontId="47" fillId="3" borderId="32" xfId="0" applyFont="1" applyFill="1" applyBorder="1" applyAlignment="1">
      <alignment horizontal="center" vertical="center"/>
    </xf>
    <xf numFmtId="0" fontId="47" fillId="3" borderId="84" xfId="0" applyFont="1" applyFill="1" applyBorder="1" applyAlignment="1">
      <alignment horizontal="center" vertical="center" shrinkToFit="1"/>
    </xf>
    <xf numFmtId="0" fontId="47" fillId="3" borderId="38" xfId="0" applyFont="1" applyFill="1" applyBorder="1" applyAlignment="1">
      <alignment horizontal="center" vertical="center" shrinkToFit="1"/>
    </xf>
    <xf numFmtId="0" fontId="47" fillId="3" borderId="85" xfId="0" applyFont="1" applyFill="1" applyBorder="1" applyAlignment="1">
      <alignment horizontal="center" vertical="center" shrinkToFit="1"/>
    </xf>
    <xf numFmtId="0" fontId="47" fillId="3" borderId="86" xfId="0" applyFont="1" applyFill="1" applyBorder="1" applyAlignment="1">
      <alignment horizontal="center" vertical="center" shrinkToFit="1"/>
    </xf>
  </cellXfs>
  <cellStyles count="5">
    <cellStyle name="パーセント" xfId="1" builtinId="5"/>
    <cellStyle name="桁区切り" xfId="2" builtinId="6"/>
    <cellStyle name="標準" xfId="0" builtinId="0"/>
    <cellStyle name="標準 3" xfId="3" xr:uid="{7807961B-8343-4D36-BD04-F9A54813AB87}"/>
    <cellStyle name="標準_H16manual" xfId="4" xr:uid="{C58D58D9-CFD7-47EE-8F6A-E5C9AA5C2DD5}"/>
  </cellStyles>
  <dxfs count="12">
    <dxf>
      <font>
        <color auto="1"/>
      </font>
      <fill>
        <patternFill patternType="none">
          <bgColor indexed="65"/>
        </patternFill>
      </fill>
    </dxf>
    <dxf>
      <font>
        <color theme="1"/>
        <name val="ＭＳ Ｐゴシック"/>
        <scheme val="none"/>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CCECFF"/>
        </patternFill>
      </fill>
    </dxf>
    <dxf>
      <fill>
        <patternFill>
          <bgColor theme="0"/>
        </patternFill>
      </fill>
    </dxf>
    <dxf>
      <font>
        <color auto="1"/>
      </font>
      <fill>
        <patternFill patternType="none">
          <bgColor indexed="6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経済波及効果の測定結果</a:t>
            </a:r>
          </a:p>
        </c:rich>
      </c:tx>
      <c:overlay val="0"/>
      <c:spPr>
        <a:noFill/>
        <a:ln w="25400">
          <a:noFill/>
        </a:ln>
      </c:spPr>
    </c:title>
    <c:autoTitleDeleted val="0"/>
    <c:plotArea>
      <c:layout/>
      <c:barChart>
        <c:barDir val="col"/>
        <c:grouping val="clustered"/>
        <c:varyColors val="0"/>
        <c:ser>
          <c:idx val="0"/>
          <c:order val="0"/>
          <c:tx>
            <c:strRef>
              <c:f>総括表!$B$17:$C$17</c:f>
              <c:strCache>
                <c:ptCount val="2"/>
                <c:pt idx="0">
                  <c:v>生産誘発額</c:v>
                </c:pt>
              </c:strCache>
            </c:strRef>
          </c:tx>
          <c:spPr>
            <a:solidFill>
              <a:srgbClr val="6699FF"/>
            </a:solidFill>
            <a:ln w="19050">
              <a:solidFill>
                <a:schemeClr val="tx1"/>
              </a:solidFill>
            </a:ln>
            <a:effectLst/>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総括表!$D$17:$G$17</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48CB-465D-9351-FB24ACB6A72B}"/>
            </c:ext>
          </c:extLst>
        </c:ser>
        <c:ser>
          <c:idx val="1"/>
          <c:order val="1"/>
          <c:tx>
            <c:strRef>
              <c:f>総括表!$B$18:$C$18</c:f>
              <c:strCache>
                <c:ptCount val="2"/>
                <c:pt idx="0">
                  <c:v>　粗付加価値誘発額</c:v>
                </c:pt>
              </c:strCache>
            </c:strRef>
          </c:tx>
          <c:spPr>
            <a:solidFill>
              <a:srgbClr val="66FF33"/>
            </a:solidFill>
            <a:ln w="19050">
              <a:solidFill>
                <a:schemeClr val="tx1"/>
              </a:solidFill>
            </a:ln>
            <a:effectLst/>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総括表!$D$18:$G$18</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48CB-465D-9351-FB24ACB6A72B}"/>
            </c:ext>
          </c:extLst>
        </c:ser>
        <c:ser>
          <c:idx val="2"/>
          <c:order val="2"/>
          <c:tx>
            <c:strRef>
              <c:f>総括表!$B$19:$C$19</c:f>
              <c:strCache>
                <c:ptCount val="2"/>
                <c:pt idx="0">
                  <c:v>　うち雇用者所得誘発額</c:v>
                </c:pt>
              </c:strCache>
            </c:strRef>
          </c:tx>
          <c:spPr>
            <a:solidFill>
              <a:srgbClr val="FF9966"/>
            </a:solidFill>
            <a:ln w="19050">
              <a:solidFill>
                <a:schemeClr val="tx1"/>
              </a:solidFill>
            </a:ln>
            <a:effectLst/>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総括表!$D$19:$G$19</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2-48CB-465D-9351-FB24ACB6A72B}"/>
            </c:ext>
          </c:extLst>
        </c:ser>
        <c:dLbls>
          <c:showLegendKey val="0"/>
          <c:showVal val="0"/>
          <c:showCatName val="0"/>
          <c:showSerName val="0"/>
          <c:showPercent val="0"/>
          <c:showBubbleSize val="0"/>
        </c:dLbls>
        <c:gapWidth val="106"/>
        <c:axId val="191472415"/>
        <c:axId val="1"/>
      </c:barChart>
      <c:catAx>
        <c:axId val="191472415"/>
        <c:scaling>
          <c:orientation val="minMax"/>
        </c:scaling>
        <c:delete val="0"/>
        <c:axPos val="b"/>
        <c:numFmt formatCode="General" sourceLinked="1"/>
        <c:majorTickMark val="in"/>
        <c:minorTickMark val="none"/>
        <c:tickLblPos val="nextTo"/>
        <c:spPr>
          <a:noFill/>
          <a:ln w="9525" cap="flat" cmpd="sng" algn="ctr">
            <a:solidFill>
              <a:schemeClr val="tx1">
                <a:lumMod val="65000"/>
                <a:lumOff val="3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l"/>
        <c:numFmt formatCode="#,##0_);[Red]\(#,##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1472415"/>
        <c:crosses val="autoZero"/>
        <c:crossBetween val="between"/>
      </c:valAx>
      <c:spPr>
        <a:noFill/>
        <a:ln w="25400">
          <a:noFill/>
        </a:ln>
      </c:spPr>
    </c:plotArea>
    <c:legend>
      <c:legendPos val="r"/>
      <c:layout>
        <c:manualLayout>
          <c:xMode val="edge"/>
          <c:yMode val="edge"/>
          <c:wMode val="edge"/>
          <c:hMode val="edge"/>
          <c:x val="0.54831610334422487"/>
          <c:y val="0.19497556909159938"/>
          <c:w val="0.76328869605585026"/>
          <c:h val="0.42768822529259309"/>
        </c:manualLayout>
      </c:layout>
      <c:overlay val="1"/>
      <c:spPr>
        <a:noFill/>
        <a:ln>
          <a:solidFill>
            <a:schemeClr val="tx1">
              <a:lumMod val="50000"/>
              <a:lumOff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zero"/>
    <c:showDLblsOverMax val="0"/>
  </c:chart>
  <c:spPr>
    <a:solidFill>
      <a:schemeClr val="bg1"/>
    </a:solidFill>
    <a:ln w="9525" cap="flat" cmpd="sng" algn="ctr">
      <a:solidFill>
        <a:schemeClr val="bg1">
          <a:lumMod val="75000"/>
          <a:alpha val="99000"/>
        </a:schemeClr>
      </a:solidFill>
      <a:round/>
    </a:ln>
    <a:effectLst/>
  </c:spPr>
  <c:txPr>
    <a:bodyPr/>
    <a:lstStyle/>
    <a:p>
      <a:pPr>
        <a:defRPr/>
      </a:pPr>
      <a:endParaRPr lang="ja-JP"/>
    </a:p>
  </c:tx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雇用誘発効果の測定結果</a:t>
            </a:r>
          </a:p>
        </c:rich>
      </c:tx>
      <c:overlay val="0"/>
      <c:spPr>
        <a:noFill/>
        <a:ln w="25400">
          <a:noFill/>
        </a:ln>
      </c:spPr>
    </c:title>
    <c:autoTitleDeleted val="0"/>
    <c:plotArea>
      <c:layout/>
      <c:barChart>
        <c:barDir val="col"/>
        <c:grouping val="clustered"/>
        <c:varyColors val="0"/>
        <c:ser>
          <c:idx val="0"/>
          <c:order val="0"/>
          <c:tx>
            <c:strRef>
              <c:f>総括表!$B$20</c:f>
              <c:strCache>
                <c:ptCount val="1"/>
                <c:pt idx="0">
                  <c:v>就業者誘発数</c:v>
                </c:pt>
              </c:strCache>
            </c:strRef>
          </c:tx>
          <c:spPr>
            <a:solidFill>
              <a:srgbClr val="FFFF66"/>
            </a:solidFill>
            <a:ln w="19050">
              <a:solidFill>
                <a:schemeClr val="tx1"/>
              </a:solidFill>
            </a:ln>
            <a:effectLst/>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総括表!$D$20:$G$20</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C267-414E-8CF4-17846602C596}"/>
            </c:ext>
          </c:extLst>
        </c:ser>
        <c:ser>
          <c:idx val="1"/>
          <c:order val="1"/>
          <c:tx>
            <c:strRef>
              <c:f>総括表!$B$21</c:f>
              <c:strCache>
                <c:ptCount val="1"/>
                <c:pt idx="0">
                  <c:v>雇用者誘発数</c:v>
                </c:pt>
              </c:strCache>
            </c:strRef>
          </c:tx>
          <c:spPr>
            <a:solidFill>
              <a:srgbClr val="FF99FF"/>
            </a:solidFill>
            <a:ln w="19050">
              <a:solidFill>
                <a:schemeClr val="tx1"/>
              </a:solidFill>
            </a:ln>
            <a:effectLst/>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総括表!$D$21:$G$21</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C267-414E-8CF4-17846602C596}"/>
            </c:ext>
          </c:extLst>
        </c:ser>
        <c:dLbls>
          <c:showLegendKey val="0"/>
          <c:showVal val="0"/>
          <c:showCatName val="0"/>
          <c:showSerName val="0"/>
          <c:showPercent val="0"/>
          <c:showBubbleSize val="0"/>
        </c:dLbls>
        <c:gapWidth val="89"/>
        <c:axId val="191473375"/>
        <c:axId val="1"/>
      </c:barChart>
      <c:catAx>
        <c:axId val="191473375"/>
        <c:scaling>
          <c:orientation val="minMax"/>
        </c:scaling>
        <c:delete val="0"/>
        <c:axPos val="b"/>
        <c:numFmt formatCode="General" sourceLinked="1"/>
        <c:majorTickMark val="in"/>
        <c:minorTickMark val="none"/>
        <c:tickLblPos val="nextTo"/>
        <c:spPr>
          <a:noFill/>
          <a:ln w="9525" cap="flat" cmpd="sng" algn="ctr">
            <a:solidFill>
              <a:schemeClr val="tx1">
                <a:lumMod val="75000"/>
                <a:lumOff val="2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l"/>
        <c:numFmt formatCode="#,##0_);[Red]\(#,##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1473375"/>
        <c:crosses val="autoZero"/>
        <c:crossBetween val="between"/>
      </c:valAx>
      <c:spPr>
        <a:noFill/>
        <a:ln w="25400">
          <a:noFill/>
        </a:ln>
      </c:spPr>
    </c:plotArea>
    <c:legend>
      <c:legendPos val="r"/>
      <c:layout>
        <c:manualLayout>
          <c:xMode val="edge"/>
          <c:yMode val="edge"/>
          <c:wMode val="edge"/>
          <c:hMode val="edge"/>
          <c:x val="0.55329643733057965"/>
          <c:y val="0.20755459812806415"/>
          <c:w val="0.72133478192275158"/>
          <c:h val="0.36164801333795538"/>
        </c:manualLayout>
      </c:layout>
      <c:overlay val="1"/>
      <c:spPr>
        <a:noFill/>
        <a:ln>
          <a:solidFill>
            <a:schemeClr val="tx1">
              <a:lumMod val="50000"/>
              <a:lumOff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産業・業種別経済波及効果（直接効果を除く）</a:t>
            </a:r>
          </a:p>
        </c:rich>
      </c:tx>
      <c:overlay val="0"/>
      <c:spPr>
        <a:noFill/>
        <a:ln w="25400">
          <a:noFill/>
        </a:ln>
      </c:spPr>
    </c:title>
    <c:autoTitleDeleted val="0"/>
    <c:plotArea>
      <c:layout/>
      <c:barChart>
        <c:barDir val="col"/>
        <c:grouping val="stacked"/>
        <c:varyColors val="0"/>
        <c:ser>
          <c:idx val="0"/>
          <c:order val="0"/>
          <c:tx>
            <c:v>1次波及効果</c:v>
          </c:tx>
          <c:spPr>
            <a:solidFill>
              <a:srgbClr val="66FF66"/>
            </a:solidFill>
            <a:ln w="12700">
              <a:solidFill>
                <a:schemeClr val="tx1">
                  <a:lumMod val="50000"/>
                  <a:lumOff val="50000"/>
                </a:schemeClr>
              </a:solidFill>
            </a:ln>
            <a:effectLst/>
          </c:spPr>
          <c:invertIfNegative val="0"/>
          <c:cat>
            <c:strRef>
              <c:f>総合結果!$C$14:$C$52</c:f>
              <c:strCache>
                <c:ptCount val="39"/>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対個人サービス（宿泊業、飲食サービスを除く）</c:v>
                </c:pt>
                <c:pt idx="35">
                  <c:v>宿泊業</c:v>
                </c:pt>
                <c:pt idx="36">
                  <c:v>飲食サービス</c:v>
                </c:pt>
                <c:pt idx="37">
                  <c:v>事務用品</c:v>
                </c:pt>
                <c:pt idx="38">
                  <c:v>分類不明</c:v>
                </c:pt>
              </c:strCache>
            </c:strRef>
          </c:cat>
          <c:val>
            <c:numRef>
              <c:f>総合結果!$F$14:$F$52</c:f>
              <c:numCache>
                <c:formatCode>#,##0_);[Red]\(#,##0\)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471A-48CD-9AFD-1DED6A22A061}"/>
            </c:ext>
          </c:extLst>
        </c:ser>
        <c:ser>
          <c:idx val="1"/>
          <c:order val="1"/>
          <c:tx>
            <c:v>2次波及効果</c:v>
          </c:tx>
          <c:spPr>
            <a:solidFill>
              <a:srgbClr val="FF9966"/>
            </a:solidFill>
            <a:ln w="12700">
              <a:solidFill>
                <a:schemeClr val="tx1">
                  <a:lumMod val="50000"/>
                  <a:lumOff val="50000"/>
                </a:schemeClr>
              </a:solidFill>
            </a:ln>
            <a:effectLst/>
          </c:spPr>
          <c:invertIfNegative val="0"/>
          <c:cat>
            <c:strRef>
              <c:f>総合結果!$C$14:$C$52</c:f>
              <c:strCache>
                <c:ptCount val="39"/>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対個人サービス（宿泊業、飲食サービスを除く）</c:v>
                </c:pt>
                <c:pt idx="35">
                  <c:v>宿泊業</c:v>
                </c:pt>
                <c:pt idx="36">
                  <c:v>飲食サービス</c:v>
                </c:pt>
                <c:pt idx="37">
                  <c:v>事務用品</c:v>
                </c:pt>
                <c:pt idx="38">
                  <c:v>分類不明</c:v>
                </c:pt>
              </c:strCache>
            </c:strRef>
          </c:cat>
          <c:val>
            <c:numRef>
              <c:f>総合結果!$G$14:$G$52</c:f>
              <c:numCache>
                <c:formatCode>#,##0_);[Red]\(#,##0\)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471A-48CD-9AFD-1DED6A22A061}"/>
            </c:ext>
          </c:extLst>
        </c:ser>
        <c:dLbls>
          <c:showLegendKey val="0"/>
          <c:showVal val="0"/>
          <c:showCatName val="0"/>
          <c:showSerName val="0"/>
          <c:showPercent val="0"/>
          <c:showBubbleSize val="0"/>
        </c:dLbls>
        <c:gapWidth val="100"/>
        <c:overlap val="100"/>
        <c:axId val="191468095"/>
        <c:axId val="1"/>
      </c:barChart>
      <c:catAx>
        <c:axId val="191468095"/>
        <c:scaling>
          <c:orientation val="minMax"/>
        </c:scaling>
        <c:delete val="0"/>
        <c:axPos val="b"/>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1468095"/>
        <c:crosses val="autoZero"/>
        <c:crossBetween val="between"/>
      </c:valAx>
      <c:spPr>
        <a:noFill/>
        <a:ln>
          <a:solidFill>
            <a:schemeClr val="tx1">
              <a:lumMod val="50000"/>
              <a:lumOff val="50000"/>
            </a:schemeClr>
          </a:solidFill>
        </a:ln>
        <a:effectLst/>
      </c:spPr>
    </c:plotArea>
    <c:legend>
      <c:legendPos val="r"/>
      <c:layout>
        <c:manualLayout>
          <c:xMode val="edge"/>
          <c:yMode val="edge"/>
          <c:wMode val="edge"/>
          <c:hMode val="edge"/>
          <c:x val="0.76976049868766405"/>
          <c:y val="1.4173641680616694E-2"/>
          <c:w val="0.93160761154855642"/>
          <c:h val="0.10709012751358835"/>
        </c:manualLayout>
      </c:layout>
      <c:overlay val="1"/>
      <c:spPr>
        <a:solidFill>
          <a:schemeClr val="bg1"/>
        </a:solidFill>
        <a:ln>
          <a:solidFill>
            <a:schemeClr val="tx1">
              <a:lumMod val="50000"/>
              <a:lumOff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産業・業種別雇用誘発効果（直接効果を含む）</a:t>
            </a:r>
          </a:p>
        </c:rich>
      </c:tx>
      <c:overlay val="0"/>
      <c:spPr>
        <a:noFill/>
        <a:ln w="25400">
          <a:noFill/>
        </a:ln>
      </c:spPr>
    </c:title>
    <c:autoTitleDeleted val="0"/>
    <c:plotArea>
      <c:layout/>
      <c:barChart>
        <c:barDir val="col"/>
        <c:grouping val="clustered"/>
        <c:varyColors val="0"/>
        <c:ser>
          <c:idx val="0"/>
          <c:order val="0"/>
          <c:tx>
            <c:v>就業者誘発数</c:v>
          </c:tx>
          <c:spPr>
            <a:solidFill>
              <a:srgbClr val="FFFF66"/>
            </a:solidFill>
            <a:ln w="12700">
              <a:solidFill>
                <a:schemeClr val="tx1">
                  <a:lumMod val="50000"/>
                  <a:lumOff val="50000"/>
                </a:schemeClr>
              </a:solidFill>
            </a:ln>
            <a:effectLst/>
          </c:spPr>
          <c:invertIfNegative val="0"/>
          <c:cat>
            <c:strRef>
              <c:f>総合結果!$C$14:$C$52</c:f>
              <c:strCache>
                <c:ptCount val="39"/>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対個人サービス（宿泊業、飲食サービスを除く）</c:v>
                </c:pt>
                <c:pt idx="35">
                  <c:v>宿泊業</c:v>
                </c:pt>
                <c:pt idx="36">
                  <c:v>飲食サービス</c:v>
                </c:pt>
                <c:pt idx="37">
                  <c:v>事務用品</c:v>
                </c:pt>
                <c:pt idx="38">
                  <c:v>分類不明</c:v>
                </c:pt>
              </c:strCache>
            </c:strRef>
          </c:cat>
          <c:val>
            <c:numRef>
              <c:f>総合結果!$J$14:$J$52</c:f>
              <c:numCache>
                <c:formatCode>#,##0_);[Red]\(#,##0\)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6671-44AF-9EAA-F8AA40C5CA43}"/>
            </c:ext>
          </c:extLst>
        </c:ser>
        <c:ser>
          <c:idx val="1"/>
          <c:order val="1"/>
          <c:tx>
            <c:v>雇用者誘発数</c:v>
          </c:tx>
          <c:spPr>
            <a:solidFill>
              <a:srgbClr val="FF99FF"/>
            </a:solidFill>
            <a:ln w="12700">
              <a:solidFill>
                <a:schemeClr val="tx1">
                  <a:lumMod val="50000"/>
                  <a:lumOff val="50000"/>
                </a:schemeClr>
              </a:solidFill>
            </a:ln>
            <a:effectLst/>
          </c:spPr>
          <c:invertIfNegative val="0"/>
          <c:cat>
            <c:strRef>
              <c:f>総合結果!$C$14:$C$52</c:f>
              <c:strCache>
                <c:ptCount val="39"/>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対個人サービス（宿泊業、飲食サービスを除く）</c:v>
                </c:pt>
                <c:pt idx="35">
                  <c:v>宿泊業</c:v>
                </c:pt>
                <c:pt idx="36">
                  <c:v>飲食サービス</c:v>
                </c:pt>
                <c:pt idx="37">
                  <c:v>事務用品</c:v>
                </c:pt>
                <c:pt idx="38">
                  <c:v>分類不明</c:v>
                </c:pt>
              </c:strCache>
            </c:strRef>
          </c:cat>
          <c:val>
            <c:numRef>
              <c:f>総合結果!$K$14:$K$52</c:f>
              <c:numCache>
                <c:formatCode>#,##0_);[Red]\(#,##0\)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6671-44AF-9EAA-F8AA40C5CA43}"/>
            </c:ext>
          </c:extLst>
        </c:ser>
        <c:dLbls>
          <c:showLegendKey val="0"/>
          <c:showVal val="0"/>
          <c:showCatName val="0"/>
          <c:showSerName val="0"/>
          <c:showPercent val="0"/>
          <c:showBubbleSize val="0"/>
        </c:dLbls>
        <c:gapWidth val="100"/>
        <c:axId val="191468575"/>
        <c:axId val="1"/>
      </c:barChart>
      <c:catAx>
        <c:axId val="191468575"/>
        <c:scaling>
          <c:orientation val="minMax"/>
        </c:scaling>
        <c:delete val="0"/>
        <c:axPos val="b"/>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1468575"/>
        <c:crosses val="autoZero"/>
        <c:crossBetween val="between"/>
      </c:valAx>
      <c:spPr>
        <a:noFill/>
        <a:ln>
          <a:solidFill>
            <a:schemeClr val="tx1">
              <a:lumMod val="50000"/>
              <a:lumOff val="50000"/>
            </a:schemeClr>
          </a:solidFill>
        </a:ln>
        <a:effectLst/>
      </c:spPr>
    </c:plotArea>
    <c:legend>
      <c:legendPos val="r"/>
      <c:layout>
        <c:manualLayout>
          <c:xMode val="edge"/>
          <c:yMode val="edge"/>
          <c:wMode val="edge"/>
          <c:hMode val="edge"/>
          <c:x val="0.76620726240131487"/>
          <c:y val="1.7742570485140972E-2"/>
          <c:w val="0.92869612401488133"/>
          <c:h val="0.10484209635085935"/>
        </c:manualLayout>
      </c:layout>
      <c:overlay val="1"/>
      <c:spPr>
        <a:solidFill>
          <a:schemeClr val="bg1"/>
        </a:solidFill>
        <a:ln>
          <a:solidFill>
            <a:schemeClr val="tx1">
              <a:lumMod val="50000"/>
              <a:lumOff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8" Type="http://schemas.openxmlformats.org/officeDocument/2006/relationships/image" Target="../media/image9.emf"/><Relationship Id="rId13" Type="http://schemas.openxmlformats.org/officeDocument/2006/relationships/image" Target="../media/image14.emf"/><Relationship Id="rId18" Type="http://schemas.openxmlformats.org/officeDocument/2006/relationships/hyperlink" Target="#&#31777;&#26131;&#20837;&#21147;!F52"/><Relationship Id="rId3" Type="http://schemas.openxmlformats.org/officeDocument/2006/relationships/image" Target="../media/image4.emf"/><Relationship Id="rId21" Type="http://schemas.openxmlformats.org/officeDocument/2006/relationships/image" Target="../media/image15.emf"/><Relationship Id="rId7" Type="http://schemas.openxmlformats.org/officeDocument/2006/relationships/image" Target="../media/image8.emf"/><Relationship Id="rId12" Type="http://schemas.openxmlformats.org/officeDocument/2006/relationships/image" Target="../media/image13.emf"/><Relationship Id="rId17" Type="http://schemas.openxmlformats.org/officeDocument/2006/relationships/hyperlink" Target="#&#31777;&#26131;&#20837;&#21147;!F40"/><Relationship Id="rId2" Type="http://schemas.openxmlformats.org/officeDocument/2006/relationships/image" Target="../media/image3.emf"/><Relationship Id="rId16" Type="http://schemas.openxmlformats.org/officeDocument/2006/relationships/hyperlink" Target="#&#31777;&#26131;&#20837;&#21147;!F31"/><Relationship Id="rId20" Type="http://schemas.openxmlformats.org/officeDocument/2006/relationships/hyperlink" Target="#&#31777;&#26131;&#20837;&#21147;!F71"/><Relationship Id="rId1" Type="http://schemas.openxmlformats.org/officeDocument/2006/relationships/image" Target="../media/image2.emf"/><Relationship Id="rId6" Type="http://schemas.openxmlformats.org/officeDocument/2006/relationships/image" Target="../media/image7.emf"/><Relationship Id="rId11" Type="http://schemas.openxmlformats.org/officeDocument/2006/relationships/image" Target="../media/image12.emf"/><Relationship Id="rId5" Type="http://schemas.openxmlformats.org/officeDocument/2006/relationships/image" Target="../media/image6.emf"/><Relationship Id="rId15" Type="http://schemas.openxmlformats.org/officeDocument/2006/relationships/hyperlink" Target="#&#31777;&#26131;&#20837;&#21147;!F25"/><Relationship Id="rId10" Type="http://schemas.openxmlformats.org/officeDocument/2006/relationships/image" Target="../media/image11.emf"/><Relationship Id="rId19" Type="http://schemas.openxmlformats.org/officeDocument/2006/relationships/hyperlink" Target="#&#31777;&#26131;&#20837;&#21147;!F65"/><Relationship Id="rId4" Type="http://schemas.openxmlformats.org/officeDocument/2006/relationships/image" Target="../media/image5.emf"/><Relationship Id="rId9" Type="http://schemas.openxmlformats.org/officeDocument/2006/relationships/image" Target="../media/image10.emf"/><Relationship Id="rId14" Type="http://schemas.openxmlformats.org/officeDocument/2006/relationships/hyperlink" Target="#&#35443;&#32048;&#20837;&#21147;!D10"/></Relationships>
</file>

<file path=xl/drawings/_rels/drawing5.xml.rels><?xml version="1.0" encoding="UTF-8" standalone="yes"?>
<Relationships xmlns="http://schemas.openxmlformats.org/package/2006/relationships"><Relationship Id="rId1" Type="http://schemas.openxmlformats.org/officeDocument/2006/relationships/hyperlink" Target="#&#35443;&#32048;&#20837;&#21147;!Q7"/></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hyperlink" Target="#&#12399;&#12376;&#12417;&#12395;!B68"/><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hyperlink" Target="#&#21033;&#29992;&#25163;&#24341;&#12365;!C153"/></Relationships>
</file>

<file path=xl/drawings/drawing1.xml><?xml version="1.0" encoding="utf-8"?>
<xdr:wsDr xmlns:xdr="http://schemas.openxmlformats.org/drawingml/2006/spreadsheetDrawing" xmlns:a="http://schemas.openxmlformats.org/drawingml/2006/main">
  <xdr:twoCellAnchor>
    <xdr:from>
      <xdr:col>8</xdr:col>
      <xdr:colOff>49530</xdr:colOff>
      <xdr:row>184</xdr:row>
      <xdr:rowOff>13334</xdr:rowOff>
    </xdr:from>
    <xdr:to>
      <xdr:col>35</xdr:col>
      <xdr:colOff>73511</xdr:colOff>
      <xdr:row>191</xdr:row>
      <xdr:rowOff>26742</xdr:rowOff>
    </xdr:to>
    <xdr:sp macro="" textlink="">
      <xdr:nvSpPr>
        <xdr:cNvPr id="7" name="正方形/長方形 6">
          <a:extLst>
            <a:ext uri="{FF2B5EF4-FFF2-40B4-BE49-F238E27FC236}">
              <a16:creationId xmlns:a16="http://schemas.microsoft.com/office/drawing/2014/main" id="{FC520793-7C29-21E6-8A75-7F4F609DBB0F}"/>
            </a:ext>
          </a:extLst>
        </xdr:cNvPr>
        <xdr:cNvSpPr/>
      </xdr:nvSpPr>
      <xdr:spPr>
        <a:xfrm>
          <a:off x="1390650" y="32825054"/>
          <a:ext cx="4550261" cy="11868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問い合わせ、連絡先</a:t>
          </a:r>
          <a:r>
            <a:rPr kumimoji="1" lang="en-US" altLang="ja-JP" sz="1050">
              <a:solidFill>
                <a:sysClr val="windowText" lastClr="000000"/>
              </a:solidFill>
              <a:latin typeface="+mn-ea"/>
              <a:ea typeface="+mn-ea"/>
            </a:rPr>
            <a:t>】</a:t>
          </a: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長野県企画振興部 総合政策課統計室 統計第一係</a:t>
          </a:r>
          <a:br>
            <a:rPr kumimoji="1" lang="en-US" altLang="ja-JP" sz="1050">
              <a:solidFill>
                <a:sysClr val="windowText" lastClr="000000"/>
              </a:solidFill>
              <a:latin typeface="+mn-ea"/>
              <a:ea typeface="+mn-ea"/>
            </a:rPr>
          </a:b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a:t>
          </a:r>
          <a:r>
            <a:rPr kumimoji="1" lang="en-US" altLang="ja-JP" sz="1050">
              <a:solidFill>
                <a:sysClr val="windowText" lastClr="000000"/>
              </a:solidFill>
              <a:latin typeface="+mn-ea"/>
              <a:ea typeface="+mn-ea"/>
            </a:rPr>
            <a:t>380-8570</a:t>
          </a:r>
          <a:r>
            <a:rPr kumimoji="1" lang="ja-JP" altLang="en-US" sz="1050">
              <a:solidFill>
                <a:sysClr val="windowText" lastClr="000000"/>
              </a:solidFill>
              <a:latin typeface="+mn-ea"/>
              <a:ea typeface="+mn-ea"/>
            </a:rPr>
            <a:t>　　長野県長野市大字南長野字幅下</a:t>
          </a:r>
          <a:r>
            <a:rPr kumimoji="1" lang="en-US" altLang="ja-JP" sz="1050">
              <a:solidFill>
                <a:sysClr val="windowText" lastClr="000000"/>
              </a:solidFill>
              <a:latin typeface="+mn-ea"/>
              <a:ea typeface="+mn-ea"/>
            </a:rPr>
            <a:t>692-2</a:t>
          </a: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TEL</a:t>
          </a: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026-235-7070</a:t>
          </a:r>
          <a:r>
            <a:rPr kumimoji="1" lang="ja-JP" altLang="en-US" sz="1050">
              <a:solidFill>
                <a:sysClr val="windowText" lastClr="000000"/>
              </a:solidFill>
              <a:latin typeface="+mn-ea"/>
              <a:ea typeface="+mn-ea"/>
            </a:rPr>
            <a:t>（直通）　　　　</a:t>
          </a:r>
          <a:r>
            <a:rPr kumimoji="1" lang="en-US" altLang="ja-JP" sz="1050">
              <a:solidFill>
                <a:sysClr val="windowText" lastClr="000000"/>
              </a:solidFill>
              <a:latin typeface="+mn-ea"/>
              <a:ea typeface="+mn-ea"/>
            </a:rPr>
            <a:t>FAX</a:t>
          </a: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026-235-0517</a:t>
          </a: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E-mail</a:t>
          </a: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tokei@pref.nagano.lg.jp</a:t>
          </a:r>
          <a:endParaRPr kumimoji="1" lang="ja-JP" altLang="en-US" sz="1050">
            <a:solidFill>
              <a:sysClr val="windowText" lastClr="000000"/>
            </a:solidFill>
            <a:latin typeface="+mn-ea"/>
            <a:ea typeface="+mn-ea"/>
          </a:endParaRPr>
        </a:p>
      </xdr:txBody>
    </xdr:sp>
    <xdr:clientData/>
  </xdr:twoCellAnchor>
  <xdr:twoCellAnchor>
    <xdr:from>
      <xdr:col>0</xdr:col>
      <xdr:colOff>137160</xdr:colOff>
      <xdr:row>0</xdr:row>
      <xdr:rowOff>142875</xdr:rowOff>
    </xdr:from>
    <xdr:to>
      <xdr:col>7</xdr:col>
      <xdr:colOff>158229</xdr:colOff>
      <xdr:row>2</xdr:row>
      <xdr:rowOff>136525</xdr:rowOff>
    </xdr:to>
    <xdr:sp macro="" textlink="">
      <xdr:nvSpPr>
        <xdr:cNvPr id="10" name="テキスト ボックス 9">
          <a:extLst>
            <a:ext uri="{FF2B5EF4-FFF2-40B4-BE49-F238E27FC236}">
              <a16:creationId xmlns:a16="http://schemas.microsoft.com/office/drawing/2014/main" id="{784A4BA7-F6C1-E095-9CB7-6C04E3889C55}"/>
            </a:ext>
          </a:extLst>
        </xdr:cNvPr>
        <xdr:cNvSpPr txBox="1"/>
      </xdr:nvSpPr>
      <xdr:spPr>
        <a:xfrm>
          <a:off x="152400" y="142875"/>
          <a:ext cx="1362178" cy="33655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kumimoji="1" lang="ja-JP" altLang="en-US" sz="1400" b="1"/>
            <a:t>はじめに</a:t>
          </a:r>
        </a:p>
      </xdr:txBody>
    </xdr:sp>
    <xdr:clientData/>
  </xdr:twoCellAnchor>
  <xdr:twoCellAnchor>
    <xdr:from>
      <xdr:col>17</xdr:col>
      <xdr:colOff>63816</xdr:colOff>
      <xdr:row>112</xdr:row>
      <xdr:rowOff>71441</xdr:rowOff>
    </xdr:from>
    <xdr:to>
      <xdr:col>30</xdr:col>
      <xdr:colOff>165733</xdr:colOff>
      <xdr:row>113</xdr:row>
      <xdr:rowOff>57151</xdr:rowOff>
    </xdr:to>
    <xdr:sp macro="" textlink="">
      <xdr:nvSpPr>
        <xdr:cNvPr id="42" name="右中かっこ 18">
          <a:extLst>
            <a:ext uri="{FF2B5EF4-FFF2-40B4-BE49-F238E27FC236}">
              <a16:creationId xmlns:a16="http://schemas.microsoft.com/office/drawing/2014/main" id="{18C59771-7CAB-CB85-65EF-7FDE62C01518}"/>
            </a:ext>
          </a:extLst>
        </xdr:cNvPr>
        <xdr:cNvSpPr/>
      </xdr:nvSpPr>
      <xdr:spPr>
        <a:xfrm rot="5400000">
          <a:off x="4524375" y="18992852"/>
          <a:ext cx="157160" cy="2586038"/>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28575</xdr:colOff>
      <xdr:row>113</xdr:row>
      <xdr:rowOff>114300</xdr:rowOff>
    </xdr:from>
    <xdr:to>
      <xdr:col>32</xdr:col>
      <xdr:colOff>59062</xdr:colOff>
      <xdr:row>115</xdr:row>
      <xdr:rowOff>85725</xdr:rowOff>
    </xdr:to>
    <xdr:sp macro="" textlink="">
      <xdr:nvSpPr>
        <xdr:cNvPr id="43" name="テキスト ボックス 19">
          <a:extLst>
            <a:ext uri="{FF2B5EF4-FFF2-40B4-BE49-F238E27FC236}">
              <a16:creationId xmlns:a16="http://schemas.microsoft.com/office/drawing/2014/main" id="{4545D4B5-7659-E3CB-9780-EF66196C0D82}"/>
            </a:ext>
          </a:extLst>
        </xdr:cNvPr>
        <xdr:cNvSpPr txBox="1"/>
      </xdr:nvSpPr>
      <xdr:spPr>
        <a:xfrm>
          <a:off x="3076575" y="20421600"/>
          <a:ext cx="308610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購入者価格からこの部分が抜き出されます</a:t>
          </a:r>
        </a:p>
      </xdr:txBody>
    </xdr:sp>
    <xdr:clientData/>
  </xdr:twoCellAnchor>
  <xdr:twoCellAnchor>
    <xdr:from>
      <xdr:col>2</xdr:col>
      <xdr:colOff>78104</xdr:colOff>
      <xdr:row>135</xdr:row>
      <xdr:rowOff>85724</xdr:rowOff>
    </xdr:from>
    <xdr:to>
      <xdr:col>33</xdr:col>
      <xdr:colOff>167637</xdr:colOff>
      <xdr:row>139</xdr:row>
      <xdr:rowOff>66674</xdr:rowOff>
    </xdr:to>
    <xdr:sp macro="" textlink="">
      <xdr:nvSpPr>
        <xdr:cNvPr id="74" name="テキスト ボックス 8">
          <a:extLst>
            <a:ext uri="{FF2B5EF4-FFF2-40B4-BE49-F238E27FC236}">
              <a16:creationId xmlns:a16="http://schemas.microsoft.com/office/drawing/2014/main" id="{AD3D3306-DC73-9535-2A1C-0D3B0B05A23B}"/>
            </a:ext>
          </a:extLst>
        </xdr:cNvPr>
        <xdr:cNvSpPr txBox="1"/>
      </xdr:nvSpPr>
      <xdr:spPr>
        <a:xfrm>
          <a:off x="466724" y="38061899"/>
          <a:ext cx="6143626" cy="666750"/>
        </a:xfrm>
        <a:prstGeom prst="rect">
          <a:avLst/>
        </a:prstGeom>
        <a:solidFill>
          <a:schemeClr val="lt1"/>
        </a:solid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000" baseline="0">
              <a:latin typeface="HG丸ｺﾞｼｯｸM-PRO" panose="020F0600000000000000" pitchFamily="50" charset="-128"/>
              <a:ea typeface="HG丸ｺﾞｼｯｸM-PRO" panose="020F0600000000000000" pitchFamily="50" charset="-128"/>
            </a:rPr>
            <a:t> </a:t>
          </a:r>
          <a:r>
            <a:rPr kumimoji="1" lang="ja-JP" altLang="en-US" sz="1000">
              <a:latin typeface="HG丸ｺﾞｼｯｸM-PRO" panose="020F0600000000000000" pitchFamily="50" charset="-128"/>
              <a:ea typeface="HG丸ｺﾞｼｯｸM-PRO" panose="020F0600000000000000" pitchFamily="50" charset="-128"/>
            </a:rPr>
            <a:t>実収入　：世帯の現金収入の合計のこと。</a:t>
          </a:r>
          <a:endParaRPr kumimoji="1" lang="en-US" altLang="ja-JP" sz="1000">
            <a:latin typeface="HG丸ｺﾞｼｯｸM-PRO" panose="020F0600000000000000" pitchFamily="50" charset="-128"/>
            <a:ea typeface="HG丸ｺﾞｼｯｸM-PRO" panose="020F0600000000000000" pitchFamily="50" charset="-128"/>
          </a:endParaRPr>
        </a:p>
        <a:p>
          <a:pPr>
            <a:lnSpc>
              <a:spcPts val="1100"/>
            </a:lnSpc>
          </a:pPr>
          <a:r>
            <a:rPr kumimoji="1" lang="ja-JP" altLang="en-US" sz="1000" baseline="0">
              <a:latin typeface="HG丸ｺﾞｼｯｸM-PRO" panose="020F0600000000000000" pitchFamily="50" charset="-128"/>
              <a:ea typeface="HG丸ｺﾞｼｯｸM-PRO" panose="020F0600000000000000" pitchFamily="50" charset="-128"/>
            </a:rPr>
            <a:t> </a:t>
          </a:r>
          <a:r>
            <a:rPr kumimoji="1" lang="ja-JP" altLang="en-US" sz="1000">
              <a:latin typeface="HG丸ｺﾞｼｯｸM-PRO" panose="020F0600000000000000" pitchFamily="50" charset="-128"/>
              <a:ea typeface="HG丸ｺﾞｼｯｸM-PRO" panose="020F0600000000000000" pitchFamily="50" charset="-128"/>
            </a:rPr>
            <a:t>消費支出：日常の生活に必要な商品の購入やサービスに支払った金額のこと。税金や社会保険料</a:t>
          </a:r>
          <a:endParaRPr kumimoji="1" lang="en-US" altLang="ja-JP" sz="1000">
            <a:latin typeface="HG丸ｺﾞｼｯｸM-PRO" panose="020F0600000000000000" pitchFamily="50" charset="-128"/>
            <a:ea typeface="HG丸ｺﾞｼｯｸM-PRO" panose="020F0600000000000000" pitchFamily="50" charset="-128"/>
          </a:endParaRPr>
        </a:p>
        <a:p>
          <a:r>
            <a:rPr kumimoji="1" lang="ja-JP" altLang="en-US" sz="1000" baseline="0">
              <a:latin typeface="HG丸ｺﾞｼｯｸM-PRO" panose="020F0600000000000000" pitchFamily="50" charset="-128"/>
              <a:ea typeface="HG丸ｺﾞｼｯｸM-PRO" panose="020F0600000000000000" pitchFamily="50" charset="-128"/>
            </a:rPr>
            <a:t> </a:t>
          </a:r>
          <a:r>
            <a:rPr kumimoji="1" lang="ja-JP" altLang="en-US" sz="1000">
              <a:latin typeface="HG丸ｺﾞｼｯｸM-PRO" panose="020F0600000000000000" pitchFamily="50" charset="-128"/>
              <a:ea typeface="HG丸ｺﾞｼｯｸM-PRO" panose="020F0600000000000000" pitchFamily="50" charset="-128"/>
            </a:rPr>
            <a:t>　　　　　などの支払いは含まれない。</a:t>
          </a:r>
        </a:p>
      </xdr:txBody>
    </xdr:sp>
    <xdr:clientData/>
  </xdr:twoCellAnchor>
  <xdr:twoCellAnchor editAs="oneCell">
    <xdr:from>
      <xdr:col>2</xdr:col>
      <xdr:colOff>22860</xdr:colOff>
      <xdr:row>50</xdr:row>
      <xdr:rowOff>30480</xdr:rowOff>
    </xdr:from>
    <xdr:to>
      <xdr:col>36</xdr:col>
      <xdr:colOff>83820</xdr:colOff>
      <xdr:row>64</xdr:row>
      <xdr:rowOff>53340</xdr:rowOff>
    </xdr:to>
    <xdr:pic>
      <xdr:nvPicPr>
        <xdr:cNvPr id="3590273" name="図 74">
          <a:extLst>
            <a:ext uri="{FF2B5EF4-FFF2-40B4-BE49-F238E27FC236}">
              <a16:creationId xmlns:a16="http://schemas.microsoft.com/office/drawing/2014/main" id="{94676954-349A-FA82-1EC3-19D484C98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8140" y="9128760"/>
          <a:ext cx="5760720" cy="2369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8965</xdr:colOff>
      <xdr:row>70</xdr:row>
      <xdr:rowOff>107576</xdr:rowOff>
    </xdr:from>
    <xdr:to>
      <xdr:col>37</xdr:col>
      <xdr:colOff>30481</xdr:colOff>
      <xdr:row>87</xdr:row>
      <xdr:rowOff>109484</xdr:rowOff>
    </xdr:to>
    <xdr:sp macro="" textlink="">
      <xdr:nvSpPr>
        <xdr:cNvPr id="2" name="正方形/長方形 1">
          <a:extLst>
            <a:ext uri="{FF2B5EF4-FFF2-40B4-BE49-F238E27FC236}">
              <a16:creationId xmlns:a16="http://schemas.microsoft.com/office/drawing/2014/main" id="{C19DB161-043B-D557-78B2-8DD57E6DFBB9}"/>
            </a:ext>
          </a:extLst>
        </xdr:cNvPr>
        <xdr:cNvSpPr/>
      </xdr:nvSpPr>
      <xdr:spPr>
        <a:xfrm>
          <a:off x="344245" y="12619616"/>
          <a:ext cx="6612816" cy="2851788"/>
        </a:xfrm>
        <a:prstGeom prst="rect">
          <a:avLst/>
        </a:prstGeom>
        <a:solidFill>
          <a:srgbClr val="4BACC6">
            <a:lumMod val="40000"/>
            <a:lumOff val="60000"/>
          </a:srgbClr>
        </a:solidFill>
        <a:ln w="9525"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① 企業の生産能力に限界がなく、あらゆる需要の増加にはすべて生産の増加で対応する。</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② 財・サービスの生産に必要な原材料等の費用構成（投入構造）は、変化せず一定。</a:t>
          </a:r>
          <a:b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b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③ 価格は産業連関表作成年（令和２年）のもので、分析対象時点と完全には一致しない。</a:t>
          </a:r>
          <a:b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br>
          <a: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④ 各部門が使用する投入量は、その部門の生産量に比例する。</a:t>
          </a:r>
          <a:b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b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⑤ 生産波及は、在庫の取り崩しや移輸入品の増加等での中断は想定しない。</a:t>
          </a:r>
          <a:b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br>
          <a:b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b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⑥ ある産業の生産活動が他の産業の生産を促進させるという、各産業間の相互干渉は想定しない。</a:t>
          </a:r>
          <a:b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b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⑦ 産業連関表の分析において、生産波及効果が達成される期間は不明。</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b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b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⑧ 就業（雇用）誘発数は、時間外勤務や設備投資の増減による雇用調整を考慮しない。</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37203</xdr:colOff>
      <xdr:row>0</xdr:row>
      <xdr:rowOff>89648</xdr:rowOff>
    </xdr:from>
    <xdr:to>
      <xdr:col>2</xdr:col>
      <xdr:colOff>1181236</xdr:colOff>
      <xdr:row>1</xdr:row>
      <xdr:rowOff>167389</xdr:rowOff>
    </xdr:to>
    <xdr:sp macro="" textlink="">
      <xdr:nvSpPr>
        <xdr:cNvPr id="2" name="テキスト ボックス 1">
          <a:extLst>
            <a:ext uri="{FF2B5EF4-FFF2-40B4-BE49-F238E27FC236}">
              <a16:creationId xmlns:a16="http://schemas.microsoft.com/office/drawing/2014/main" id="{C4BC759E-ADFB-3EBD-0ED8-0413DAD26A57}"/>
            </a:ext>
          </a:extLst>
        </xdr:cNvPr>
        <xdr:cNvSpPr txBox="1"/>
      </xdr:nvSpPr>
      <xdr:spPr>
        <a:xfrm>
          <a:off x="123264" y="89648"/>
          <a:ext cx="1456765" cy="331788"/>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生産誘発額計算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119230</xdr:colOff>
      <xdr:row>0</xdr:row>
      <xdr:rowOff>67236</xdr:rowOff>
    </xdr:from>
    <xdr:to>
      <xdr:col>2</xdr:col>
      <xdr:colOff>1270902</xdr:colOff>
      <xdr:row>1</xdr:row>
      <xdr:rowOff>145677</xdr:rowOff>
    </xdr:to>
    <xdr:sp macro="" textlink="">
      <xdr:nvSpPr>
        <xdr:cNvPr id="2" name="テキスト ボックス 1">
          <a:extLst>
            <a:ext uri="{FF2B5EF4-FFF2-40B4-BE49-F238E27FC236}">
              <a16:creationId xmlns:a16="http://schemas.microsoft.com/office/drawing/2014/main" id="{5008ECF6-4903-375F-660C-2E3947D0C6F7}"/>
            </a:ext>
          </a:extLst>
        </xdr:cNvPr>
        <xdr:cNvSpPr txBox="1"/>
      </xdr:nvSpPr>
      <xdr:spPr>
        <a:xfrm>
          <a:off x="212911" y="67236"/>
          <a:ext cx="1546412" cy="324970"/>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波及効果計算</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11205</xdr:colOff>
      <xdr:row>0</xdr:row>
      <xdr:rowOff>33618</xdr:rowOff>
    </xdr:from>
    <xdr:to>
      <xdr:col>2</xdr:col>
      <xdr:colOff>1323056</xdr:colOff>
      <xdr:row>1</xdr:row>
      <xdr:rowOff>29230</xdr:rowOff>
    </xdr:to>
    <xdr:sp macro="" textlink="">
      <xdr:nvSpPr>
        <xdr:cNvPr id="2" name="テキスト ボックス 1">
          <a:extLst>
            <a:ext uri="{FF2B5EF4-FFF2-40B4-BE49-F238E27FC236}">
              <a16:creationId xmlns:a16="http://schemas.microsoft.com/office/drawing/2014/main" id="{6B815C40-EED5-472B-AAE3-26B6133F6346}"/>
            </a:ext>
          </a:extLst>
        </xdr:cNvPr>
        <xdr:cNvSpPr txBox="1"/>
      </xdr:nvSpPr>
      <xdr:spPr>
        <a:xfrm>
          <a:off x="358587" y="33618"/>
          <a:ext cx="1456765" cy="331788"/>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投入係数</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3586</xdr:colOff>
      <xdr:row>0</xdr:row>
      <xdr:rowOff>33618</xdr:rowOff>
    </xdr:from>
    <xdr:to>
      <xdr:col>2</xdr:col>
      <xdr:colOff>1621451</xdr:colOff>
      <xdr:row>1</xdr:row>
      <xdr:rowOff>29230</xdr:rowOff>
    </xdr:to>
    <xdr:sp macro="" textlink="">
      <xdr:nvSpPr>
        <xdr:cNvPr id="3" name="テキスト ボックス 2">
          <a:extLst>
            <a:ext uri="{FF2B5EF4-FFF2-40B4-BE49-F238E27FC236}">
              <a16:creationId xmlns:a16="http://schemas.microsoft.com/office/drawing/2014/main" id="{A8D9A950-E236-EC0E-3EB7-FC0161E0E8CA}"/>
            </a:ext>
          </a:extLst>
        </xdr:cNvPr>
        <xdr:cNvSpPr txBox="1"/>
      </xdr:nvSpPr>
      <xdr:spPr>
        <a:xfrm>
          <a:off x="123265" y="33618"/>
          <a:ext cx="2028264" cy="331788"/>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逆行列計数（開放型）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127636</xdr:colOff>
      <xdr:row>0</xdr:row>
      <xdr:rowOff>47625</xdr:rowOff>
    </xdr:from>
    <xdr:to>
      <xdr:col>2</xdr:col>
      <xdr:colOff>1038325</xdr:colOff>
      <xdr:row>1</xdr:row>
      <xdr:rowOff>112713</xdr:rowOff>
    </xdr:to>
    <xdr:sp macro="" textlink="">
      <xdr:nvSpPr>
        <xdr:cNvPr id="2" name="テキスト ボックス 1">
          <a:extLst>
            <a:ext uri="{FF2B5EF4-FFF2-40B4-BE49-F238E27FC236}">
              <a16:creationId xmlns:a16="http://schemas.microsoft.com/office/drawing/2014/main" id="{43750ED9-481C-E6DE-F8E6-E734EAA07C77}"/>
            </a:ext>
          </a:extLst>
        </xdr:cNvPr>
        <xdr:cNvSpPr txBox="1"/>
      </xdr:nvSpPr>
      <xdr:spPr>
        <a:xfrm>
          <a:off x="419101" y="47625"/>
          <a:ext cx="1276350" cy="331788"/>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その他係数</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53340</xdr:colOff>
      <xdr:row>329</xdr:row>
      <xdr:rowOff>60960</xdr:rowOff>
    </xdr:from>
    <xdr:to>
      <xdr:col>26</xdr:col>
      <xdr:colOff>60960</xdr:colOff>
      <xdr:row>346</xdr:row>
      <xdr:rowOff>335280</xdr:rowOff>
    </xdr:to>
    <xdr:pic>
      <xdr:nvPicPr>
        <xdr:cNvPr id="3640693" name="図 10">
          <a:extLst>
            <a:ext uri="{FF2B5EF4-FFF2-40B4-BE49-F238E27FC236}">
              <a16:creationId xmlns:a16="http://schemas.microsoft.com/office/drawing/2014/main" id="{7EEBA340-5C11-7027-706D-BCC4C27E6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7900" y="57089040"/>
          <a:ext cx="2567940"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175260</xdr:colOff>
      <xdr:row>310</xdr:row>
      <xdr:rowOff>152400</xdr:rowOff>
    </xdr:from>
    <xdr:to>
      <xdr:col>34</xdr:col>
      <xdr:colOff>0</xdr:colOff>
      <xdr:row>321</xdr:row>
      <xdr:rowOff>160020</xdr:rowOff>
    </xdr:to>
    <xdr:pic>
      <xdr:nvPicPr>
        <xdr:cNvPr id="3640694" name="図 9">
          <a:extLst>
            <a:ext uri="{FF2B5EF4-FFF2-40B4-BE49-F238E27FC236}">
              <a16:creationId xmlns:a16="http://schemas.microsoft.com/office/drawing/2014/main" id="{8CFE08A4-F7DF-EA87-4B32-38915F488C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6780" y="53949600"/>
          <a:ext cx="5311140" cy="1851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175260</xdr:colOff>
      <xdr:row>287</xdr:row>
      <xdr:rowOff>99060</xdr:rowOff>
    </xdr:from>
    <xdr:to>
      <xdr:col>32</xdr:col>
      <xdr:colOff>30480</xdr:colOff>
      <xdr:row>297</xdr:row>
      <xdr:rowOff>38100</xdr:rowOff>
    </xdr:to>
    <xdr:pic>
      <xdr:nvPicPr>
        <xdr:cNvPr id="3640695" name="図 8">
          <a:extLst>
            <a:ext uri="{FF2B5EF4-FFF2-40B4-BE49-F238E27FC236}">
              <a16:creationId xmlns:a16="http://schemas.microsoft.com/office/drawing/2014/main" id="{F805E355-B753-E914-DB44-4ACC1F00C8F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6780" y="50040540"/>
          <a:ext cx="4975860" cy="1615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129540</xdr:colOff>
      <xdr:row>155</xdr:row>
      <xdr:rowOff>114300</xdr:rowOff>
    </xdr:from>
    <xdr:to>
      <xdr:col>37</xdr:col>
      <xdr:colOff>281940</xdr:colOff>
      <xdr:row>209</xdr:row>
      <xdr:rowOff>137160</xdr:rowOff>
    </xdr:to>
    <xdr:pic>
      <xdr:nvPicPr>
        <xdr:cNvPr id="3640696" name="図 6">
          <a:extLst>
            <a:ext uri="{FF2B5EF4-FFF2-40B4-BE49-F238E27FC236}">
              <a16:creationId xmlns:a16="http://schemas.microsoft.com/office/drawing/2014/main" id="{4818CDF0-A24E-7F88-1AC6-2F7AA436438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61060" y="26106120"/>
          <a:ext cx="6362700" cy="9075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38100</xdr:colOff>
      <xdr:row>134</xdr:row>
      <xdr:rowOff>144780</xdr:rowOff>
    </xdr:from>
    <xdr:to>
      <xdr:col>35</xdr:col>
      <xdr:colOff>205740</xdr:colOff>
      <xdr:row>149</xdr:row>
      <xdr:rowOff>114300</xdr:rowOff>
    </xdr:to>
    <xdr:pic>
      <xdr:nvPicPr>
        <xdr:cNvPr id="3640697" name="図 5">
          <a:extLst>
            <a:ext uri="{FF2B5EF4-FFF2-40B4-BE49-F238E27FC236}">
              <a16:creationId xmlns:a16="http://schemas.microsoft.com/office/drawing/2014/main" id="{660FE175-6E6C-D04F-5BCC-709343D9907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52500" y="22616160"/>
          <a:ext cx="5661660" cy="2484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167640</xdr:colOff>
      <xdr:row>56</xdr:row>
      <xdr:rowOff>99060</xdr:rowOff>
    </xdr:from>
    <xdr:to>
      <xdr:col>27</xdr:col>
      <xdr:colOff>129540</xdr:colOff>
      <xdr:row>66</xdr:row>
      <xdr:rowOff>38100</xdr:rowOff>
    </xdr:to>
    <xdr:pic>
      <xdr:nvPicPr>
        <xdr:cNvPr id="3640698" name="図 2">
          <a:extLst>
            <a:ext uri="{FF2B5EF4-FFF2-40B4-BE49-F238E27FC236}">
              <a16:creationId xmlns:a16="http://schemas.microsoft.com/office/drawing/2014/main" id="{C9DA4B4E-8C0C-84F6-E156-7AA340D8EC7B}"/>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99160" y="9494520"/>
          <a:ext cx="4168140" cy="1615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160020</xdr:colOff>
      <xdr:row>122</xdr:row>
      <xdr:rowOff>30480</xdr:rowOff>
    </xdr:from>
    <xdr:to>
      <xdr:col>17</xdr:col>
      <xdr:colOff>106680</xdr:colOff>
      <xdr:row>125</xdr:row>
      <xdr:rowOff>38100</xdr:rowOff>
    </xdr:to>
    <xdr:pic>
      <xdr:nvPicPr>
        <xdr:cNvPr id="3640699" name="図 80">
          <a:extLst>
            <a:ext uri="{FF2B5EF4-FFF2-40B4-BE49-F238E27FC236}">
              <a16:creationId xmlns:a16="http://schemas.microsoft.com/office/drawing/2014/main" id="{6F66C68D-5CDA-5E58-7F6E-7CA54A2B71C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891540" y="20490180"/>
          <a:ext cx="232410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121920</xdr:colOff>
      <xdr:row>115</xdr:row>
      <xdr:rowOff>91440</xdr:rowOff>
    </xdr:from>
    <xdr:to>
      <xdr:col>22</xdr:col>
      <xdr:colOff>22860</xdr:colOff>
      <xdr:row>118</xdr:row>
      <xdr:rowOff>106680</xdr:rowOff>
    </xdr:to>
    <xdr:pic>
      <xdr:nvPicPr>
        <xdr:cNvPr id="3640700" name="図 78">
          <a:extLst>
            <a:ext uri="{FF2B5EF4-FFF2-40B4-BE49-F238E27FC236}">
              <a16:creationId xmlns:a16="http://schemas.microsoft.com/office/drawing/2014/main" id="{11BCD8CF-6A9E-0F6D-8306-AA39C92B4502}"/>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853440" y="19377660"/>
          <a:ext cx="3192780" cy="518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137160</xdr:colOff>
      <xdr:row>102</xdr:row>
      <xdr:rowOff>7620</xdr:rowOff>
    </xdr:from>
    <xdr:to>
      <xdr:col>17</xdr:col>
      <xdr:colOff>83820</xdr:colOff>
      <xdr:row>111</xdr:row>
      <xdr:rowOff>15240</xdr:rowOff>
    </xdr:to>
    <xdr:pic>
      <xdr:nvPicPr>
        <xdr:cNvPr id="3640701" name="図 77">
          <a:extLst>
            <a:ext uri="{FF2B5EF4-FFF2-40B4-BE49-F238E27FC236}">
              <a16:creationId xmlns:a16="http://schemas.microsoft.com/office/drawing/2014/main" id="{C8F821B5-041C-63AC-AA46-DCBE2DF09DD8}"/>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868680" y="17114520"/>
          <a:ext cx="2324100" cy="1516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106680</xdr:colOff>
      <xdr:row>89</xdr:row>
      <xdr:rowOff>38100</xdr:rowOff>
    </xdr:from>
    <xdr:to>
      <xdr:col>22</xdr:col>
      <xdr:colOff>7620</xdr:colOff>
      <xdr:row>98</xdr:row>
      <xdr:rowOff>45720</xdr:rowOff>
    </xdr:to>
    <xdr:pic>
      <xdr:nvPicPr>
        <xdr:cNvPr id="3640702" name="図 76">
          <a:extLst>
            <a:ext uri="{FF2B5EF4-FFF2-40B4-BE49-F238E27FC236}">
              <a16:creationId xmlns:a16="http://schemas.microsoft.com/office/drawing/2014/main" id="{FE4FF88A-4E9E-CE01-05FA-651B52A3C32D}"/>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838200" y="14965680"/>
          <a:ext cx="3192780" cy="1516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129540</xdr:colOff>
      <xdr:row>81</xdr:row>
      <xdr:rowOff>106680</xdr:rowOff>
    </xdr:from>
    <xdr:to>
      <xdr:col>17</xdr:col>
      <xdr:colOff>76200</xdr:colOff>
      <xdr:row>84</xdr:row>
      <xdr:rowOff>114300</xdr:rowOff>
    </xdr:to>
    <xdr:pic>
      <xdr:nvPicPr>
        <xdr:cNvPr id="3640703" name="図 75">
          <a:extLst>
            <a:ext uri="{FF2B5EF4-FFF2-40B4-BE49-F238E27FC236}">
              <a16:creationId xmlns:a16="http://schemas.microsoft.com/office/drawing/2014/main" id="{65CF5FEC-0B5C-25FA-BC94-719E2B973841}"/>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861060" y="13693140"/>
          <a:ext cx="2324100" cy="510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114300</xdr:colOff>
      <xdr:row>75</xdr:row>
      <xdr:rowOff>15240</xdr:rowOff>
    </xdr:from>
    <xdr:to>
      <xdr:col>21</xdr:col>
      <xdr:colOff>160020</xdr:colOff>
      <xdr:row>78</xdr:row>
      <xdr:rowOff>30480</xdr:rowOff>
    </xdr:to>
    <xdr:pic>
      <xdr:nvPicPr>
        <xdr:cNvPr id="3640704" name="図 73">
          <a:extLst>
            <a:ext uri="{FF2B5EF4-FFF2-40B4-BE49-F238E27FC236}">
              <a16:creationId xmlns:a16="http://schemas.microsoft.com/office/drawing/2014/main" id="{BF38CCE7-97F8-A989-EF4F-B5290F569F57}"/>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845820" y="12595860"/>
          <a:ext cx="3154680" cy="518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30726</xdr:colOff>
      <xdr:row>1</xdr:row>
      <xdr:rowOff>0</xdr:rowOff>
    </xdr:from>
    <xdr:to>
      <xdr:col>7</xdr:col>
      <xdr:colOff>148666</xdr:colOff>
      <xdr:row>2</xdr:row>
      <xdr:rowOff>153629</xdr:rowOff>
    </xdr:to>
    <xdr:sp macro="" textlink="">
      <xdr:nvSpPr>
        <xdr:cNvPr id="50" name="テキスト ボックス 49">
          <a:extLst>
            <a:ext uri="{FF2B5EF4-FFF2-40B4-BE49-F238E27FC236}">
              <a16:creationId xmlns:a16="http://schemas.microsoft.com/office/drawing/2014/main" id="{124DCF70-798E-9941-3F3E-BF6516EF4D23}"/>
            </a:ext>
          </a:extLst>
        </xdr:cNvPr>
        <xdr:cNvSpPr txBox="1"/>
      </xdr:nvSpPr>
      <xdr:spPr>
        <a:xfrm>
          <a:off x="235565" y="163871"/>
          <a:ext cx="1362178" cy="31750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kumimoji="1" lang="ja-JP" altLang="en-US" sz="1400" b="1"/>
            <a:t>利用手引き</a:t>
          </a:r>
        </a:p>
      </xdr:txBody>
    </xdr:sp>
    <xdr:clientData/>
  </xdr:twoCellAnchor>
  <xdr:twoCellAnchor>
    <xdr:from>
      <xdr:col>14</xdr:col>
      <xdr:colOff>63048</xdr:colOff>
      <xdr:row>57</xdr:row>
      <xdr:rowOff>916</xdr:rowOff>
    </xdr:from>
    <xdr:to>
      <xdr:col>27</xdr:col>
      <xdr:colOff>127139</xdr:colOff>
      <xdr:row>66</xdr:row>
      <xdr:rowOff>116465</xdr:rowOff>
    </xdr:to>
    <xdr:sp macro="" textlink="">
      <xdr:nvSpPr>
        <xdr:cNvPr id="2" name="楕円 1">
          <a:extLst>
            <a:ext uri="{FF2B5EF4-FFF2-40B4-BE49-F238E27FC236}">
              <a16:creationId xmlns:a16="http://schemas.microsoft.com/office/drawing/2014/main" id="{639FCF62-3058-2101-60C5-CFFC85D57438}"/>
            </a:ext>
          </a:extLst>
        </xdr:cNvPr>
        <xdr:cNvSpPr/>
      </xdr:nvSpPr>
      <xdr:spPr>
        <a:xfrm>
          <a:off x="2885835" y="9332453"/>
          <a:ext cx="2685777" cy="1631881"/>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39600</xdr:colOff>
      <xdr:row>75</xdr:row>
      <xdr:rowOff>61453</xdr:rowOff>
    </xdr:from>
    <xdr:to>
      <xdr:col>22</xdr:col>
      <xdr:colOff>60085</xdr:colOff>
      <xdr:row>78</xdr:row>
      <xdr:rowOff>122904</xdr:rowOff>
    </xdr:to>
    <xdr:sp macro="" textlink="">
      <xdr:nvSpPr>
        <xdr:cNvPr id="55" name="楕円 54">
          <a:extLst>
            <a:ext uri="{FF2B5EF4-FFF2-40B4-BE49-F238E27FC236}">
              <a16:creationId xmlns:a16="http://schemas.microsoft.com/office/drawing/2014/main" id="{71B9CAC4-95F7-9DB3-CDBD-25B57BB0635B}"/>
            </a:ext>
          </a:extLst>
        </xdr:cNvPr>
        <xdr:cNvSpPr/>
      </xdr:nvSpPr>
      <xdr:spPr>
        <a:xfrm>
          <a:off x="2452600" y="12772036"/>
          <a:ext cx="2031318" cy="569451"/>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66699</xdr:colOff>
      <xdr:row>82</xdr:row>
      <xdr:rowOff>12865</xdr:rowOff>
    </xdr:from>
    <xdr:to>
      <xdr:col>17</xdr:col>
      <xdr:colOff>128148</xdr:colOff>
      <xdr:row>85</xdr:row>
      <xdr:rowOff>10327</xdr:rowOff>
    </xdr:to>
    <xdr:sp macro="" textlink="">
      <xdr:nvSpPr>
        <xdr:cNvPr id="57" name="楕円 56">
          <a:extLst>
            <a:ext uri="{FF2B5EF4-FFF2-40B4-BE49-F238E27FC236}">
              <a16:creationId xmlns:a16="http://schemas.microsoft.com/office/drawing/2014/main" id="{CF1A6301-5D52-F1D0-5714-141B80D0C601}"/>
            </a:ext>
          </a:extLst>
        </xdr:cNvPr>
        <xdr:cNvSpPr/>
      </xdr:nvSpPr>
      <xdr:spPr>
        <a:xfrm>
          <a:off x="2540004" y="14123630"/>
          <a:ext cx="1085642" cy="512097"/>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12862</xdr:colOff>
      <xdr:row>89</xdr:row>
      <xdr:rowOff>20482</xdr:rowOff>
    </xdr:from>
    <xdr:to>
      <xdr:col>24</xdr:col>
      <xdr:colOff>61470</xdr:colOff>
      <xdr:row>99</xdr:row>
      <xdr:rowOff>3794</xdr:rowOff>
    </xdr:to>
    <xdr:sp macro="" textlink="">
      <xdr:nvSpPr>
        <xdr:cNvPr id="83" name="楕円 82">
          <a:extLst>
            <a:ext uri="{FF2B5EF4-FFF2-40B4-BE49-F238E27FC236}">
              <a16:creationId xmlns:a16="http://schemas.microsoft.com/office/drawing/2014/main" id="{5C4980BF-1FB6-6DC9-23F2-057812609F4D}"/>
            </a:ext>
          </a:extLst>
        </xdr:cNvPr>
        <xdr:cNvSpPr/>
      </xdr:nvSpPr>
      <xdr:spPr>
        <a:xfrm>
          <a:off x="2478547" y="15168305"/>
          <a:ext cx="2499033" cy="1720645"/>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169113</xdr:colOff>
      <xdr:row>101</xdr:row>
      <xdr:rowOff>133146</xdr:rowOff>
    </xdr:from>
    <xdr:to>
      <xdr:col>18</xdr:col>
      <xdr:colOff>148630</xdr:colOff>
      <xdr:row>111</xdr:row>
      <xdr:rowOff>156265</xdr:rowOff>
    </xdr:to>
    <xdr:sp macro="" textlink="">
      <xdr:nvSpPr>
        <xdr:cNvPr id="84" name="楕円 83">
          <a:extLst>
            <a:ext uri="{FF2B5EF4-FFF2-40B4-BE49-F238E27FC236}">
              <a16:creationId xmlns:a16="http://schemas.microsoft.com/office/drawing/2014/main" id="{6A37EE15-8CC0-2350-82B3-12A2876F589A}"/>
            </a:ext>
          </a:extLst>
        </xdr:cNvPr>
        <xdr:cNvSpPr/>
      </xdr:nvSpPr>
      <xdr:spPr>
        <a:xfrm>
          <a:off x="2437579" y="17370323"/>
          <a:ext cx="1413388" cy="1771853"/>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12863</xdr:colOff>
      <xdr:row>116</xdr:row>
      <xdr:rowOff>51210</xdr:rowOff>
    </xdr:from>
    <xdr:to>
      <xdr:col>23</xdr:col>
      <xdr:colOff>40983</xdr:colOff>
      <xdr:row>118</xdr:row>
      <xdr:rowOff>143386</xdr:rowOff>
    </xdr:to>
    <xdr:sp macro="" textlink="">
      <xdr:nvSpPr>
        <xdr:cNvPr id="86" name="楕円 85">
          <a:extLst>
            <a:ext uri="{FF2B5EF4-FFF2-40B4-BE49-F238E27FC236}">
              <a16:creationId xmlns:a16="http://schemas.microsoft.com/office/drawing/2014/main" id="{A8E9744A-B940-C3C3-9662-97CC451FE59B}"/>
            </a:ext>
          </a:extLst>
        </xdr:cNvPr>
        <xdr:cNvSpPr/>
      </xdr:nvSpPr>
      <xdr:spPr>
        <a:xfrm>
          <a:off x="2478548" y="19900081"/>
          <a:ext cx="2273710" cy="440402"/>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64071</xdr:colOff>
      <xdr:row>123</xdr:row>
      <xdr:rowOff>0</xdr:rowOff>
    </xdr:from>
    <xdr:to>
      <xdr:col>18</xdr:col>
      <xdr:colOff>30768</xdr:colOff>
      <xdr:row>125</xdr:row>
      <xdr:rowOff>84583</xdr:rowOff>
    </xdr:to>
    <xdr:sp macro="" textlink="">
      <xdr:nvSpPr>
        <xdr:cNvPr id="88" name="楕円 87">
          <a:extLst>
            <a:ext uri="{FF2B5EF4-FFF2-40B4-BE49-F238E27FC236}">
              <a16:creationId xmlns:a16="http://schemas.microsoft.com/office/drawing/2014/main" id="{AA024AFF-1DF1-94E2-FF83-71CBDDF3A40A}"/>
            </a:ext>
          </a:extLst>
        </xdr:cNvPr>
        <xdr:cNvSpPr/>
      </xdr:nvSpPr>
      <xdr:spPr>
        <a:xfrm>
          <a:off x="2529756" y="21067661"/>
          <a:ext cx="1188064" cy="440403"/>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76201</xdr:colOff>
      <xdr:row>341</xdr:row>
      <xdr:rowOff>108829</xdr:rowOff>
    </xdr:from>
    <xdr:to>
      <xdr:col>9</xdr:col>
      <xdr:colOff>54285</xdr:colOff>
      <xdr:row>345</xdr:row>
      <xdr:rowOff>137160</xdr:rowOff>
    </xdr:to>
    <xdr:sp macro="" textlink="">
      <xdr:nvSpPr>
        <xdr:cNvPr id="89" name="四角形吹き出し 21">
          <a:extLst>
            <a:ext uri="{FF2B5EF4-FFF2-40B4-BE49-F238E27FC236}">
              <a16:creationId xmlns:a16="http://schemas.microsoft.com/office/drawing/2014/main" id="{BC358278-7535-2054-A45D-BB3AAAAA9A60}"/>
            </a:ext>
          </a:extLst>
        </xdr:cNvPr>
        <xdr:cNvSpPr/>
      </xdr:nvSpPr>
      <xdr:spPr>
        <a:xfrm>
          <a:off x="441961" y="59148589"/>
          <a:ext cx="1258244" cy="698891"/>
        </a:xfrm>
        <a:prstGeom prst="wedgeRectCallout">
          <a:avLst>
            <a:gd name="adj1" fmla="val 96186"/>
            <a:gd name="adj2" fmla="val 86810"/>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rPr>
            <a:t>ここに入力すると、任意に設定したい値が選択可能となります。</a:t>
          </a:r>
        </a:p>
      </xdr:txBody>
    </xdr:sp>
    <xdr:clientData/>
  </xdr:twoCellAnchor>
  <xdr:twoCellAnchor>
    <xdr:from>
      <xdr:col>12</xdr:col>
      <xdr:colOff>41300</xdr:colOff>
      <xdr:row>331</xdr:row>
      <xdr:rowOff>110128</xdr:rowOff>
    </xdr:from>
    <xdr:to>
      <xdr:col>16</xdr:col>
      <xdr:colOff>10574</xdr:colOff>
      <xdr:row>333</xdr:row>
      <xdr:rowOff>46993</xdr:rowOff>
    </xdr:to>
    <xdr:sp macro="" textlink="">
      <xdr:nvSpPr>
        <xdr:cNvPr id="91" name="楕円 90">
          <a:extLst>
            <a:ext uri="{FF2B5EF4-FFF2-40B4-BE49-F238E27FC236}">
              <a16:creationId xmlns:a16="http://schemas.microsoft.com/office/drawing/2014/main" id="{B46FC6FB-75C2-62D5-EAA5-2977971194D0}"/>
            </a:ext>
          </a:extLst>
        </xdr:cNvPr>
        <xdr:cNvSpPr/>
      </xdr:nvSpPr>
      <xdr:spPr>
        <a:xfrm>
          <a:off x="2469391" y="57641128"/>
          <a:ext cx="776097" cy="280750"/>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11</xdr:col>
      <xdr:colOff>76200</xdr:colOff>
      <xdr:row>350</xdr:row>
      <xdr:rowOff>7620</xdr:rowOff>
    </xdr:from>
    <xdr:to>
      <xdr:col>20</xdr:col>
      <xdr:colOff>114300</xdr:colOff>
      <xdr:row>360</xdr:row>
      <xdr:rowOff>121920</xdr:rowOff>
    </xdr:to>
    <xdr:pic>
      <xdr:nvPicPr>
        <xdr:cNvPr id="3640715" name="図 59">
          <a:extLst>
            <a:ext uri="{FF2B5EF4-FFF2-40B4-BE49-F238E27FC236}">
              <a16:creationId xmlns:a16="http://schemas.microsoft.com/office/drawing/2014/main" id="{26BC7D3A-57EB-5EE4-3A82-A277EB1320C9}"/>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087880" y="60975240"/>
          <a:ext cx="168402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41991</xdr:colOff>
      <xdr:row>352</xdr:row>
      <xdr:rowOff>63158</xdr:rowOff>
    </xdr:from>
    <xdr:to>
      <xdr:col>15</xdr:col>
      <xdr:colOff>15021</xdr:colOff>
      <xdr:row>354</xdr:row>
      <xdr:rowOff>6487</xdr:rowOff>
    </xdr:to>
    <xdr:sp macro="" textlink="">
      <xdr:nvSpPr>
        <xdr:cNvPr id="93" name="楕円 92">
          <a:extLst>
            <a:ext uri="{FF2B5EF4-FFF2-40B4-BE49-F238E27FC236}">
              <a16:creationId xmlns:a16="http://schemas.microsoft.com/office/drawing/2014/main" id="{5C7917E6-118B-72CF-A445-EB9872123580}"/>
            </a:ext>
          </a:extLst>
        </xdr:cNvPr>
        <xdr:cNvSpPr/>
      </xdr:nvSpPr>
      <xdr:spPr>
        <a:xfrm>
          <a:off x="2253908" y="59806075"/>
          <a:ext cx="777363" cy="281995"/>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64073</xdr:colOff>
      <xdr:row>10</xdr:row>
      <xdr:rowOff>81937</xdr:rowOff>
    </xdr:from>
    <xdr:to>
      <xdr:col>7</xdr:col>
      <xdr:colOff>20868</xdr:colOff>
      <xdr:row>13</xdr:row>
      <xdr:rowOff>81937</xdr:rowOff>
    </xdr:to>
    <xdr:sp macro="" textlink="">
      <xdr:nvSpPr>
        <xdr:cNvPr id="33" name="下矢印 32">
          <a:extLst>
            <a:ext uri="{FF2B5EF4-FFF2-40B4-BE49-F238E27FC236}">
              <a16:creationId xmlns:a16="http://schemas.microsoft.com/office/drawing/2014/main" id="{D24CCFC9-4F90-151F-11A3-2C036E7385FE}"/>
            </a:ext>
          </a:extLst>
        </xdr:cNvPr>
        <xdr:cNvSpPr/>
      </xdr:nvSpPr>
      <xdr:spPr>
        <a:xfrm>
          <a:off x="2271968" y="910612"/>
          <a:ext cx="148815" cy="5429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171738</xdr:colOff>
      <xdr:row>8</xdr:row>
      <xdr:rowOff>81937</xdr:rowOff>
    </xdr:from>
    <xdr:to>
      <xdr:col>35</xdr:col>
      <xdr:colOff>125506</xdr:colOff>
      <xdr:row>11</xdr:row>
      <xdr:rowOff>143388</xdr:rowOff>
    </xdr:to>
    <xdr:sp macro="" textlink="">
      <xdr:nvSpPr>
        <xdr:cNvPr id="34" name="額縁 1">
          <a:hlinkClick xmlns:r="http://schemas.openxmlformats.org/officeDocument/2006/relationships" r:id="rId14"/>
          <a:extLst>
            <a:ext uri="{FF2B5EF4-FFF2-40B4-BE49-F238E27FC236}">
              <a16:creationId xmlns:a16="http://schemas.microsoft.com/office/drawing/2014/main" id="{65FAD312-12A8-AE93-6F10-223DED0DF455}"/>
            </a:ext>
          </a:extLst>
        </xdr:cNvPr>
        <xdr:cNvSpPr/>
      </xdr:nvSpPr>
      <xdr:spPr>
        <a:xfrm>
          <a:off x="5191973" y="1453537"/>
          <a:ext cx="1217792" cy="572439"/>
        </a:xfrm>
        <a:prstGeom prst="bevel">
          <a:avLst>
            <a:gd name="adj" fmla="val 12056"/>
          </a:avLst>
        </a:prstGeom>
        <a:solidFill>
          <a:schemeClr val="accent6"/>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200"/>
            </a:lnSpc>
          </a:pPr>
          <a:r>
            <a:rPr kumimoji="1" lang="ja-JP" altLang="en-US" sz="1000" b="0" baseline="0">
              <a:solidFill>
                <a:sysClr val="windowText" lastClr="000000"/>
              </a:solidFill>
              <a:latin typeface="HG丸ｺﾞｼｯｸM-PRO" panose="020F0600000000000000" pitchFamily="50" charset="-128"/>
              <a:ea typeface="HG丸ｺﾞｼｯｸM-PRO" panose="020F0600000000000000" pitchFamily="50" charset="-128"/>
            </a:rPr>
            <a:t>「詳細入力」シートへ</a:t>
          </a:r>
        </a:p>
      </xdr:txBody>
    </xdr:sp>
    <xdr:clientData/>
  </xdr:twoCellAnchor>
  <xdr:twoCellAnchor>
    <xdr:from>
      <xdr:col>31</xdr:col>
      <xdr:colOff>66698</xdr:colOff>
      <xdr:row>17</xdr:row>
      <xdr:rowOff>125525</xdr:rowOff>
    </xdr:from>
    <xdr:to>
      <xdr:col>34</xdr:col>
      <xdr:colOff>134191</xdr:colOff>
      <xdr:row>19</xdr:row>
      <xdr:rowOff>112666</xdr:rowOff>
    </xdr:to>
    <xdr:sp macro="" textlink="">
      <xdr:nvSpPr>
        <xdr:cNvPr id="35" name="額縁 1">
          <a:hlinkClick xmlns:r="http://schemas.openxmlformats.org/officeDocument/2006/relationships" r:id="rId15"/>
          <a:extLst>
            <a:ext uri="{FF2B5EF4-FFF2-40B4-BE49-F238E27FC236}">
              <a16:creationId xmlns:a16="http://schemas.microsoft.com/office/drawing/2014/main" id="{06FFDA55-22E0-4B0A-DE87-FAA07F5FD089}"/>
            </a:ext>
          </a:extLst>
        </xdr:cNvPr>
        <xdr:cNvSpPr/>
      </xdr:nvSpPr>
      <xdr:spPr>
        <a:xfrm>
          <a:off x="6431938" y="3093064"/>
          <a:ext cx="682009" cy="327744"/>
        </a:xfrm>
        <a:prstGeom prst="bevel">
          <a:avLst>
            <a:gd name="adj" fmla="val 12056"/>
          </a:avLst>
        </a:prstGeom>
        <a:solidFill>
          <a:schemeClr val="accent6"/>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baseline="0">
              <a:solidFill>
                <a:sysClr val="windowText" lastClr="000000"/>
              </a:solidFill>
              <a:latin typeface="HG丸ｺﾞｼｯｸM-PRO" panose="020F0600000000000000" pitchFamily="50" charset="-128"/>
              <a:ea typeface="HG丸ｺﾞｼｯｸM-PRO" panose="020F0600000000000000" pitchFamily="50" charset="-128"/>
            </a:rPr>
            <a:t>①へ</a:t>
          </a:r>
        </a:p>
      </xdr:txBody>
    </xdr:sp>
    <xdr:clientData/>
  </xdr:twoCellAnchor>
  <xdr:twoCellAnchor>
    <xdr:from>
      <xdr:col>31</xdr:col>
      <xdr:colOff>66698</xdr:colOff>
      <xdr:row>21</xdr:row>
      <xdr:rowOff>61451</xdr:rowOff>
    </xdr:from>
    <xdr:to>
      <xdr:col>34</xdr:col>
      <xdr:colOff>134191</xdr:colOff>
      <xdr:row>23</xdr:row>
      <xdr:rowOff>40968</xdr:rowOff>
    </xdr:to>
    <xdr:sp macro="" textlink="">
      <xdr:nvSpPr>
        <xdr:cNvPr id="36" name="額縁 1">
          <a:hlinkClick xmlns:r="http://schemas.openxmlformats.org/officeDocument/2006/relationships" r:id="rId16"/>
          <a:extLst>
            <a:ext uri="{FF2B5EF4-FFF2-40B4-BE49-F238E27FC236}">
              <a16:creationId xmlns:a16="http://schemas.microsoft.com/office/drawing/2014/main" id="{18BC10DD-0FEF-A3F4-F79A-92CA9F7C89C2}"/>
            </a:ext>
          </a:extLst>
        </xdr:cNvPr>
        <xdr:cNvSpPr/>
      </xdr:nvSpPr>
      <xdr:spPr>
        <a:xfrm>
          <a:off x="6431938" y="3717822"/>
          <a:ext cx="682009" cy="327743"/>
        </a:xfrm>
        <a:prstGeom prst="bevel">
          <a:avLst>
            <a:gd name="adj" fmla="val 12056"/>
          </a:avLst>
        </a:prstGeom>
        <a:solidFill>
          <a:schemeClr val="accent6"/>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baseline="0">
              <a:solidFill>
                <a:sysClr val="windowText" lastClr="000000"/>
              </a:solidFill>
              <a:latin typeface="HG丸ｺﾞｼｯｸM-PRO" panose="020F0600000000000000" pitchFamily="50" charset="-128"/>
              <a:ea typeface="HG丸ｺﾞｼｯｸM-PRO" panose="020F0600000000000000" pitchFamily="50" charset="-128"/>
            </a:rPr>
            <a:t>②へ</a:t>
          </a:r>
        </a:p>
      </xdr:txBody>
    </xdr:sp>
    <xdr:clientData/>
  </xdr:twoCellAnchor>
  <xdr:twoCellAnchor>
    <xdr:from>
      <xdr:col>31</xdr:col>
      <xdr:colOff>76940</xdr:colOff>
      <xdr:row>28</xdr:row>
      <xdr:rowOff>10242</xdr:rowOff>
    </xdr:from>
    <xdr:to>
      <xdr:col>34</xdr:col>
      <xdr:colOff>146367</xdr:colOff>
      <xdr:row>29</xdr:row>
      <xdr:rowOff>157289</xdr:rowOff>
    </xdr:to>
    <xdr:sp macro="" textlink="">
      <xdr:nvSpPr>
        <xdr:cNvPr id="37" name="額縁 1">
          <a:hlinkClick xmlns:r="http://schemas.openxmlformats.org/officeDocument/2006/relationships" r:id="rId17"/>
          <a:extLst>
            <a:ext uri="{FF2B5EF4-FFF2-40B4-BE49-F238E27FC236}">
              <a16:creationId xmlns:a16="http://schemas.microsoft.com/office/drawing/2014/main" id="{6EE9C1CA-8F23-3FC0-D03D-0F9E514AF258}"/>
            </a:ext>
          </a:extLst>
        </xdr:cNvPr>
        <xdr:cNvSpPr/>
      </xdr:nvSpPr>
      <xdr:spPr>
        <a:xfrm>
          <a:off x="6442180" y="4885403"/>
          <a:ext cx="691534" cy="328717"/>
        </a:xfrm>
        <a:prstGeom prst="bevel">
          <a:avLst>
            <a:gd name="adj" fmla="val 12056"/>
          </a:avLst>
        </a:prstGeom>
        <a:solidFill>
          <a:schemeClr val="accent6"/>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baseline="0">
              <a:solidFill>
                <a:sysClr val="windowText" lastClr="000000"/>
              </a:solidFill>
              <a:latin typeface="HG丸ｺﾞｼｯｸM-PRO" panose="020F0600000000000000" pitchFamily="50" charset="-128"/>
              <a:ea typeface="HG丸ｺﾞｼｯｸM-PRO" panose="020F0600000000000000" pitchFamily="50" charset="-128"/>
            </a:rPr>
            <a:t>③へ</a:t>
          </a:r>
        </a:p>
      </xdr:txBody>
    </xdr:sp>
    <xdr:clientData/>
  </xdr:twoCellAnchor>
  <xdr:twoCellAnchor>
    <xdr:from>
      <xdr:col>31</xdr:col>
      <xdr:colOff>76940</xdr:colOff>
      <xdr:row>32</xdr:row>
      <xdr:rowOff>143388</xdr:rowOff>
    </xdr:from>
    <xdr:to>
      <xdr:col>34</xdr:col>
      <xdr:colOff>144433</xdr:colOff>
      <xdr:row>34</xdr:row>
      <xdr:rowOff>123878</xdr:rowOff>
    </xdr:to>
    <xdr:sp macro="" textlink="">
      <xdr:nvSpPr>
        <xdr:cNvPr id="38" name="額縁 1">
          <a:hlinkClick xmlns:r="http://schemas.openxmlformats.org/officeDocument/2006/relationships" r:id="rId18"/>
          <a:extLst>
            <a:ext uri="{FF2B5EF4-FFF2-40B4-BE49-F238E27FC236}">
              <a16:creationId xmlns:a16="http://schemas.microsoft.com/office/drawing/2014/main" id="{1E9BC860-4284-7460-28EB-21D29B654468}"/>
            </a:ext>
          </a:extLst>
        </xdr:cNvPr>
        <xdr:cNvSpPr/>
      </xdr:nvSpPr>
      <xdr:spPr>
        <a:xfrm>
          <a:off x="6442180" y="5715001"/>
          <a:ext cx="682009" cy="328716"/>
        </a:xfrm>
        <a:prstGeom prst="bevel">
          <a:avLst>
            <a:gd name="adj" fmla="val 12056"/>
          </a:avLst>
        </a:prstGeom>
        <a:solidFill>
          <a:schemeClr val="accent6"/>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baseline="0">
              <a:solidFill>
                <a:sysClr val="windowText" lastClr="000000"/>
              </a:solidFill>
              <a:latin typeface="HG丸ｺﾞｼｯｸM-PRO" panose="020F0600000000000000" pitchFamily="50" charset="-128"/>
              <a:ea typeface="HG丸ｺﾞｼｯｸM-PRO" panose="020F0600000000000000" pitchFamily="50" charset="-128"/>
            </a:rPr>
            <a:t>④へ</a:t>
          </a:r>
        </a:p>
      </xdr:txBody>
    </xdr:sp>
    <xdr:clientData/>
  </xdr:twoCellAnchor>
  <xdr:twoCellAnchor>
    <xdr:from>
      <xdr:col>31</xdr:col>
      <xdr:colOff>76939</xdr:colOff>
      <xdr:row>37</xdr:row>
      <xdr:rowOff>166492</xdr:rowOff>
    </xdr:from>
    <xdr:to>
      <xdr:col>34</xdr:col>
      <xdr:colOff>144432</xdr:colOff>
      <xdr:row>39</xdr:row>
      <xdr:rowOff>154602</xdr:rowOff>
    </xdr:to>
    <xdr:sp macro="" textlink="">
      <xdr:nvSpPr>
        <xdr:cNvPr id="39" name="額縁 1">
          <a:hlinkClick xmlns:r="http://schemas.openxmlformats.org/officeDocument/2006/relationships" r:id="rId19"/>
          <a:extLst>
            <a:ext uri="{FF2B5EF4-FFF2-40B4-BE49-F238E27FC236}">
              <a16:creationId xmlns:a16="http://schemas.microsoft.com/office/drawing/2014/main" id="{EDDC3E0A-667F-07D5-3E12-2FD8248BCB99}"/>
            </a:ext>
          </a:extLst>
        </xdr:cNvPr>
        <xdr:cNvSpPr/>
      </xdr:nvSpPr>
      <xdr:spPr>
        <a:xfrm>
          <a:off x="6442179" y="6616289"/>
          <a:ext cx="682009" cy="328716"/>
        </a:xfrm>
        <a:prstGeom prst="bevel">
          <a:avLst>
            <a:gd name="adj" fmla="val 12056"/>
          </a:avLst>
        </a:prstGeom>
        <a:solidFill>
          <a:schemeClr val="accent6"/>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baseline="0">
              <a:solidFill>
                <a:sysClr val="windowText" lastClr="000000"/>
              </a:solidFill>
              <a:latin typeface="HG丸ｺﾞｼｯｸM-PRO" panose="020F0600000000000000" pitchFamily="50" charset="-128"/>
              <a:ea typeface="HG丸ｺﾞｼｯｸM-PRO" panose="020F0600000000000000" pitchFamily="50" charset="-128"/>
            </a:rPr>
            <a:t>⑤へ</a:t>
          </a:r>
        </a:p>
      </xdr:txBody>
    </xdr:sp>
    <xdr:clientData/>
  </xdr:twoCellAnchor>
  <xdr:twoCellAnchor>
    <xdr:from>
      <xdr:col>31</xdr:col>
      <xdr:colOff>76940</xdr:colOff>
      <xdr:row>42</xdr:row>
      <xdr:rowOff>102418</xdr:rowOff>
    </xdr:from>
    <xdr:to>
      <xdr:col>34</xdr:col>
      <xdr:colOff>144433</xdr:colOff>
      <xdr:row>44</xdr:row>
      <xdr:rowOff>81935</xdr:rowOff>
    </xdr:to>
    <xdr:sp macro="" textlink="">
      <xdr:nvSpPr>
        <xdr:cNvPr id="40" name="額縁 1">
          <a:hlinkClick xmlns:r="http://schemas.openxmlformats.org/officeDocument/2006/relationships" r:id="rId20"/>
          <a:extLst>
            <a:ext uri="{FF2B5EF4-FFF2-40B4-BE49-F238E27FC236}">
              <a16:creationId xmlns:a16="http://schemas.microsoft.com/office/drawing/2014/main" id="{0317B236-D6FE-FDCB-FF0E-D93F6C12EF89}"/>
            </a:ext>
          </a:extLst>
        </xdr:cNvPr>
        <xdr:cNvSpPr/>
      </xdr:nvSpPr>
      <xdr:spPr>
        <a:xfrm>
          <a:off x="6442180" y="7415160"/>
          <a:ext cx="682009" cy="327743"/>
        </a:xfrm>
        <a:prstGeom prst="bevel">
          <a:avLst>
            <a:gd name="adj" fmla="val 12056"/>
          </a:avLst>
        </a:prstGeom>
        <a:solidFill>
          <a:schemeClr val="accent6"/>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baseline="0">
              <a:solidFill>
                <a:sysClr val="windowText" lastClr="000000"/>
              </a:solidFill>
              <a:latin typeface="HG丸ｺﾞｼｯｸM-PRO" panose="020F0600000000000000" pitchFamily="50" charset="-128"/>
              <a:ea typeface="HG丸ｺﾞｼｯｸM-PRO" panose="020F0600000000000000" pitchFamily="50" charset="-128"/>
            </a:rPr>
            <a:t>⑥へ</a:t>
          </a:r>
        </a:p>
      </xdr:txBody>
    </xdr:sp>
    <xdr:clientData/>
  </xdr:twoCellAnchor>
  <xdr:twoCellAnchor>
    <xdr:from>
      <xdr:col>11</xdr:col>
      <xdr:colOff>23107</xdr:colOff>
      <xdr:row>19</xdr:row>
      <xdr:rowOff>61451</xdr:rowOff>
    </xdr:from>
    <xdr:to>
      <xdr:col>11</xdr:col>
      <xdr:colOff>169054</xdr:colOff>
      <xdr:row>21</xdr:row>
      <xdr:rowOff>133144</xdr:rowOff>
    </xdr:to>
    <xdr:sp macro="" textlink="">
      <xdr:nvSpPr>
        <xdr:cNvPr id="41" name="下矢印 40">
          <a:extLst>
            <a:ext uri="{FF2B5EF4-FFF2-40B4-BE49-F238E27FC236}">
              <a16:creationId xmlns:a16="http://schemas.microsoft.com/office/drawing/2014/main" id="{886D2296-4CFD-16C9-A27B-E71022D6DB54}"/>
            </a:ext>
          </a:extLst>
        </xdr:cNvPr>
        <xdr:cNvSpPr/>
      </xdr:nvSpPr>
      <xdr:spPr>
        <a:xfrm>
          <a:off x="3231127" y="2518901"/>
          <a:ext cx="153628" cy="43364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10241</xdr:colOff>
      <xdr:row>30</xdr:row>
      <xdr:rowOff>71692</xdr:rowOff>
    </xdr:from>
    <xdr:to>
      <xdr:col>11</xdr:col>
      <xdr:colOff>148506</xdr:colOff>
      <xdr:row>32</xdr:row>
      <xdr:rowOff>143386</xdr:rowOff>
    </xdr:to>
    <xdr:sp macro="" textlink="">
      <xdr:nvSpPr>
        <xdr:cNvPr id="42" name="下矢印 41">
          <a:extLst>
            <a:ext uri="{FF2B5EF4-FFF2-40B4-BE49-F238E27FC236}">
              <a16:creationId xmlns:a16="http://schemas.microsoft.com/office/drawing/2014/main" id="{FE6A17BB-E27E-AAD3-BB3F-C9FF4F30A65F}"/>
            </a:ext>
          </a:extLst>
        </xdr:cNvPr>
        <xdr:cNvSpPr/>
      </xdr:nvSpPr>
      <xdr:spPr>
        <a:xfrm>
          <a:off x="3210641" y="4519867"/>
          <a:ext cx="153628" cy="43364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10242</xdr:colOff>
      <xdr:row>35</xdr:row>
      <xdr:rowOff>92178</xdr:rowOff>
    </xdr:from>
    <xdr:to>
      <xdr:col>11</xdr:col>
      <xdr:colOff>148507</xdr:colOff>
      <xdr:row>37</xdr:row>
      <xdr:rowOff>163871</xdr:rowOff>
    </xdr:to>
    <xdr:sp macro="" textlink="">
      <xdr:nvSpPr>
        <xdr:cNvPr id="43" name="下矢印 42">
          <a:extLst>
            <a:ext uri="{FF2B5EF4-FFF2-40B4-BE49-F238E27FC236}">
              <a16:creationId xmlns:a16="http://schemas.microsoft.com/office/drawing/2014/main" id="{EF952C26-8BEE-AB4E-C7B1-EE474EEE20AD}"/>
            </a:ext>
          </a:extLst>
        </xdr:cNvPr>
        <xdr:cNvSpPr/>
      </xdr:nvSpPr>
      <xdr:spPr>
        <a:xfrm>
          <a:off x="3210642" y="5445228"/>
          <a:ext cx="153628" cy="43364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10242</xdr:colOff>
      <xdr:row>40</xdr:row>
      <xdr:rowOff>84557</xdr:rowOff>
    </xdr:from>
    <xdr:to>
      <xdr:col>11</xdr:col>
      <xdr:colOff>148507</xdr:colOff>
      <xdr:row>42</xdr:row>
      <xdr:rowOff>164030</xdr:rowOff>
    </xdr:to>
    <xdr:sp macro="" textlink="">
      <xdr:nvSpPr>
        <xdr:cNvPr id="44" name="下矢印 43">
          <a:extLst>
            <a:ext uri="{FF2B5EF4-FFF2-40B4-BE49-F238E27FC236}">
              <a16:creationId xmlns:a16="http://schemas.microsoft.com/office/drawing/2014/main" id="{D4AE731C-67AD-8269-950B-A0728693845F}"/>
            </a:ext>
          </a:extLst>
        </xdr:cNvPr>
        <xdr:cNvSpPr/>
      </xdr:nvSpPr>
      <xdr:spPr>
        <a:xfrm>
          <a:off x="3210642" y="6350102"/>
          <a:ext cx="153628" cy="43364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102418</xdr:colOff>
      <xdr:row>11</xdr:row>
      <xdr:rowOff>30725</xdr:rowOff>
    </xdr:from>
    <xdr:to>
      <xdr:col>8</xdr:col>
      <xdr:colOff>98611</xdr:colOff>
      <xdr:row>12</xdr:row>
      <xdr:rowOff>62753</xdr:rowOff>
    </xdr:to>
    <xdr:sp macro="" textlink="">
      <xdr:nvSpPr>
        <xdr:cNvPr id="46" name="テキスト ボックス 45">
          <a:extLst>
            <a:ext uri="{FF2B5EF4-FFF2-40B4-BE49-F238E27FC236}">
              <a16:creationId xmlns:a16="http://schemas.microsoft.com/office/drawing/2014/main" id="{B2842A88-119B-B326-62B1-7DA9EABB3871}"/>
            </a:ext>
          </a:extLst>
        </xdr:cNvPr>
        <xdr:cNvSpPr txBox="1"/>
      </xdr:nvSpPr>
      <xdr:spPr>
        <a:xfrm>
          <a:off x="998889" y="1913313"/>
          <a:ext cx="534075" cy="20235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いいえ</a:t>
          </a:r>
        </a:p>
      </xdr:txBody>
    </xdr:sp>
    <xdr:clientData/>
  </xdr:twoCellAnchor>
  <xdr:twoCellAnchor>
    <xdr:from>
      <xdr:col>10</xdr:col>
      <xdr:colOff>53830</xdr:colOff>
      <xdr:row>19</xdr:row>
      <xdr:rowOff>153629</xdr:rowOff>
    </xdr:from>
    <xdr:to>
      <xdr:col>13</xdr:col>
      <xdr:colOff>19947</xdr:colOff>
      <xdr:row>20</xdr:row>
      <xdr:rowOff>163871</xdr:rowOff>
    </xdr:to>
    <xdr:sp macro="" textlink="">
      <xdr:nvSpPr>
        <xdr:cNvPr id="47" name="テキスト ボックス 46">
          <a:extLst>
            <a:ext uri="{FF2B5EF4-FFF2-40B4-BE49-F238E27FC236}">
              <a16:creationId xmlns:a16="http://schemas.microsoft.com/office/drawing/2014/main" id="{2CABAE28-116C-399A-2C9E-8C3255BE923E}"/>
            </a:ext>
          </a:extLst>
        </xdr:cNvPr>
        <xdr:cNvSpPr txBox="1"/>
      </xdr:nvSpPr>
      <xdr:spPr>
        <a:xfrm>
          <a:off x="1846771" y="3398853"/>
          <a:ext cx="504000" cy="1805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いいえ</a:t>
          </a:r>
        </a:p>
      </xdr:txBody>
    </xdr:sp>
    <xdr:clientData/>
  </xdr:twoCellAnchor>
  <xdr:twoCellAnchor>
    <xdr:from>
      <xdr:col>10</xdr:col>
      <xdr:colOff>12864</xdr:colOff>
      <xdr:row>30</xdr:row>
      <xdr:rowOff>153629</xdr:rowOff>
    </xdr:from>
    <xdr:to>
      <xdr:col>12</xdr:col>
      <xdr:colOff>158276</xdr:colOff>
      <xdr:row>31</xdr:row>
      <xdr:rowOff>163872</xdr:rowOff>
    </xdr:to>
    <xdr:sp macro="" textlink="">
      <xdr:nvSpPr>
        <xdr:cNvPr id="48" name="テキスト ボックス 47">
          <a:extLst>
            <a:ext uri="{FF2B5EF4-FFF2-40B4-BE49-F238E27FC236}">
              <a16:creationId xmlns:a16="http://schemas.microsoft.com/office/drawing/2014/main" id="{1FD09CB2-D909-9554-14D8-54C349D103E4}"/>
            </a:ext>
          </a:extLst>
        </xdr:cNvPr>
        <xdr:cNvSpPr txBox="1"/>
      </xdr:nvSpPr>
      <xdr:spPr>
        <a:xfrm>
          <a:off x="1805805" y="5272476"/>
          <a:ext cx="504000" cy="1805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いいえ</a:t>
          </a:r>
        </a:p>
      </xdr:txBody>
    </xdr:sp>
    <xdr:clientData/>
  </xdr:twoCellAnchor>
  <xdr:twoCellAnchor>
    <xdr:from>
      <xdr:col>10</xdr:col>
      <xdr:colOff>23106</xdr:colOff>
      <xdr:row>35</xdr:row>
      <xdr:rowOff>163871</xdr:rowOff>
    </xdr:from>
    <xdr:to>
      <xdr:col>12</xdr:col>
      <xdr:colOff>168518</xdr:colOff>
      <xdr:row>37</xdr:row>
      <xdr:rowOff>4025</xdr:rowOff>
    </xdr:to>
    <xdr:sp macro="" textlink="">
      <xdr:nvSpPr>
        <xdr:cNvPr id="49" name="テキスト ボックス 48">
          <a:extLst>
            <a:ext uri="{FF2B5EF4-FFF2-40B4-BE49-F238E27FC236}">
              <a16:creationId xmlns:a16="http://schemas.microsoft.com/office/drawing/2014/main" id="{4A61EF96-CE1C-0718-FE79-85D99AA8477F}"/>
            </a:ext>
          </a:extLst>
        </xdr:cNvPr>
        <xdr:cNvSpPr txBox="1"/>
      </xdr:nvSpPr>
      <xdr:spPr>
        <a:xfrm>
          <a:off x="1816047" y="6134365"/>
          <a:ext cx="504000" cy="1808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いいえ</a:t>
          </a:r>
        </a:p>
      </xdr:txBody>
    </xdr:sp>
    <xdr:clientData/>
  </xdr:twoCellAnchor>
  <xdr:twoCellAnchor>
    <xdr:from>
      <xdr:col>10</xdr:col>
      <xdr:colOff>64072</xdr:colOff>
      <xdr:row>40</xdr:row>
      <xdr:rowOff>156251</xdr:rowOff>
    </xdr:from>
    <xdr:to>
      <xdr:col>13</xdr:col>
      <xdr:colOff>30189</xdr:colOff>
      <xdr:row>42</xdr:row>
      <xdr:rowOff>4267</xdr:rowOff>
    </xdr:to>
    <xdr:sp macro="" textlink="">
      <xdr:nvSpPr>
        <xdr:cNvPr id="51" name="テキスト ボックス 50">
          <a:extLst>
            <a:ext uri="{FF2B5EF4-FFF2-40B4-BE49-F238E27FC236}">
              <a16:creationId xmlns:a16="http://schemas.microsoft.com/office/drawing/2014/main" id="{DF6A4EE3-F21C-B120-A536-5EAE9C08CA60}"/>
            </a:ext>
          </a:extLst>
        </xdr:cNvPr>
        <xdr:cNvSpPr txBox="1"/>
      </xdr:nvSpPr>
      <xdr:spPr>
        <a:xfrm>
          <a:off x="1857013" y="6978392"/>
          <a:ext cx="504000" cy="1886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いいえ</a:t>
          </a:r>
        </a:p>
      </xdr:txBody>
    </xdr:sp>
    <xdr:clientData/>
  </xdr:twoCellAnchor>
  <xdr:twoCellAnchor>
    <xdr:from>
      <xdr:col>29</xdr:col>
      <xdr:colOff>2622</xdr:colOff>
      <xdr:row>15</xdr:row>
      <xdr:rowOff>84557</xdr:rowOff>
    </xdr:from>
    <xdr:to>
      <xdr:col>37</xdr:col>
      <xdr:colOff>17929</xdr:colOff>
      <xdr:row>17</xdr:row>
      <xdr:rowOff>8964</xdr:rowOff>
    </xdr:to>
    <xdr:sp macro="" textlink="">
      <xdr:nvSpPr>
        <xdr:cNvPr id="53" name="テキスト ボックス 52">
          <a:extLst>
            <a:ext uri="{FF2B5EF4-FFF2-40B4-BE49-F238E27FC236}">
              <a16:creationId xmlns:a16="http://schemas.microsoft.com/office/drawing/2014/main" id="{19383937-5C2B-937C-810F-3104C52E9569}"/>
            </a:ext>
          </a:extLst>
        </xdr:cNvPr>
        <xdr:cNvSpPr txBox="1"/>
      </xdr:nvSpPr>
      <xdr:spPr>
        <a:xfrm>
          <a:off x="5202151" y="2648463"/>
          <a:ext cx="1637919" cy="26506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050" b="0">
              <a:latin typeface="HG丸ｺﾞｼｯｸM-PRO" panose="020F0600000000000000" pitchFamily="50" charset="-128"/>
              <a:ea typeface="HG丸ｺﾞｼｯｸM-PRO" panose="020F0600000000000000" pitchFamily="50" charset="-128"/>
            </a:rPr>
            <a:t>「簡易入力」シートへ</a:t>
          </a:r>
        </a:p>
      </xdr:txBody>
    </xdr:sp>
    <xdr:clientData/>
  </xdr:twoCellAnchor>
  <xdr:twoCellAnchor>
    <xdr:from>
      <xdr:col>26</xdr:col>
      <xdr:colOff>68580</xdr:colOff>
      <xdr:row>18</xdr:row>
      <xdr:rowOff>7620</xdr:rowOff>
    </xdr:from>
    <xdr:to>
      <xdr:col>29</xdr:col>
      <xdr:colOff>175260</xdr:colOff>
      <xdr:row>19</xdr:row>
      <xdr:rowOff>53340</xdr:rowOff>
    </xdr:to>
    <xdr:grpSp>
      <xdr:nvGrpSpPr>
        <xdr:cNvPr id="3640735" name="グループ化 1">
          <a:extLst>
            <a:ext uri="{FF2B5EF4-FFF2-40B4-BE49-F238E27FC236}">
              <a16:creationId xmlns:a16="http://schemas.microsoft.com/office/drawing/2014/main" id="{AA6F61EF-DE94-FD54-C88C-79ED003D306F}"/>
            </a:ext>
          </a:extLst>
        </xdr:cNvPr>
        <xdr:cNvGrpSpPr>
          <a:grpSpLocks/>
        </xdr:cNvGrpSpPr>
      </xdr:nvGrpSpPr>
      <xdr:grpSpPr bwMode="auto">
        <a:xfrm>
          <a:off x="4823460" y="3032760"/>
          <a:ext cx="655320" cy="213360"/>
          <a:chOff x="6147669" y="2314677"/>
          <a:chExt cx="725387" cy="229552"/>
        </a:xfrm>
      </xdr:grpSpPr>
      <xdr:sp macro="" textlink="">
        <xdr:nvSpPr>
          <xdr:cNvPr id="58" name="右矢印 57">
            <a:extLst>
              <a:ext uri="{FF2B5EF4-FFF2-40B4-BE49-F238E27FC236}">
                <a16:creationId xmlns:a16="http://schemas.microsoft.com/office/drawing/2014/main" id="{CE5ECFA7-B9A4-8097-C189-FBE97F90B598}"/>
              </a:ext>
            </a:extLst>
          </xdr:cNvPr>
          <xdr:cNvSpPr/>
        </xdr:nvSpPr>
        <xdr:spPr>
          <a:xfrm>
            <a:off x="6147669" y="2355668"/>
            <a:ext cx="725387" cy="13117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9" name="テキスト ボックス 58">
            <a:extLst>
              <a:ext uri="{FF2B5EF4-FFF2-40B4-BE49-F238E27FC236}">
                <a16:creationId xmlns:a16="http://schemas.microsoft.com/office/drawing/2014/main" id="{C7134B5C-BDB6-15FE-D622-89E8BD931ADA}"/>
              </a:ext>
            </a:extLst>
          </xdr:cNvPr>
          <xdr:cNvSpPr txBox="1"/>
        </xdr:nvSpPr>
        <xdr:spPr>
          <a:xfrm>
            <a:off x="6257321" y="2314677"/>
            <a:ext cx="472345" cy="2295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はい</a:t>
            </a:r>
          </a:p>
        </xdr:txBody>
      </xdr:sp>
    </xdr:grpSp>
    <xdr:clientData/>
  </xdr:twoCellAnchor>
  <xdr:twoCellAnchor>
    <xdr:from>
      <xdr:col>23</xdr:col>
      <xdr:colOff>0</xdr:colOff>
      <xdr:row>9</xdr:row>
      <xdr:rowOff>15240</xdr:rowOff>
    </xdr:from>
    <xdr:to>
      <xdr:col>26</xdr:col>
      <xdr:colOff>106680</xdr:colOff>
      <xdr:row>10</xdr:row>
      <xdr:rowOff>68580</xdr:rowOff>
    </xdr:to>
    <xdr:grpSp>
      <xdr:nvGrpSpPr>
        <xdr:cNvPr id="3640736" name="グループ化 1">
          <a:extLst>
            <a:ext uri="{FF2B5EF4-FFF2-40B4-BE49-F238E27FC236}">
              <a16:creationId xmlns:a16="http://schemas.microsoft.com/office/drawing/2014/main" id="{185C9225-C4F9-7269-E959-DD3BBC742A1A}"/>
            </a:ext>
          </a:extLst>
        </xdr:cNvPr>
        <xdr:cNvGrpSpPr>
          <a:grpSpLocks/>
        </xdr:cNvGrpSpPr>
      </xdr:nvGrpSpPr>
      <xdr:grpSpPr bwMode="auto">
        <a:xfrm>
          <a:off x="4206240" y="1531620"/>
          <a:ext cx="655320" cy="220980"/>
          <a:chOff x="6147669" y="2314676"/>
          <a:chExt cx="725387" cy="240483"/>
        </a:xfrm>
      </xdr:grpSpPr>
      <xdr:sp macro="" textlink="">
        <xdr:nvSpPr>
          <xdr:cNvPr id="70" name="右矢印 69">
            <a:extLst>
              <a:ext uri="{FF2B5EF4-FFF2-40B4-BE49-F238E27FC236}">
                <a16:creationId xmlns:a16="http://schemas.microsoft.com/office/drawing/2014/main" id="{AD2D6946-C4A6-73BB-4400-C6669FCF0891}"/>
              </a:ext>
            </a:extLst>
          </xdr:cNvPr>
          <xdr:cNvSpPr/>
        </xdr:nvSpPr>
        <xdr:spPr>
          <a:xfrm>
            <a:off x="6147669" y="2356139"/>
            <a:ext cx="725387" cy="1326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71" name="テキスト ボックス 70">
            <a:extLst>
              <a:ext uri="{FF2B5EF4-FFF2-40B4-BE49-F238E27FC236}">
                <a16:creationId xmlns:a16="http://schemas.microsoft.com/office/drawing/2014/main" id="{069C2A1A-8077-FB3F-EC77-F72CECCC0425}"/>
              </a:ext>
            </a:extLst>
          </xdr:cNvPr>
          <xdr:cNvSpPr txBox="1"/>
        </xdr:nvSpPr>
        <xdr:spPr>
          <a:xfrm>
            <a:off x="6257321" y="2314676"/>
            <a:ext cx="489214" cy="2404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はい</a:t>
            </a:r>
          </a:p>
        </xdr:txBody>
      </xdr:sp>
    </xdr:grpSp>
    <xdr:clientData/>
  </xdr:twoCellAnchor>
  <xdr:twoCellAnchor>
    <xdr:from>
      <xdr:col>26</xdr:col>
      <xdr:colOff>83820</xdr:colOff>
      <xdr:row>21</xdr:row>
      <xdr:rowOff>121920</xdr:rowOff>
    </xdr:from>
    <xdr:to>
      <xdr:col>30</xdr:col>
      <xdr:colOff>0</xdr:colOff>
      <xdr:row>22</xdr:row>
      <xdr:rowOff>129540</xdr:rowOff>
    </xdr:to>
    <xdr:grpSp>
      <xdr:nvGrpSpPr>
        <xdr:cNvPr id="3640737" name="グループ化 1">
          <a:extLst>
            <a:ext uri="{FF2B5EF4-FFF2-40B4-BE49-F238E27FC236}">
              <a16:creationId xmlns:a16="http://schemas.microsoft.com/office/drawing/2014/main" id="{3DF5A2FB-9259-52C6-9C8F-7CD71B3021D8}"/>
            </a:ext>
          </a:extLst>
        </xdr:cNvPr>
        <xdr:cNvGrpSpPr>
          <a:grpSpLocks/>
        </xdr:cNvGrpSpPr>
      </xdr:nvGrpSpPr>
      <xdr:grpSpPr bwMode="auto">
        <a:xfrm>
          <a:off x="4838700" y="3649980"/>
          <a:ext cx="647700" cy="175260"/>
          <a:chOff x="6147669" y="2314675"/>
          <a:chExt cx="725387" cy="190853"/>
        </a:xfrm>
      </xdr:grpSpPr>
      <xdr:sp macro="" textlink="">
        <xdr:nvSpPr>
          <xdr:cNvPr id="74" name="右矢印 73">
            <a:extLst>
              <a:ext uri="{FF2B5EF4-FFF2-40B4-BE49-F238E27FC236}">
                <a16:creationId xmlns:a16="http://schemas.microsoft.com/office/drawing/2014/main" id="{B158A022-8B24-1B60-C0EE-187840D92AB0}"/>
              </a:ext>
            </a:extLst>
          </xdr:cNvPr>
          <xdr:cNvSpPr/>
        </xdr:nvSpPr>
        <xdr:spPr>
          <a:xfrm>
            <a:off x="6147669" y="2356165"/>
            <a:ext cx="725387" cy="13276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75" name="テキスト ボックス 74">
            <a:extLst>
              <a:ext uri="{FF2B5EF4-FFF2-40B4-BE49-F238E27FC236}">
                <a16:creationId xmlns:a16="http://schemas.microsoft.com/office/drawing/2014/main" id="{8A35A871-F72E-C325-BE6D-DAB8540D9C33}"/>
              </a:ext>
            </a:extLst>
          </xdr:cNvPr>
          <xdr:cNvSpPr txBox="1"/>
        </xdr:nvSpPr>
        <xdr:spPr>
          <a:xfrm>
            <a:off x="6258611" y="2314675"/>
            <a:ext cx="452300" cy="1908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はい</a:t>
            </a:r>
          </a:p>
        </xdr:txBody>
      </xdr:sp>
    </xdr:grpSp>
    <xdr:clientData/>
  </xdr:twoCellAnchor>
  <xdr:twoCellAnchor>
    <xdr:from>
      <xdr:col>26</xdr:col>
      <xdr:colOff>76200</xdr:colOff>
      <xdr:row>28</xdr:row>
      <xdr:rowOff>83820</xdr:rowOff>
    </xdr:from>
    <xdr:to>
      <xdr:col>30</xdr:col>
      <xdr:colOff>0</xdr:colOff>
      <xdr:row>29</xdr:row>
      <xdr:rowOff>106680</xdr:rowOff>
    </xdr:to>
    <xdr:grpSp>
      <xdr:nvGrpSpPr>
        <xdr:cNvPr id="3640738" name="グループ化 1">
          <a:extLst>
            <a:ext uri="{FF2B5EF4-FFF2-40B4-BE49-F238E27FC236}">
              <a16:creationId xmlns:a16="http://schemas.microsoft.com/office/drawing/2014/main" id="{0DF39EE2-6D96-0C18-7403-0710F9858B46}"/>
            </a:ext>
          </a:extLst>
        </xdr:cNvPr>
        <xdr:cNvGrpSpPr>
          <a:grpSpLocks/>
        </xdr:cNvGrpSpPr>
      </xdr:nvGrpSpPr>
      <xdr:grpSpPr bwMode="auto">
        <a:xfrm>
          <a:off x="4831080" y="4785360"/>
          <a:ext cx="655320" cy="190500"/>
          <a:chOff x="6147669" y="2314677"/>
          <a:chExt cx="725387" cy="204839"/>
        </a:xfrm>
      </xdr:grpSpPr>
      <xdr:sp macro="" textlink="">
        <xdr:nvSpPr>
          <xdr:cNvPr id="77" name="右矢印 76">
            <a:extLst>
              <a:ext uri="{FF2B5EF4-FFF2-40B4-BE49-F238E27FC236}">
                <a16:creationId xmlns:a16="http://schemas.microsoft.com/office/drawing/2014/main" id="{B7FF12F9-8328-831C-BAC4-0C9C9C95A9E3}"/>
              </a:ext>
            </a:extLst>
          </xdr:cNvPr>
          <xdr:cNvSpPr/>
        </xdr:nvSpPr>
        <xdr:spPr>
          <a:xfrm>
            <a:off x="6147669" y="2355645"/>
            <a:ext cx="725387" cy="13109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78" name="テキスト ボックス 77">
            <a:extLst>
              <a:ext uri="{FF2B5EF4-FFF2-40B4-BE49-F238E27FC236}">
                <a16:creationId xmlns:a16="http://schemas.microsoft.com/office/drawing/2014/main" id="{3610998E-5CFF-DD2C-6230-A121F28D0541}"/>
              </a:ext>
            </a:extLst>
          </xdr:cNvPr>
          <xdr:cNvSpPr txBox="1"/>
        </xdr:nvSpPr>
        <xdr:spPr>
          <a:xfrm>
            <a:off x="6257321" y="2314677"/>
            <a:ext cx="447041" cy="2048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はい</a:t>
            </a:r>
          </a:p>
        </xdr:txBody>
      </xdr:sp>
    </xdr:grpSp>
    <xdr:clientData/>
  </xdr:twoCellAnchor>
  <xdr:twoCellAnchor>
    <xdr:from>
      <xdr:col>26</xdr:col>
      <xdr:colOff>99060</xdr:colOff>
      <xdr:row>33</xdr:row>
      <xdr:rowOff>7620</xdr:rowOff>
    </xdr:from>
    <xdr:to>
      <xdr:col>30</xdr:col>
      <xdr:colOff>7620</xdr:colOff>
      <xdr:row>34</xdr:row>
      <xdr:rowOff>30480</xdr:rowOff>
    </xdr:to>
    <xdr:grpSp>
      <xdr:nvGrpSpPr>
        <xdr:cNvPr id="3640739" name="グループ化 1">
          <a:extLst>
            <a:ext uri="{FF2B5EF4-FFF2-40B4-BE49-F238E27FC236}">
              <a16:creationId xmlns:a16="http://schemas.microsoft.com/office/drawing/2014/main" id="{D2077A36-A318-7D49-9E0C-81681DDB495A}"/>
            </a:ext>
          </a:extLst>
        </xdr:cNvPr>
        <xdr:cNvGrpSpPr>
          <a:grpSpLocks/>
        </xdr:cNvGrpSpPr>
      </xdr:nvGrpSpPr>
      <xdr:grpSpPr bwMode="auto">
        <a:xfrm>
          <a:off x="4853940" y="5547360"/>
          <a:ext cx="640080" cy="190500"/>
          <a:chOff x="6147669" y="2314677"/>
          <a:chExt cx="725387" cy="204839"/>
        </a:xfrm>
      </xdr:grpSpPr>
      <xdr:sp macro="" textlink="">
        <xdr:nvSpPr>
          <xdr:cNvPr id="80" name="右矢印 79">
            <a:extLst>
              <a:ext uri="{FF2B5EF4-FFF2-40B4-BE49-F238E27FC236}">
                <a16:creationId xmlns:a16="http://schemas.microsoft.com/office/drawing/2014/main" id="{628B1EFB-29B0-860D-A097-DFF70B0CC89C}"/>
              </a:ext>
            </a:extLst>
          </xdr:cNvPr>
          <xdr:cNvSpPr/>
        </xdr:nvSpPr>
        <xdr:spPr>
          <a:xfrm>
            <a:off x="6147669" y="2355645"/>
            <a:ext cx="725387" cy="13109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81" name="テキスト ボックス 80">
            <a:extLst>
              <a:ext uri="{FF2B5EF4-FFF2-40B4-BE49-F238E27FC236}">
                <a16:creationId xmlns:a16="http://schemas.microsoft.com/office/drawing/2014/main" id="{34D673A5-0986-18E0-22EB-534235CB47FA}"/>
              </a:ext>
            </a:extLst>
          </xdr:cNvPr>
          <xdr:cNvSpPr txBox="1"/>
        </xdr:nvSpPr>
        <xdr:spPr>
          <a:xfrm>
            <a:off x="6251296" y="2314677"/>
            <a:ext cx="500862" cy="2048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はい</a:t>
            </a:r>
          </a:p>
        </xdr:txBody>
      </xdr:sp>
    </xdr:grpSp>
    <xdr:clientData/>
  </xdr:twoCellAnchor>
  <xdr:twoCellAnchor>
    <xdr:from>
      <xdr:col>26</xdr:col>
      <xdr:colOff>121920</xdr:colOff>
      <xdr:row>43</xdr:row>
      <xdr:rowOff>30480</xdr:rowOff>
    </xdr:from>
    <xdr:to>
      <xdr:col>30</xdr:col>
      <xdr:colOff>38100</xdr:colOff>
      <xdr:row>44</xdr:row>
      <xdr:rowOff>45720</xdr:rowOff>
    </xdr:to>
    <xdr:grpSp>
      <xdr:nvGrpSpPr>
        <xdr:cNvPr id="3640740" name="グループ化 1">
          <a:extLst>
            <a:ext uri="{FF2B5EF4-FFF2-40B4-BE49-F238E27FC236}">
              <a16:creationId xmlns:a16="http://schemas.microsoft.com/office/drawing/2014/main" id="{D28697DC-1AC0-B2F9-AA9E-58C3DA3D4DFF}"/>
            </a:ext>
          </a:extLst>
        </xdr:cNvPr>
        <xdr:cNvGrpSpPr>
          <a:grpSpLocks/>
        </xdr:cNvGrpSpPr>
      </xdr:nvGrpSpPr>
      <xdr:grpSpPr bwMode="auto">
        <a:xfrm>
          <a:off x="4876800" y="7246620"/>
          <a:ext cx="647700" cy="182880"/>
          <a:chOff x="6147669" y="2314677"/>
          <a:chExt cx="725387" cy="204839"/>
        </a:xfrm>
      </xdr:grpSpPr>
      <xdr:sp macro="" textlink="">
        <xdr:nvSpPr>
          <xdr:cNvPr id="85" name="右矢印 84">
            <a:extLst>
              <a:ext uri="{FF2B5EF4-FFF2-40B4-BE49-F238E27FC236}">
                <a16:creationId xmlns:a16="http://schemas.microsoft.com/office/drawing/2014/main" id="{21134482-95FA-B91A-14A3-95D03CDA2472}"/>
              </a:ext>
            </a:extLst>
          </xdr:cNvPr>
          <xdr:cNvSpPr/>
        </xdr:nvSpPr>
        <xdr:spPr>
          <a:xfrm>
            <a:off x="6147669" y="2357352"/>
            <a:ext cx="725387" cy="1280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87" name="テキスト ボックス 86">
            <a:extLst>
              <a:ext uri="{FF2B5EF4-FFF2-40B4-BE49-F238E27FC236}">
                <a16:creationId xmlns:a16="http://schemas.microsoft.com/office/drawing/2014/main" id="{D08BFF69-0778-9B93-D35F-AAD96EAD9C43}"/>
              </a:ext>
            </a:extLst>
          </xdr:cNvPr>
          <xdr:cNvSpPr txBox="1"/>
        </xdr:nvSpPr>
        <xdr:spPr>
          <a:xfrm>
            <a:off x="6258611" y="2314677"/>
            <a:ext cx="494970" cy="2048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はい</a:t>
            </a:r>
          </a:p>
        </xdr:txBody>
      </xdr:sp>
    </xdr:grpSp>
    <xdr:clientData/>
  </xdr:twoCellAnchor>
  <xdr:twoCellAnchor>
    <xdr:from>
      <xdr:col>26</xdr:col>
      <xdr:colOff>99060</xdr:colOff>
      <xdr:row>38</xdr:row>
      <xdr:rowOff>68580</xdr:rowOff>
    </xdr:from>
    <xdr:to>
      <xdr:col>30</xdr:col>
      <xdr:colOff>7620</xdr:colOff>
      <xdr:row>39</xdr:row>
      <xdr:rowOff>83820</xdr:rowOff>
    </xdr:to>
    <xdr:grpSp>
      <xdr:nvGrpSpPr>
        <xdr:cNvPr id="3640741" name="グループ化 1">
          <a:extLst>
            <a:ext uri="{FF2B5EF4-FFF2-40B4-BE49-F238E27FC236}">
              <a16:creationId xmlns:a16="http://schemas.microsoft.com/office/drawing/2014/main" id="{93880B01-2B1B-490E-1A28-C537903992B4}"/>
            </a:ext>
          </a:extLst>
        </xdr:cNvPr>
        <xdr:cNvGrpSpPr>
          <a:grpSpLocks/>
        </xdr:cNvGrpSpPr>
      </xdr:nvGrpSpPr>
      <xdr:grpSpPr bwMode="auto">
        <a:xfrm>
          <a:off x="4853940" y="6446520"/>
          <a:ext cx="640080" cy="182880"/>
          <a:chOff x="6147669" y="2314677"/>
          <a:chExt cx="725387" cy="204839"/>
        </a:xfrm>
      </xdr:grpSpPr>
      <xdr:sp macro="" textlink="">
        <xdr:nvSpPr>
          <xdr:cNvPr id="92" name="右矢印 91">
            <a:extLst>
              <a:ext uri="{FF2B5EF4-FFF2-40B4-BE49-F238E27FC236}">
                <a16:creationId xmlns:a16="http://schemas.microsoft.com/office/drawing/2014/main" id="{5604072C-E70E-2048-C6DC-BF3F4E46CEE3}"/>
              </a:ext>
            </a:extLst>
          </xdr:cNvPr>
          <xdr:cNvSpPr/>
        </xdr:nvSpPr>
        <xdr:spPr>
          <a:xfrm>
            <a:off x="6147669" y="2357352"/>
            <a:ext cx="725387" cy="1280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94" name="テキスト ボックス 93">
            <a:extLst>
              <a:ext uri="{FF2B5EF4-FFF2-40B4-BE49-F238E27FC236}">
                <a16:creationId xmlns:a16="http://schemas.microsoft.com/office/drawing/2014/main" id="{4DBE9353-2E83-F839-684F-DF4D8D5418D3}"/>
              </a:ext>
            </a:extLst>
          </xdr:cNvPr>
          <xdr:cNvSpPr txBox="1"/>
        </xdr:nvSpPr>
        <xdr:spPr>
          <a:xfrm>
            <a:off x="6251296" y="2314677"/>
            <a:ext cx="500862" cy="2048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HG丸ｺﾞｼｯｸM-PRO" panose="020F0600000000000000" pitchFamily="50" charset="-128"/>
                <a:ea typeface="HG丸ｺﾞｼｯｸM-PRO" panose="020F0600000000000000" pitchFamily="50" charset="-128"/>
              </a:rPr>
              <a:t>はい</a:t>
            </a:r>
          </a:p>
        </xdr:txBody>
      </xdr:sp>
    </xdr:grpSp>
    <xdr:clientData/>
  </xdr:twoCellAnchor>
  <xdr:twoCellAnchor>
    <xdr:from>
      <xdr:col>25</xdr:col>
      <xdr:colOff>73353</xdr:colOff>
      <xdr:row>289</xdr:row>
      <xdr:rowOff>34325</xdr:rowOff>
    </xdr:from>
    <xdr:to>
      <xdr:col>33</xdr:col>
      <xdr:colOff>26</xdr:colOff>
      <xdr:row>298</xdr:row>
      <xdr:rowOff>15717</xdr:rowOff>
    </xdr:to>
    <xdr:sp macro="" textlink="">
      <xdr:nvSpPr>
        <xdr:cNvPr id="96" name="楕円 95">
          <a:extLst>
            <a:ext uri="{FF2B5EF4-FFF2-40B4-BE49-F238E27FC236}">
              <a16:creationId xmlns:a16="http://schemas.microsoft.com/office/drawing/2014/main" id="{CD4F4922-8D23-A86B-5F6C-DE758134C18D}"/>
            </a:ext>
          </a:extLst>
        </xdr:cNvPr>
        <xdr:cNvSpPr/>
      </xdr:nvSpPr>
      <xdr:spPr>
        <a:xfrm>
          <a:off x="4917887" y="24159364"/>
          <a:ext cx="1466840" cy="1596384"/>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54815</xdr:colOff>
      <xdr:row>312</xdr:row>
      <xdr:rowOff>68834</xdr:rowOff>
    </xdr:from>
    <xdr:to>
      <xdr:col>24</xdr:col>
      <xdr:colOff>173552</xdr:colOff>
      <xdr:row>322</xdr:row>
      <xdr:rowOff>160020</xdr:rowOff>
    </xdr:to>
    <xdr:sp macro="" textlink="">
      <xdr:nvSpPr>
        <xdr:cNvPr id="100" name="楕円 99">
          <a:extLst>
            <a:ext uri="{FF2B5EF4-FFF2-40B4-BE49-F238E27FC236}">
              <a16:creationId xmlns:a16="http://schemas.microsoft.com/office/drawing/2014/main" id="{E0A18087-0CE8-7159-5F05-BAE23A442B90}"/>
            </a:ext>
          </a:extLst>
        </xdr:cNvPr>
        <xdr:cNvSpPr/>
      </xdr:nvSpPr>
      <xdr:spPr>
        <a:xfrm>
          <a:off x="3529535" y="54201314"/>
          <a:ext cx="1033137" cy="1767586"/>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106680</xdr:colOff>
      <xdr:row>312</xdr:row>
      <xdr:rowOff>58838</xdr:rowOff>
    </xdr:from>
    <xdr:to>
      <xdr:col>34</xdr:col>
      <xdr:colOff>99060</xdr:colOff>
      <xdr:row>322</xdr:row>
      <xdr:rowOff>114299</xdr:rowOff>
    </xdr:to>
    <xdr:sp macro="" textlink="">
      <xdr:nvSpPr>
        <xdr:cNvPr id="102" name="楕円 101">
          <a:extLst>
            <a:ext uri="{FF2B5EF4-FFF2-40B4-BE49-F238E27FC236}">
              <a16:creationId xmlns:a16="http://schemas.microsoft.com/office/drawing/2014/main" id="{EEADF7DD-631E-277F-CC1E-37202E0EC874}"/>
            </a:ext>
          </a:extLst>
        </xdr:cNvPr>
        <xdr:cNvSpPr/>
      </xdr:nvSpPr>
      <xdr:spPr>
        <a:xfrm>
          <a:off x="5227320" y="54191318"/>
          <a:ext cx="1089660" cy="1731861"/>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33</xdr:col>
      <xdr:colOff>177750</xdr:colOff>
      <xdr:row>145</xdr:row>
      <xdr:rowOff>152873</xdr:rowOff>
    </xdr:from>
    <xdr:to>
      <xdr:col>35</xdr:col>
      <xdr:colOff>308984</xdr:colOff>
      <xdr:row>148</xdr:row>
      <xdr:rowOff>86385</xdr:rowOff>
    </xdr:to>
    <xdr:sp macro="" textlink="">
      <xdr:nvSpPr>
        <xdr:cNvPr id="99" name="楕円 98">
          <a:extLst>
            <a:ext uri="{FF2B5EF4-FFF2-40B4-BE49-F238E27FC236}">
              <a16:creationId xmlns:a16="http://schemas.microsoft.com/office/drawing/2014/main" id="{4ECEE0EE-2E07-345D-72C6-B95FBBAC2D29}"/>
            </a:ext>
          </a:extLst>
        </xdr:cNvPr>
        <xdr:cNvSpPr/>
      </xdr:nvSpPr>
      <xdr:spPr>
        <a:xfrm>
          <a:off x="6849284" y="24544493"/>
          <a:ext cx="560917" cy="437777"/>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132927</xdr:colOff>
      <xdr:row>165</xdr:row>
      <xdr:rowOff>129962</xdr:rowOff>
    </xdr:from>
    <xdr:to>
      <xdr:col>29</xdr:col>
      <xdr:colOff>98262</xdr:colOff>
      <xdr:row>208</xdr:row>
      <xdr:rowOff>95246</xdr:rowOff>
    </xdr:to>
    <xdr:sp macro="" textlink="">
      <xdr:nvSpPr>
        <xdr:cNvPr id="5" name="角丸四角形 4">
          <a:extLst>
            <a:ext uri="{FF2B5EF4-FFF2-40B4-BE49-F238E27FC236}">
              <a16:creationId xmlns:a16="http://schemas.microsoft.com/office/drawing/2014/main" id="{B0C472FA-E3A8-B967-EEDD-7408B16DA974}"/>
            </a:ext>
          </a:extLst>
        </xdr:cNvPr>
        <xdr:cNvSpPr/>
      </xdr:nvSpPr>
      <xdr:spPr>
        <a:xfrm>
          <a:off x="5175250" y="28088165"/>
          <a:ext cx="762000" cy="7239001"/>
        </a:xfrm>
        <a:prstGeom prst="roundRect">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33</xdr:col>
      <xdr:colOff>13548</xdr:colOff>
      <xdr:row>164</xdr:row>
      <xdr:rowOff>126999</xdr:rowOff>
    </xdr:from>
    <xdr:to>
      <xdr:col>37</xdr:col>
      <xdr:colOff>300664</xdr:colOff>
      <xdr:row>208</xdr:row>
      <xdr:rowOff>116416</xdr:rowOff>
    </xdr:to>
    <xdr:sp macro="" textlink="">
      <xdr:nvSpPr>
        <xdr:cNvPr id="112" name="角丸四角形 111">
          <a:extLst>
            <a:ext uri="{FF2B5EF4-FFF2-40B4-BE49-F238E27FC236}">
              <a16:creationId xmlns:a16="http://schemas.microsoft.com/office/drawing/2014/main" id="{A2C4ADD9-F419-9C95-3CB8-895A4E568B50}"/>
            </a:ext>
          </a:extLst>
        </xdr:cNvPr>
        <xdr:cNvSpPr/>
      </xdr:nvSpPr>
      <xdr:spPr>
        <a:xfrm>
          <a:off x="6656918" y="27908249"/>
          <a:ext cx="1322916" cy="7440084"/>
        </a:xfrm>
        <a:prstGeom prst="roundRect">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128570</xdr:colOff>
      <xdr:row>142</xdr:row>
      <xdr:rowOff>14167</xdr:rowOff>
    </xdr:from>
    <xdr:to>
      <xdr:col>36</xdr:col>
      <xdr:colOff>33592</xdr:colOff>
      <xdr:row>143</xdr:row>
      <xdr:rowOff>127671</xdr:rowOff>
    </xdr:to>
    <xdr:sp macro="" textlink="">
      <xdr:nvSpPr>
        <xdr:cNvPr id="98" name="楕円 97">
          <a:extLst>
            <a:ext uri="{FF2B5EF4-FFF2-40B4-BE49-F238E27FC236}">
              <a16:creationId xmlns:a16="http://schemas.microsoft.com/office/drawing/2014/main" id="{2EBA82B6-362A-CAAA-F8E9-0F540CA9ED00}"/>
            </a:ext>
          </a:extLst>
        </xdr:cNvPr>
        <xdr:cNvSpPr/>
      </xdr:nvSpPr>
      <xdr:spPr>
        <a:xfrm>
          <a:off x="6598398" y="23901522"/>
          <a:ext cx="864719" cy="273922"/>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4</xdr:col>
      <xdr:colOff>106680</xdr:colOff>
      <xdr:row>213</xdr:row>
      <xdr:rowOff>160020</xdr:rowOff>
    </xdr:from>
    <xdr:to>
      <xdr:col>35</xdr:col>
      <xdr:colOff>228600</xdr:colOff>
      <xdr:row>278</xdr:row>
      <xdr:rowOff>1409700</xdr:rowOff>
    </xdr:to>
    <xdr:pic>
      <xdr:nvPicPr>
        <xdr:cNvPr id="3640749" name="図 7">
          <a:extLst>
            <a:ext uri="{FF2B5EF4-FFF2-40B4-BE49-F238E27FC236}">
              <a16:creationId xmlns:a16="http://schemas.microsoft.com/office/drawing/2014/main" id="{EA06BDF0-755E-461E-6414-321FDF48DCC9}"/>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838200" y="35874960"/>
          <a:ext cx="5798820" cy="12146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40005</xdr:colOff>
      <xdr:row>0</xdr:row>
      <xdr:rowOff>104775</xdr:rowOff>
    </xdr:from>
    <xdr:to>
      <xdr:col>7</xdr:col>
      <xdr:colOff>158115</xdr:colOff>
      <xdr:row>2</xdr:row>
      <xdr:rowOff>98425</xdr:rowOff>
    </xdr:to>
    <xdr:sp macro="" textlink="">
      <xdr:nvSpPr>
        <xdr:cNvPr id="4" name="テキスト ボックス 3">
          <a:extLst>
            <a:ext uri="{FF2B5EF4-FFF2-40B4-BE49-F238E27FC236}">
              <a16:creationId xmlns:a16="http://schemas.microsoft.com/office/drawing/2014/main" id="{FCB5FE8E-E0F9-031B-E0AA-806A1C2197F2}"/>
            </a:ext>
          </a:extLst>
        </xdr:cNvPr>
        <xdr:cNvSpPr txBox="1"/>
      </xdr:nvSpPr>
      <xdr:spPr>
        <a:xfrm>
          <a:off x="238125" y="104775"/>
          <a:ext cx="1276350" cy="33655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kumimoji="1" lang="ja-JP" altLang="en-US" sz="1400" b="1"/>
            <a:t>部門部類表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54820</xdr:colOff>
      <xdr:row>0</xdr:row>
      <xdr:rowOff>114300</xdr:rowOff>
    </xdr:from>
    <xdr:to>
      <xdr:col>2</xdr:col>
      <xdr:colOff>1093021</xdr:colOff>
      <xdr:row>2</xdr:row>
      <xdr:rowOff>119377</xdr:rowOff>
    </xdr:to>
    <xdr:sp macro="" textlink="">
      <xdr:nvSpPr>
        <xdr:cNvPr id="6" name="テキスト ボックス 5">
          <a:extLst>
            <a:ext uri="{FF2B5EF4-FFF2-40B4-BE49-F238E27FC236}">
              <a16:creationId xmlns:a16="http://schemas.microsoft.com/office/drawing/2014/main" id="{58E081DF-A630-7575-10DF-FFA9F79CD6A7}"/>
            </a:ext>
          </a:extLst>
        </xdr:cNvPr>
        <xdr:cNvSpPr txBox="1"/>
      </xdr:nvSpPr>
      <xdr:spPr>
        <a:xfrm>
          <a:off x="210607" y="114300"/>
          <a:ext cx="1427794" cy="309033"/>
        </a:xfrm>
        <a:prstGeom prst="rect">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lstStyle/>
        <a:p>
          <a:pPr algn="ctr"/>
          <a:r>
            <a:rPr kumimoji="1" lang="ja-JP" altLang="en-US" sz="1400" b="1"/>
            <a:t>詳細入力</a:t>
          </a:r>
        </a:p>
      </xdr:txBody>
    </xdr:sp>
    <xdr:clientData/>
  </xdr:twoCellAnchor>
  <xdr:twoCellAnchor>
    <xdr:from>
      <xdr:col>9</xdr:col>
      <xdr:colOff>77046</xdr:colOff>
      <xdr:row>22</xdr:row>
      <xdr:rowOff>74083</xdr:rowOff>
    </xdr:from>
    <xdr:to>
      <xdr:col>9</xdr:col>
      <xdr:colOff>542252</xdr:colOff>
      <xdr:row>24</xdr:row>
      <xdr:rowOff>42333</xdr:rowOff>
    </xdr:to>
    <xdr:sp macro="" textlink="">
      <xdr:nvSpPr>
        <xdr:cNvPr id="28" name="右矢印 27">
          <a:extLst>
            <a:ext uri="{FF2B5EF4-FFF2-40B4-BE49-F238E27FC236}">
              <a16:creationId xmlns:a16="http://schemas.microsoft.com/office/drawing/2014/main" id="{56AB826E-EB5B-64B4-FF73-D82928BAE02C}"/>
            </a:ext>
          </a:extLst>
        </xdr:cNvPr>
        <xdr:cNvSpPr/>
      </xdr:nvSpPr>
      <xdr:spPr>
        <a:xfrm>
          <a:off x="8805333" y="3810000"/>
          <a:ext cx="518584" cy="30691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259977</xdr:colOff>
      <xdr:row>6</xdr:row>
      <xdr:rowOff>89647</xdr:rowOff>
    </xdr:from>
    <xdr:to>
      <xdr:col>27</xdr:col>
      <xdr:colOff>37204</xdr:colOff>
      <xdr:row>20</xdr:row>
      <xdr:rowOff>149711</xdr:rowOff>
    </xdr:to>
    <xdr:sp macro="" textlink="">
      <xdr:nvSpPr>
        <xdr:cNvPr id="2" name="テキスト ボックス 1">
          <a:extLst>
            <a:ext uri="{FF2B5EF4-FFF2-40B4-BE49-F238E27FC236}">
              <a16:creationId xmlns:a16="http://schemas.microsoft.com/office/drawing/2014/main" id="{B4A00FCD-7799-F7DB-C0D2-32E1B3E23708}"/>
            </a:ext>
          </a:extLst>
        </xdr:cNvPr>
        <xdr:cNvSpPr txBox="1"/>
      </xdr:nvSpPr>
      <xdr:spPr>
        <a:xfrm>
          <a:off x="13061577" y="1201271"/>
          <a:ext cx="4107180" cy="2453640"/>
        </a:xfrm>
        <a:prstGeom prst="rect">
          <a:avLst/>
        </a:prstGeom>
        <a:solidFill>
          <a:srgbClr val="F79646">
            <a:lumMod val="20000"/>
            <a:lumOff val="80000"/>
          </a:srgbClr>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200" b="1" i="0" u="none" strike="noStrike" kern="1200" cap="none" spc="0" normalizeH="0" baseline="0" noProof="0">
              <a:ln>
                <a:noFill/>
              </a:ln>
              <a:solidFill>
                <a:srgbClr val="FF0000"/>
              </a:solidFill>
              <a:effectLst/>
              <a:uLnTx/>
              <a:uFillTx/>
              <a:latin typeface="Calibri"/>
              <a:ea typeface="ＭＳ Ｐゴシック" panose="020B0600070205080204" pitchFamily="50" charset="-128"/>
              <a:cs typeface="+mn-cs"/>
            </a:rPr>
            <a:t>◆新規需要額入力の留意事項</a:t>
          </a:r>
          <a:endParaRPr kumimoji="1" lang="en-US" altLang="ja-JP" sz="1200" b="1" i="0" u="none" strike="noStrike" kern="120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・入力する新規需要が一般的にお店で購入する価格の場合は、購入者価格に、工場出荷時の価格の場合は生産者価格に数値を入力してください。</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スーパーで購入した商品等を一括して「商業」には計上しません。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⇒商品の種類に応じて部門分類に対応させて入力してください</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・新規需要額がどの部門分類に該当するか分からない場合は、</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部門分類表シートを参照いただくか、</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総務省「令和</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2</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年（</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2020</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年）産業連関表</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総合解説書</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p.160</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～の品目例示</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などをご覧ください。</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20</xdr:col>
      <xdr:colOff>268942</xdr:colOff>
      <xdr:row>21</xdr:row>
      <xdr:rowOff>161365</xdr:rowOff>
    </xdr:from>
    <xdr:to>
      <xdr:col>27</xdr:col>
      <xdr:colOff>46169</xdr:colOff>
      <xdr:row>35</xdr:row>
      <xdr:rowOff>32273</xdr:rowOff>
    </xdr:to>
    <xdr:sp macro="" textlink="">
      <xdr:nvSpPr>
        <xdr:cNvPr id="3" name="テキスト ボックス 2">
          <a:extLst>
            <a:ext uri="{FF2B5EF4-FFF2-40B4-BE49-F238E27FC236}">
              <a16:creationId xmlns:a16="http://schemas.microsoft.com/office/drawing/2014/main" id="{878322B5-202D-8B4F-EABA-ABC79EC55AD1}"/>
            </a:ext>
          </a:extLst>
        </xdr:cNvPr>
        <xdr:cNvSpPr txBox="1"/>
      </xdr:nvSpPr>
      <xdr:spPr>
        <a:xfrm>
          <a:off x="13070542" y="3836894"/>
          <a:ext cx="4107180" cy="2255520"/>
        </a:xfrm>
        <a:prstGeom prst="rect">
          <a:avLst/>
        </a:prstGeom>
        <a:solidFill>
          <a:srgbClr val="F79646">
            <a:lumMod val="20000"/>
            <a:lumOff val="80000"/>
          </a:srgbClr>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200" b="1" i="0" u="none" strike="noStrike" kern="1200" cap="none" spc="0" normalizeH="0" baseline="0" noProof="0">
              <a:ln>
                <a:noFill/>
              </a:ln>
              <a:solidFill>
                <a:srgbClr val="FF0000"/>
              </a:solidFill>
              <a:effectLst/>
              <a:uLnTx/>
              <a:uFillTx/>
              <a:latin typeface="Calibri"/>
              <a:ea typeface="ＭＳ Ｐゴシック" panose="020B0600070205080204" pitchFamily="50" charset="-128"/>
              <a:cs typeface="+mn-cs"/>
            </a:rPr>
            <a:t>◆自給率の留意事項</a:t>
          </a:r>
          <a:endParaRPr kumimoji="1" lang="en-US" altLang="ja-JP" sz="1200" b="1" i="0" u="none" strike="noStrike" kern="120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・自給率（新規需要が県内で調達される割合）を変更したい場合、変更したい部門の欄に、数値を入力してください。</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・未入力の場合は、長野県産業連関表で計算した自給率が自動で適用されます。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例）全て県内で調達される場合（県産品）は、該当部門の欄に「１」を入力します。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直接効果以外は、長野県産業連関表で計算した自給率で固定しています。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150894</xdr:colOff>
      <xdr:row>20</xdr:row>
      <xdr:rowOff>74075</xdr:rowOff>
    </xdr:from>
    <xdr:to>
      <xdr:col>15</xdr:col>
      <xdr:colOff>58818</xdr:colOff>
      <xdr:row>26</xdr:row>
      <xdr:rowOff>99654</xdr:rowOff>
    </xdr:to>
    <xdr:sp macro="" textlink="">
      <xdr:nvSpPr>
        <xdr:cNvPr id="2" name="角丸四角形 1">
          <a:extLst>
            <a:ext uri="{FF2B5EF4-FFF2-40B4-BE49-F238E27FC236}">
              <a16:creationId xmlns:a16="http://schemas.microsoft.com/office/drawing/2014/main" id="{3D25AC1B-22B2-638D-1A1F-2CEB886BAF45}"/>
            </a:ext>
          </a:extLst>
        </xdr:cNvPr>
        <xdr:cNvSpPr/>
      </xdr:nvSpPr>
      <xdr:spPr>
        <a:xfrm>
          <a:off x="10300291" y="3688170"/>
          <a:ext cx="3588487" cy="1030027"/>
        </a:xfrm>
        <a:prstGeom prst="roundRect">
          <a:avLst/>
        </a:prstGeom>
        <a:solidFill>
          <a:schemeClr val="bg1">
            <a:lumMod val="95000"/>
          </a:schemeClr>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179545</xdr:colOff>
      <xdr:row>1</xdr:row>
      <xdr:rowOff>23813</xdr:rowOff>
    </xdr:from>
    <xdr:to>
      <xdr:col>4</xdr:col>
      <xdr:colOff>255269</xdr:colOff>
      <xdr:row>2</xdr:row>
      <xdr:rowOff>154781</xdr:rowOff>
    </xdr:to>
    <xdr:sp macro="" textlink="">
      <xdr:nvSpPr>
        <xdr:cNvPr id="5" name="テキスト ボックス 4">
          <a:extLst>
            <a:ext uri="{FF2B5EF4-FFF2-40B4-BE49-F238E27FC236}">
              <a16:creationId xmlns:a16="http://schemas.microsoft.com/office/drawing/2014/main" id="{E0564AC5-3F67-409C-3D2F-047672721398}"/>
            </a:ext>
          </a:extLst>
        </xdr:cNvPr>
        <xdr:cNvSpPr txBox="1"/>
      </xdr:nvSpPr>
      <xdr:spPr>
        <a:xfrm>
          <a:off x="202405" y="190501"/>
          <a:ext cx="1119188" cy="297655"/>
        </a:xfrm>
        <a:prstGeom prst="rect">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lstStyle/>
        <a:p>
          <a:pPr algn="ctr"/>
          <a:r>
            <a:rPr kumimoji="1" lang="ja-JP" altLang="en-US" sz="1400" b="1"/>
            <a:t>簡易入力</a:t>
          </a:r>
        </a:p>
      </xdr:txBody>
    </xdr:sp>
    <xdr:clientData/>
  </xdr:twoCellAnchor>
  <xdr:twoCellAnchor>
    <xdr:from>
      <xdr:col>13</xdr:col>
      <xdr:colOff>397302</xdr:colOff>
      <xdr:row>21</xdr:row>
      <xdr:rowOff>77529</xdr:rowOff>
    </xdr:from>
    <xdr:to>
      <xdr:col>15</xdr:col>
      <xdr:colOff>107576</xdr:colOff>
      <xdr:row>25</xdr:row>
      <xdr:rowOff>77529</xdr:rowOff>
    </xdr:to>
    <xdr:sp macro="" textlink="">
      <xdr:nvSpPr>
        <xdr:cNvPr id="8" name="額縁 1">
          <a:hlinkClick xmlns:r="http://schemas.openxmlformats.org/officeDocument/2006/relationships" r:id="rId1"/>
          <a:extLst>
            <a:ext uri="{FF2B5EF4-FFF2-40B4-BE49-F238E27FC236}">
              <a16:creationId xmlns:a16="http://schemas.microsoft.com/office/drawing/2014/main" id="{706CEC80-57E4-5F17-DD01-0F205B6453D7}"/>
            </a:ext>
          </a:extLst>
        </xdr:cNvPr>
        <xdr:cNvSpPr/>
      </xdr:nvSpPr>
      <xdr:spPr>
        <a:xfrm>
          <a:off x="11289420" y="3932353"/>
          <a:ext cx="1162556" cy="681317"/>
        </a:xfrm>
        <a:prstGeom prst="bevel">
          <a:avLst>
            <a:gd name="adj" fmla="val 12056"/>
          </a:avLst>
        </a:prstGeom>
        <a:solidFill>
          <a:schemeClr val="accent6"/>
        </a:solidFill>
        <a:ln w="9525">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b="0" baseline="0">
              <a:solidFill>
                <a:sysClr val="windowText" lastClr="000000"/>
              </a:solidFill>
              <a:latin typeface="HG丸ｺﾞｼｯｸM-PRO" panose="020F0600000000000000" pitchFamily="50" charset="-128"/>
              <a:ea typeface="HG丸ｺﾞｼｯｸM-PRO" panose="020F0600000000000000" pitchFamily="50" charset="-128"/>
            </a:rPr>
            <a:t>消費転換率の設定へ</a:t>
          </a:r>
        </a:p>
      </xdr:txBody>
    </xdr:sp>
    <xdr:clientData/>
  </xdr:twoCellAnchor>
  <xdr:twoCellAnchor>
    <xdr:from>
      <xdr:col>11</xdr:col>
      <xdr:colOff>205378</xdr:colOff>
      <xdr:row>21</xdr:row>
      <xdr:rowOff>130444</xdr:rowOff>
    </xdr:from>
    <xdr:to>
      <xdr:col>12</xdr:col>
      <xdr:colOff>687997</xdr:colOff>
      <xdr:row>25</xdr:row>
      <xdr:rowOff>80991</xdr:rowOff>
    </xdr:to>
    <xdr:sp macro="" textlink="">
      <xdr:nvSpPr>
        <xdr:cNvPr id="9" name="テキスト ボックス 8">
          <a:extLst>
            <a:ext uri="{FF2B5EF4-FFF2-40B4-BE49-F238E27FC236}">
              <a16:creationId xmlns:a16="http://schemas.microsoft.com/office/drawing/2014/main" id="{9FB1A1E3-8B05-3BA7-FB6C-4EA29BED60D7}"/>
            </a:ext>
          </a:extLst>
        </xdr:cNvPr>
        <xdr:cNvSpPr txBox="1"/>
      </xdr:nvSpPr>
      <xdr:spPr>
        <a:xfrm>
          <a:off x="10354775" y="3918293"/>
          <a:ext cx="1739760" cy="622695"/>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300"/>
            </a:lnSpc>
          </a:pPr>
          <a:r>
            <a:rPr kumimoji="1" lang="ja-JP" altLang="en-US" sz="1100" b="1">
              <a:latin typeface="+mn-ea"/>
              <a:ea typeface="+mn-ea"/>
            </a:rPr>
            <a:t>消費転換率を設定する場合は右のボタンをクリックしてください</a:t>
          </a:r>
        </a:p>
      </xdr:txBody>
    </xdr:sp>
    <xdr:clientData/>
  </xdr:twoCellAnchor>
  <xdr:twoCellAnchor>
    <xdr:from>
      <xdr:col>12</xdr:col>
      <xdr:colOff>618594</xdr:colOff>
      <xdr:row>22</xdr:row>
      <xdr:rowOff>90730</xdr:rowOff>
    </xdr:from>
    <xdr:to>
      <xdr:col>13</xdr:col>
      <xdr:colOff>299751</xdr:colOff>
      <xdr:row>24</xdr:row>
      <xdr:rowOff>93600</xdr:rowOff>
    </xdr:to>
    <xdr:sp macro="" textlink="">
      <xdr:nvSpPr>
        <xdr:cNvPr id="10" name="右矢印 9">
          <a:extLst>
            <a:ext uri="{FF2B5EF4-FFF2-40B4-BE49-F238E27FC236}">
              <a16:creationId xmlns:a16="http://schemas.microsoft.com/office/drawing/2014/main" id="{EB23551B-F3A4-7DF7-1576-6B52D8F097F6}"/>
            </a:ext>
          </a:extLst>
        </xdr:cNvPr>
        <xdr:cNvSpPr/>
      </xdr:nvSpPr>
      <xdr:spPr>
        <a:xfrm>
          <a:off x="12017494" y="4052333"/>
          <a:ext cx="425494" cy="32750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7620</xdr:colOff>
      <xdr:row>25</xdr:row>
      <xdr:rowOff>22860</xdr:rowOff>
    </xdr:from>
    <xdr:to>
      <xdr:col>6</xdr:col>
      <xdr:colOff>1082040</xdr:colOff>
      <xdr:row>37</xdr:row>
      <xdr:rowOff>160020</xdr:rowOff>
    </xdr:to>
    <xdr:graphicFrame macro="">
      <xdr:nvGraphicFramePr>
        <xdr:cNvPr id="3372465" name="グラフ 3">
          <a:extLst>
            <a:ext uri="{FF2B5EF4-FFF2-40B4-BE49-F238E27FC236}">
              <a16:creationId xmlns:a16="http://schemas.microsoft.com/office/drawing/2014/main" id="{26E5FC24-1D2C-88D0-46B8-F7972ECDEF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7620</xdr:colOff>
      <xdr:row>40</xdr:row>
      <xdr:rowOff>7620</xdr:rowOff>
    </xdr:from>
    <xdr:to>
      <xdr:col>6</xdr:col>
      <xdr:colOff>1059180</xdr:colOff>
      <xdr:row>52</xdr:row>
      <xdr:rowOff>144780</xdr:rowOff>
    </xdr:to>
    <xdr:graphicFrame macro="">
      <xdr:nvGraphicFramePr>
        <xdr:cNvPr id="3372466" name="グラフ 1">
          <a:extLst>
            <a:ext uri="{FF2B5EF4-FFF2-40B4-BE49-F238E27FC236}">
              <a16:creationId xmlns:a16="http://schemas.microsoft.com/office/drawing/2014/main" id="{922A23E4-DE87-8D61-4F99-805D1372BA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99060</xdr:colOff>
      <xdr:row>58</xdr:row>
      <xdr:rowOff>60960</xdr:rowOff>
    </xdr:from>
    <xdr:to>
      <xdr:col>7</xdr:col>
      <xdr:colOff>53340</xdr:colOff>
      <xdr:row>87</xdr:row>
      <xdr:rowOff>15240</xdr:rowOff>
    </xdr:to>
    <xdr:graphicFrame macro="">
      <xdr:nvGraphicFramePr>
        <xdr:cNvPr id="3372467" name="グラフ 6">
          <a:extLst>
            <a:ext uri="{FF2B5EF4-FFF2-40B4-BE49-F238E27FC236}">
              <a16:creationId xmlns:a16="http://schemas.microsoft.com/office/drawing/2014/main" id="{C49F8600-A6EF-F661-A80A-1DEBECD848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114300</xdr:colOff>
      <xdr:row>89</xdr:row>
      <xdr:rowOff>53340</xdr:rowOff>
    </xdr:from>
    <xdr:to>
      <xdr:col>7</xdr:col>
      <xdr:colOff>45720</xdr:colOff>
      <xdr:row>117</xdr:row>
      <xdr:rowOff>83820</xdr:rowOff>
    </xdr:to>
    <xdr:graphicFrame macro="">
      <xdr:nvGraphicFramePr>
        <xdr:cNvPr id="3372468" name="グラフ 9">
          <a:extLst>
            <a:ext uri="{FF2B5EF4-FFF2-40B4-BE49-F238E27FC236}">
              <a16:creationId xmlns:a16="http://schemas.microsoft.com/office/drawing/2014/main" id="{EB41FC31-6181-A4E6-A668-A2973E02F5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xdr:colOff>
      <xdr:row>0</xdr:row>
      <xdr:rowOff>97155</xdr:rowOff>
    </xdr:from>
    <xdr:to>
      <xdr:col>2</xdr:col>
      <xdr:colOff>432419</xdr:colOff>
      <xdr:row>2</xdr:row>
      <xdr:rowOff>93707</xdr:rowOff>
    </xdr:to>
    <xdr:sp macro="" textlink="">
      <xdr:nvSpPr>
        <xdr:cNvPr id="8" name="テキスト ボックス 7">
          <a:extLst>
            <a:ext uri="{FF2B5EF4-FFF2-40B4-BE49-F238E27FC236}">
              <a16:creationId xmlns:a16="http://schemas.microsoft.com/office/drawing/2014/main" id="{7432EF80-7AF2-8A8D-2B7D-8C0228D542F0}"/>
            </a:ext>
          </a:extLst>
        </xdr:cNvPr>
        <xdr:cNvSpPr txBox="1"/>
      </xdr:nvSpPr>
      <xdr:spPr>
        <a:xfrm>
          <a:off x="200026" y="104775"/>
          <a:ext cx="1123950" cy="331788"/>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t"/>
        <a:lstStyle/>
        <a:p>
          <a:pPr algn="ctr"/>
          <a:r>
            <a:rPr kumimoji="1" lang="ja-JP" altLang="en-US" sz="1400" b="1"/>
            <a:t>総括表</a:t>
          </a:r>
        </a:p>
      </xdr:txBody>
    </xdr:sp>
    <xdr:clientData/>
  </xdr:twoCellAnchor>
  <xdr:twoCellAnchor>
    <xdr:from>
      <xdr:col>9</xdr:col>
      <xdr:colOff>34715</xdr:colOff>
      <xdr:row>5</xdr:row>
      <xdr:rowOff>127001</xdr:rowOff>
    </xdr:from>
    <xdr:to>
      <xdr:col>11</xdr:col>
      <xdr:colOff>53788</xdr:colOff>
      <xdr:row>8</xdr:row>
      <xdr:rowOff>115511</xdr:rowOff>
    </xdr:to>
    <xdr:sp macro="" textlink="">
      <xdr:nvSpPr>
        <xdr:cNvPr id="9" name="額縁 8">
          <a:hlinkClick xmlns:r="http://schemas.openxmlformats.org/officeDocument/2006/relationships" r:id="rId5"/>
          <a:extLst>
            <a:ext uri="{FF2B5EF4-FFF2-40B4-BE49-F238E27FC236}">
              <a16:creationId xmlns:a16="http://schemas.microsoft.com/office/drawing/2014/main" id="{5CA3CCA5-5326-7590-0BEE-F2AC9544D862}"/>
            </a:ext>
          </a:extLst>
        </xdr:cNvPr>
        <xdr:cNvSpPr/>
      </xdr:nvSpPr>
      <xdr:spPr>
        <a:xfrm>
          <a:off x="6534127" y="1032436"/>
          <a:ext cx="1166555" cy="526393"/>
        </a:xfrm>
        <a:prstGeom prst="bevel">
          <a:avLst/>
        </a:prstGeom>
        <a:solidFill>
          <a:schemeClr val="accent5">
            <a:lumMod val="60000"/>
            <a:lumOff val="40000"/>
          </a:schemeClr>
        </a:solidFill>
        <a:ln>
          <a:solidFill>
            <a:schemeClr val="accent5">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n-ea"/>
              <a:ea typeface="+mn-ea"/>
            </a:rPr>
            <a:t>留意事項</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87631</xdr:colOff>
      <xdr:row>0</xdr:row>
      <xdr:rowOff>87630</xdr:rowOff>
    </xdr:from>
    <xdr:to>
      <xdr:col>3</xdr:col>
      <xdr:colOff>47634</xdr:colOff>
      <xdr:row>1</xdr:row>
      <xdr:rowOff>150948</xdr:rowOff>
    </xdr:to>
    <xdr:sp macro="" textlink="">
      <xdr:nvSpPr>
        <xdr:cNvPr id="3" name="テキスト ボックス 2">
          <a:extLst>
            <a:ext uri="{FF2B5EF4-FFF2-40B4-BE49-F238E27FC236}">
              <a16:creationId xmlns:a16="http://schemas.microsoft.com/office/drawing/2014/main" id="{87DBE7B2-81F7-2415-46A8-E18600A763E6}"/>
            </a:ext>
          </a:extLst>
        </xdr:cNvPr>
        <xdr:cNvSpPr txBox="1"/>
      </xdr:nvSpPr>
      <xdr:spPr>
        <a:xfrm>
          <a:off x="190501" y="95250"/>
          <a:ext cx="1390650" cy="331788"/>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t"/>
        <a:lstStyle/>
        <a:p>
          <a:pPr algn="ctr"/>
          <a:r>
            <a:rPr kumimoji="1" lang="ja-JP" altLang="en-US" sz="1400" b="1"/>
            <a:t>総合結果</a:t>
          </a:r>
        </a:p>
      </xdr:txBody>
    </xdr:sp>
    <xdr:clientData/>
  </xdr:twoCellAnchor>
  <xdr:twoCellAnchor>
    <xdr:from>
      <xdr:col>12</xdr:col>
      <xdr:colOff>11906</xdr:colOff>
      <xdr:row>10</xdr:row>
      <xdr:rowOff>166688</xdr:rowOff>
    </xdr:from>
    <xdr:to>
      <xdr:col>16</xdr:col>
      <xdr:colOff>197224</xdr:colOff>
      <xdr:row>13</xdr:row>
      <xdr:rowOff>130968</xdr:rowOff>
    </xdr:to>
    <xdr:sp macro="" textlink="">
      <xdr:nvSpPr>
        <xdr:cNvPr id="5" name="額縁 4">
          <a:hlinkClick xmlns:r="http://schemas.openxmlformats.org/officeDocument/2006/relationships" r:id="rId1"/>
          <a:extLst>
            <a:ext uri="{FF2B5EF4-FFF2-40B4-BE49-F238E27FC236}">
              <a16:creationId xmlns:a16="http://schemas.microsoft.com/office/drawing/2014/main" id="{5122A595-B189-0FBC-1019-2C5F09E556A5}"/>
            </a:ext>
          </a:extLst>
        </xdr:cNvPr>
        <xdr:cNvSpPr/>
      </xdr:nvSpPr>
      <xdr:spPr>
        <a:xfrm>
          <a:off x="7076094" y="2398900"/>
          <a:ext cx="2659577" cy="511127"/>
        </a:xfrm>
        <a:prstGeom prst="bevel">
          <a:avLst/>
        </a:prstGeom>
        <a:solidFill>
          <a:schemeClr val="accent5">
            <a:lumMod val="60000"/>
            <a:lumOff val="40000"/>
          </a:schemeClr>
        </a:solidFill>
        <a:ln>
          <a:solidFill>
            <a:schemeClr val="accent5">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2000"/>
            </a:lnSpc>
          </a:pPr>
          <a:r>
            <a:rPr kumimoji="1" lang="ja-JP" altLang="en-US" sz="1600" b="1">
              <a:solidFill>
                <a:sysClr val="windowText" lastClr="000000"/>
              </a:solidFill>
              <a:latin typeface="+mn-ea"/>
              <a:ea typeface="+mn-ea"/>
            </a:rPr>
            <a:t>入力結果の確認について</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137160</xdr:colOff>
      <xdr:row>0</xdr:row>
      <xdr:rowOff>95250</xdr:rowOff>
    </xdr:from>
    <xdr:to>
      <xdr:col>7</xdr:col>
      <xdr:colOff>89535</xdr:colOff>
      <xdr:row>2</xdr:row>
      <xdr:rowOff>122238</xdr:rowOff>
    </xdr:to>
    <xdr:sp macro="" textlink="">
      <xdr:nvSpPr>
        <xdr:cNvPr id="31" name="テキスト ボックス 30">
          <a:extLst>
            <a:ext uri="{FF2B5EF4-FFF2-40B4-BE49-F238E27FC236}">
              <a16:creationId xmlns:a16="http://schemas.microsoft.com/office/drawing/2014/main" id="{431F9C74-2E15-C1EB-D22C-C7E97135CD92}"/>
            </a:ext>
          </a:extLst>
        </xdr:cNvPr>
        <xdr:cNvSpPr txBox="1"/>
      </xdr:nvSpPr>
      <xdr:spPr>
        <a:xfrm>
          <a:off x="257175" y="95250"/>
          <a:ext cx="1095375" cy="331788"/>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t"/>
        <a:lstStyle/>
        <a:p>
          <a:pPr algn="ctr"/>
          <a:r>
            <a:rPr kumimoji="1" lang="ja-JP" altLang="en-US" sz="1400" b="1"/>
            <a:t>フロー</a:t>
          </a:r>
        </a:p>
      </xdr:txBody>
    </xdr:sp>
    <xdr:clientData/>
  </xdr:twoCellAnchor>
  <xdr:twoCellAnchor>
    <xdr:from>
      <xdr:col>8</xdr:col>
      <xdr:colOff>0</xdr:colOff>
      <xdr:row>24</xdr:row>
      <xdr:rowOff>9525</xdr:rowOff>
    </xdr:from>
    <xdr:to>
      <xdr:col>8</xdr:col>
      <xdr:colOff>0</xdr:colOff>
      <xdr:row>26</xdr:row>
      <xdr:rowOff>6422</xdr:rowOff>
    </xdr:to>
    <xdr:cxnSp macro="">
      <xdr:nvCxnSpPr>
        <xdr:cNvPr id="32" name="直線矢印コネクタ 31">
          <a:extLst>
            <a:ext uri="{FF2B5EF4-FFF2-40B4-BE49-F238E27FC236}">
              <a16:creationId xmlns:a16="http://schemas.microsoft.com/office/drawing/2014/main" id="{4E5FE241-294D-8344-2DA4-52CEB7863A43}"/>
            </a:ext>
          </a:extLst>
        </xdr:cNvPr>
        <xdr:cNvCxnSpPr/>
      </xdr:nvCxnSpPr>
      <xdr:spPr>
        <a:xfrm>
          <a:off x="1438275" y="4286250"/>
          <a:ext cx="0" cy="35242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xdr:colOff>
      <xdr:row>22</xdr:row>
      <xdr:rowOff>26670</xdr:rowOff>
    </xdr:from>
    <xdr:to>
      <xdr:col>8</xdr:col>
      <xdr:colOff>9525</xdr:colOff>
      <xdr:row>23</xdr:row>
      <xdr:rowOff>9640</xdr:rowOff>
    </xdr:to>
    <xdr:cxnSp macro="">
      <xdr:nvCxnSpPr>
        <xdr:cNvPr id="33" name="直線コネクタ 32">
          <a:extLst>
            <a:ext uri="{FF2B5EF4-FFF2-40B4-BE49-F238E27FC236}">
              <a16:creationId xmlns:a16="http://schemas.microsoft.com/office/drawing/2014/main" id="{6ADC195B-C305-F708-B915-5F4BF62B6C6D}"/>
            </a:ext>
          </a:extLst>
        </xdr:cNvPr>
        <xdr:cNvCxnSpPr/>
      </xdr:nvCxnSpPr>
      <xdr:spPr>
        <a:xfrm>
          <a:off x="1447800" y="3933825"/>
          <a:ext cx="0" cy="1714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28575</xdr:colOff>
      <xdr:row>8</xdr:row>
      <xdr:rowOff>4445</xdr:rowOff>
    </xdr:from>
    <xdr:to>
      <xdr:col>17</xdr:col>
      <xdr:colOff>28575</xdr:colOff>
      <xdr:row>9</xdr:row>
      <xdr:rowOff>4445</xdr:rowOff>
    </xdr:to>
    <xdr:cxnSp macro="">
      <xdr:nvCxnSpPr>
        <xdr:cNvPr id="34" name="直線コネクタ 33">
          <a:extLst>
            <a:ext uri="{FF2B5EF4-FFF2-40B4-BE49-F238E27FC236}">
              <a16:creationId xmlns:a16="http://schemas.microsoft.com/office/drawing/2014/main" id="{29BDFBBD-9665-5A27-C3FB-28B704829C1A}"/>
            </a:ext>
          </a:extLst>
        </xdr:cNvPr>
        <xdr:cNvCxnSpPr/>
      </xdr:nvCxnSpPr>
      <xdr:spPr>
        <a:xfrm>
          <a:off x="3181350" y="1371600"/>
          <a:ext cx="0" cy="1809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30480</xdr:colOff>
      <xdr:row>10</xdr:row>
      <xdr:rowOff>26670</xdr:rowOff>
    </xdr:from>
    <xdr:to>
      <xdr:col>17</xdr:col>
      <xdr:colOff>30480</xdr:colOff>
      <xdr:row>13</xdr:row>
      <xdr:rowOff>4445</xdr:rowOff>
    </xdr:to>
    <xdr:cxnSp macro="">
      <xdr:nvCxnSpPr>
        <xdr:cNvPr id="35" name="直線矢印コネクタ 34">
          <a:extLst>
            <a:ext uri="{FF2B5EF4-FFF2-40B4-BE49-F238E27FC236}">
              <a16:creationId xmlns:a16="http://schemas.microsoft.com/office/drawing/2014/main" id="{FD1B5350-5ED1-3F28-8639-4661D74325C1}"/>
            </a:ext>
          </a:extLst>
        </xdr:cNvPr>
        <xdr:cNvCxnSpPr/>
      </xdr:nvCxnSpPr>
      <xdr:spPr>
        <a:xfrm>
          <a:off x="3190875" y="1762125"/>
          <a:ext cx="0" cy="5143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28</xdr:row>
      <xdr:rowOff>0</xdr:rowOff>
    </xdr:from>
    <xdr:to>
      <xdr:col>8</xdr:col>
      <xdr:colOff>0</xdr:colOff>
      <xdr:row>28</xdr:row>
      <xdr:rowOff>180975</xdr:rowOff>
    </xdr:to>
    <xdr:cxnSp macro="">
      <xdr:nvCxnSpPr>
        <xdr:cNvPr id="36" name="直線コネクタ 35">
          <a:extLst>
            <a:ext uri="{FF2B5EF4-FFF2-40B4-BE49-F238E27FC236}">
              <a16:creationId xmlns:a16="http://schemas.microsoft.com/office/drawing/2014/main" id="{1EC62106-FD5F-55A6-E5E3-FC3F85AC9FC7}"/>
            </a:ext>
          </a:extLst>
        </xdr:cNvPr>
        <xdr:cNvCxnSpPr/>
      </xdr:nvCxnSpPr>
      <xdr:spPr>
        <a:xfrm>
          <a:off x="1438275" y="5000625"/>
          <a:ext cx="0" cy="1809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30</xdr:row>
      <xdr:rowOff>0</xdr:rowOff>
    </xdr:from>
    <xdr:to>
      <xdr:col>8</xdr:col>
      <xdr:colOff>0</xdr:colOff>
      <xdr:row>32</xdr:row>
      <xdr:rowOff>171450</xdr:rowOff>
    </xdr:to>
    <xdr:cxnSp macro="">
      <xdr:nvCxnSpPr>
        <xdr:cNvPr id="37" name="直線矢印コネクタ 36">
          <a:extLst>
            <a:ext uri="{FF2B5EF4-FFF2-40B4-BE49-F238E27FC236}">
              <a16:creationId xmlns:a16="http://schemas.microsoft.com/office/drawing/2014/main" id="{3F9D9EA0-E2FC-1FBB-ACC7-F0D46936CB05}"/>
            </a:ext>
          </a:extLst>
        </xdr:cNvPr>
        <xdr:cNvCxnSpPr/>
      </xdr:nvCxnSpPr>
      <xdr:spPr>
        <a:xfrm>
          <a:off x="1438275" y="5362575"/>
          <a:ext cx="0" cy="5334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45</xdr:row>
      <xdr:rowOff>0</xdr:rowOff>
    </xdr:from>
    <xdr:to>
      <xdr:col>8</xdr:col>
      <xdr:colOff>0</xdr:colOff>
      <xdr:row>45</xdr:row>
      <xdr:rowOff>170391</xdr:rowOff>
    </xdr:to>
    <xdr:cxnSp macro="">
      <xdr:nvCxnSpPr>
        <xdr:cNvPr id="38" name="直線コネクタ 37">
          <a:extLst>
            <a:ext uri="{FF2B5EF4-FFF2-40B4-BE49-F238E27FC236}">
              <a16:creationId xmlns:a16="http://schemas.microsoft.com/office/drawing/2014/main" id="{B083C0E7-F4A4-77E8-1B03-CF42C020BD15}"/>
            </a:ext>
          </a:extLst>
        </xdr:cNvPr>
        <xdr:cNvCxnSpPr/>
      </xdr:nvCxnSpPr>
      <xdr:spPr>
        <a:xfrm>
          <a:off x="1438275" y="8096250"/>
          <a:ext cx="0" cy="1703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51</xdr:row>
      <xdr:rowOff>0</xdr:rowOff>
    </xdr:from>
    <xdr:to>
      <xdr:col>8</xdr:col>
      <xdr:colOff>0</xdr:colOff>
      <xdr:row>52</xdr:row>
      <xdr:rowOff>12504</xdr:rowOff>
    </xdr:to>
    <xdr:cxnSp macro="">
      <xdr:nvCxnSpPr>
        <xdr:cNvPr id="39" name="直線コネクタ 38">
          <a:extLst>
            <a:ext uri="{FF2B5EF4-FFF2-40B4-BE49-F238E27FC236}">
              <a16:creationId xmlns:a16="http://schemas.microsoft.com/office/drawing/2014/main" id="{834B69C4-63B3-FB0B-FBC3-7F54F7520A06}"/>
            </a:ext>
          </a:extLst>
        </xdr:cNvPr>
        <xdr:cNvCxnSpPr/>
      </xdr:nvCxnSpPr>
      <xdr:spPr>
        <a:xfrm>
          <a:off x="1438275" y="9182100"/>
          <a:ext cx="0" cy="1703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58</xdr:row>
      <xdr:rowOff>0</xdr:rowOff>
    </xdr:from>
    <xdr:to>
      <xdr:col>8</xdr:col>
      <xdr:colOff>0</xdr:colOff>
      <xdr:row>59</xdr:row>
      <xdr:rowOff>3511</xdr:rowOff>
    </xdr:to>
    <xdr:cxnSp macro="">
      <xdr:nvCxnSpPr>
        <xdr:cNvPr id="40" name="直線コネクタ 39">
          <a:extLst>
            <a:ext uri="{FF2B5EF4-FFF2-40B4-BE49-F238E27FC236}">
              <a16:creationId xmlns:a16="http://schemas.microsoft.com/office/drawing/2014/main" id="{6001136F-451F-FD91-BDA3-7EDE750A60A2}"/>
            </a:ext>
          </a:extLst>
        </xdr:cNvPr>
        <xdr:cNvCxnSpPr/>
      </xdr:nvCxnSpPr>
      <xdr:spPr>
        <a:xfrm>
          <a:off x="1438275" y="10391775"/>
          <a:ext cx="0" cy="1703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47</xdr:row>
      <xdr:rowOff>0</xdr:rowOff>
    </xdr:from>
    <xdr:to>
      <xdr:col>8</xdr:col>
      <xdr:colOff>0</xdr:colOff>
      <xdr:row>49</xdr:row>
      <xdr:rowOff>4516</xdr:rowOff>
    </xdr:to>
    <xdr:cxnSp macro="">
      <xdr:nvCxnSpPr>
        <xdr:cNvPr id="41" name="直線矢印コネクタ 40">
          <a:extLst>
            <a:ext uri="{FF2B5EF4-FFF2-40B4-BE49-F238E27FC236}">
              <a16:creationId xmlns:a16="http://schemas.microsoft.com/office/drawing/2014/main" id="{D3EC2A16-FE10-A260-5623-510633952F12}"/>
            </a:ext>
          </a:extLst>
        </xdr:cNvPr>
        <xdr:cNvCxnSpPr/>
      </xdr:nvCxnSpPr>
      <xdr:spPr>
        <a:xfrm>
          <a:off x="1438275" y="8458200"/>
          <a:ext cx="0" cy="35242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54</xdr:row>
      <xdr:rowOff>0</xdr:rowOff>
    </xdr:from>
    <xdr:to>
      <xdr:col>8</xdr:col>
      <xdr:colOff>0</xdr:colOff>
      <xdr:row>56</xdr:row>
      <xdr:rowOff>0</xdr:rowOff>
    </xdr:to>
    <xdr:cxnSp macro="">
      <xdr:nvCxnSpPr>
        <xdr:cNvPr id="42" name="直線矢印コネクタ 41">
          <a:extLst>
            <a:ext uri="{FF2B5EF4-FFF2-40B4-BE49-F238E27FC236}">
              <a16:creationId xmlns:a16="http://schemas.microsoft.com/office/drawing/2014/main" id="{B99CE485-44AF-7883-52E4-97418DC48567}"/>
            </a:ext>
          </a:extLst>
        </xdr:cNvPr>
        <xdr:cNvCxnSpPr/>
      </xdr:nvCxnSpPr>
      <xdr:spPr>
        <a:xfrm>
          <a:off x="1438275" y="9725025"/>
          <a:ext cx="0" cy="3048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60</xdr:row>
      <xdr:rowOff>0</xdr:rowOff>
    </xdr:from>
    <xdr:to>
      <xdr:col>8</xdr:col>
      <xdr:colOff>0</xdr:colOff>
      <xdr:row>62</xdr:row>
      <xdr:rowOff>163793</xdr:rowOff>
    </xdr:to>
    <xdr:cxnSp macro="">
      <xdr:nvCxnSpPr>
        <xdr:cNvPr id="43" name="直線矢印コネクタ 42">
          <a:extLst>
            <a:ext uri="{FF2B5EF4-FFF2-40B4-BE49-F238E27FC236}">
              <a16:creationId xmlns:a16="http://schemas.microsoft.com/office/drawing/2014/main" id="{EDF7B9E2-5158-C050-43C8-F1863BC306A9}"/>
            </a:ext>
          </a:extLst>
        </xdr:cNvPr>
        <xdr:cNvCxnSpPr/>
      </xdr:nvCxnSpPr>
      <xdr:spPr>
        <a:xfrm>
          <a:off x="1438275" y="10753725"/>
          <a:ext cx="0" cy="5238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15</xdr:row>
      <xdr:rowOff>1905</xdr:rowOff>
    </xdr:from>
    <xdr:to>
      <xdr:col>8</xdr:col>
      <xdr:colOff>0</xdr:colOff>
      <xdr:row>16</xdr:row>
      <xdr:rowOff>162091</xdr:rowOff>
    </xdr:to>
    <xdr:cxnSp macro="">
      <xdr:nvCxnSpPr>
        <xdr:cNvPr id="44" name="直線コネクタ 43">
          <a:extLst>
            <a:ext uri="{FF2B5EF4-FFF2-40B4-BE49-F238E27FC236}">
              <a16:creationId xmlns:a16="http://schemas.microsoft.com/office/drawing/2014/main" id="{206C1A0E-8C2E-8985-F5EB-4ACDF61587E6}"/>
            </a:ext>
          </a:extLst>
        </xdr:cNvPr>
        <xdr:cNvCxnSpPr/>
      </xdr:nvCxnSpPr>
      <xdr:spPr>
        <a:xfrm>
          <a:off x="1438275" y="2657475"/>
          <a:ext cx="0" cy="3333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18</xdr:row>
      <xdr:rowOff>0</xdr:rowOff>
    </xdr:from>
    <xdr:to>
      <xdr:col>8</xdr:col>
      <xdr:colOff>1</xdr:colOff>
      <xdr:row>20</xdr:row>
      <xdr:rowOff>0</xdr:rowOff>
    </xdr:to>
    <xdr:cxnSp macro="">
      <xdr:nvCxnSpPr>
        <xdr:cNvPr id="45" name="直線矢印コネクタ 44">
          <a:extLst>
            <a:ext uri="{FF2B5EF4-FFF2-40B4-BE49-F238E27FC236}">
              <a16:creationId xmlns:a16="http://schemas.microsoft.com/office/drawing/2014/main" id="{96B5DD9E-817B-34B4-1B34-9808460CC50B}"/>
            </a:ext>
          </a:extLst>
        </xdr:cNvPr>
        <xdr:cNvCxnSpPr/>
      </xdr:nvCxnSpPr>
      <xdr:spPr>
        <a:xfrm>
          <a:off x="1438275" y="3190875"/>
          <a:ext cx="1" cy="3619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15</xdr:row>
      <xdr:rowOff>171450</xdr:rowOff>
    </xdr:from>
    <xdr:to>
      <xdr:col>18</xdr:col>
      <xdr:colOff>0</xdr:colOff>
      <xdr:row>15</xdr:row>
      <xdr:rowOff>171451</xdr:rowOff>
    </xdr:to>
    <xdr:cxnSp macro="">
      <xdr:nvCxnSpPr>
        <xdr:cNvPr id="46" name="直線コネクタ 45">
          <a:extLst>
            <a:ext uri="{FF2B5EF4-FFF2-40B4-BE49-F238E27FC236}">
              <a16:creationId xmlns:a16="http://schemas.microsoft.com/office/drawing/2014/main" id="{05388423-A427-27EC-2A0C-46C90B3400D7}"/>
            </a:ext>
          </a:extLst>
        </xdr:cNvPr>
        <xdr:cNvCxnSpPr/>
      </xdr:nvCxnSpPr>
      <xdr:spPr>
        <a:xfrm flipV="1">
          <a:off x="1438275" y="2819400"/>
          <a:ext cx="1905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156210</xdr:colOff>
      <xdr:row>19</xdr:row>
      <xdr:rowOff>9525</xdr:rowOff>
    </xdr:from>
    <xdr:to>
      <xdr:col>17</xdr:col>
      <xdr:colOff>158115</xdr:colOff>
      <xdr:row>20</xdr:row>
      <xdr:rowOff>9525</xdr:rowOff>
    </xdr:to>
    <xdr:cxnSp macro="">
      <xdr:nvCxnSpPr>
        <xdr:cNvPr id="47" name="直線矢印コネクタ 46">
          <a:extLst>
            <a:ext uri="{FF2B5EF4-FFF2-40B4-BE49-F238E27FC236}">
              <a16:creationId xmlns:a16="http://schemas.microsoft.com/office/drawing/2014/main" id="{2581148A-9703-4FFB-A309-F33D554A09E1}"/>
            </a:ext>
          </a:extLst>
        </xdr:cNvPr>
        <xdr:cNvCxnSpPr/>
      </xdr:nvCxnSpPr>
      <xdr:spPr>
        <a:xfrm>
          <a:off x="3324225" y="3381375"/>
          <a:ext cx="9525" cy="1809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11430</xdr:colOff>
      <xdr:row>21</xdr:row>
      <xdr:rowOff>104775</xdr:rowOff>
    </xdr:from>
    <xdr:to>
      <xdr:col>27</xdr:col>
      <xdr:colOff>165541</xdr:colOff>
      <xdr:row>21</xdr:row>
      <xdr:rowOff>104776</xdr:rowOff>
    </xdr:to>
    <xdr:cxnSp macro="">
      <xdr:nvCxnSpPr>
        <xdr:cNvPr id="48" name="直線コネクタ 47">
          <a:extLst>
            <a:ext uri="{FF2B5EF4-FFF2-40B4-BE49-F238E27FC236}">
              <a16:creationId xmlns:a16="http://schemas.microsoft.com/office/drawing/2014/main" id="{3E73B203-7355-1F4C-2A78-3A9A2F97754A}"/>
            </a:ext>
          </a:extLst>
        </xdr:cNvPr>
        <xdr:cNvCxnSpPr/>
      </xdr:nvCxnSpPr>
      <xdr:spPr>
        <a:xfrm>
          <a:off x="4886325" y="3838575"/>
          <a:ext cx="359833" cy="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9526</xdr:colOff>
      <xdr:row>21</xdr:row>
      <xdr:rowOff>114301</xdr:rowOff>
    </xdr:from>
    <xdr:to>
      <xdr:col>28</xdr:col>
      <xdr:colOff>2</xdr:colOff>
      <xdr:row>40</xdr:row>
      <xdr:rowOff>74302</xdr:rowOff>
    </xdr:to>
    <xdr:cxnSp macro="">
      <xdr:nvCxnSpPr>
        <xdr:cNvPr id="49" name="カギ線コネクタ 3">
          <a:extLst>
            <a:ext uri="{FF2B5EF4-FFF2-40B4-BE49-F238E27FC236}">
              <a16:creationId xmlns:a16="http://schemas.microsoft.com/office/drawing/2014/main" id="{90803099-71DE-CC4E-3DEA-A46978CB9A6E}"/>
            </a:ext>
          </a:extLst>
        </xdr:cNvPr>
        <xdr:cNvCxnSpPr/>
      </xdr:nvCxnSpPr>
      <xdr:spPr>
        <a:xfrm rot="5400000">
          <a:off x="2890838" y="4881564"/>
          <a:ext cx="3390901" cy="1323976"/>
        </a:xfrm>
        <a:prstGeom prst="bentConnector3">
          <a:avLst>
            <a:gd name="adj1" fmla="val 10028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11431</xdr:colOff>
      <xdr:row>40</xdr:row>
      <xdr:rowOff>102870</xdr:rowOff>
    </xdr:from>
    <xdr:to>
      <xdr:col>28</xdr:col>
      <xdr:colOff>36</xdr:colOff>
      <xdr:row>44</xdr:row>
      <xdr:rowOff>19081</xdr:rowOff>
    </xdr:to>
    <xdr:cxnSp macro="">
      <xdr:nvCxnSpPr>
        <xdr:cNvPr id="50" name="カギ線コネクタ 41">
          <a:extLst>
            <a:ext uri="{FF2B5EF4-FFF2-40B4-BE49-F238E27FC236}">
              <a16:creationId xmlns:a16="http://schemas.microsoft.com/office/drawing/2014/main" id="{5FE3797F-98AA-FC15-AE4A-8A4FA4795076}"/>
            </a:ext>
          </a:extLst>
        </xdr:cNvPr>
        <xdr:cNvCxnSpPr/>
      </xdr:nvCxnSpPr>
      <xdr:spPr>
        <a:xfrm rot="10800000" flipV="1">
          <a:off x="3933826" y="7267575"/>
          <a:ext cx="1314453" cy="666750"/>
        </a:xfrm>
        <a:prstGeom prst="bentConnector3">
          <a:avLst>
            <a:gd name="adj1" fmla="val 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180975</xdr:colOff>
      <xdr:row>16</xdr:row>
      <xdr:rowOff>0</xdr:rowOff>
    </xdr:from>
    <xdr:to>
      <xdr:col>17</xdr:col>
      <xdr:colOff>180975</xdr:colOff>
      <xdr:row>16</xdr:row>
      <xdr:rowOff>179916</xdr:rowOff>
    </xdr:to>
    <xdr:cxnSp macro="">
      <xdr:nvCxnSpPr>
        <xdr:cNvPr id="51" name="直線コネクタ 50">
          <a:extLst>
            <a:ext uri="{FF2B5EF4-FFF2-40B4-BE49-F238E27FC236}">
              <a16:creationId xmlns:a16="http://schemas.microsoft.com/office/drawing/2014/main" id="{683D9C42-C636-ABD1-04A4-9DD1B91B51F4}"/>
            </a:ext>
          </a:extLst>
        </xdr:cNvPr>
        <xdr:cNvCxnSpPr/>
      </xdr:nvCxnSpPr>
      <xdr:spPr>
        <a:xfrm>
          <a:off x="3333750" y="2828925"/>
          <a:ext cx="0" cy="1799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148590</xdr:colOff>
      <xdr:row>38</xdr:row>
      <xdr:rowOff>9525</xdr:rowOff>
    </xdr:from>
    <xdr:to>
      <xdr:col>12</xdr:col>
      <xdr:colOff>150495</xdr:colOff>
      <xdr:row>39</xdr:row>
      <xdr:rowOff>1933</xdr:rowOff>
    </xdr:to>
    <xdr:cxnSp macro="">
      <xdr:nvCxnSpPr>
        <xdr:cNvPr id="52" name="直線矢印コネクタ 51">
          <a:extLst>
            <a:ext uri="{FF2B5EF4-FFF2-40B4-BE49-F238E27FC236}">
              <a16:creationId xmlns:a16="http://schemas.microsoft.com/office/drawing/2014/main" id="{4C05BEB1-17E5-FF4C-BA9C-E7BA97F79363}"/>
            </a:ext>
          </a:extLst>
        </xdr:cNvPr>
        <xdr:cNvCxnSpPr/>
      </xdr:nvCxnSpPr>
      <xdr:spPr>
        <a:xfrm>
          <a:off x="2371725" y="6819900"/>
          <a:ext cx="9525" cy="1809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158115</xdr:colOff>
      <xdr:row>35</xdr:row>
      <xdr:rowOff>0</xdr:rowOff>
    </xdr:from>
    <xdr:to>
      <xdr:col>12</xdr:col>
      <xdr:colOff>158115</xdr:colOff>
      <xdr:row>35</xdr:row>
      <xdr:rowOff>172296</xdr:rowOff>
    </xdr:to>
    <xdr:cxnSp macro="">
      <xdr:nvCxnSpPr>
        <xdr:cNvPr id="53" name="直線コネクタ 52">
          <a:extLst>
            <a:ext uri="{FF2B5EF4-FFF2-40B4-BE49-F238E27FC236}">
              <a16:creationId xmlns:a16="http://schemas.microsoft.com/office/drawing/2014/main" id="{168F1F57-EBFB-DBB7-0979-EEB3B388CE5E}"/>
            </a:ext>
          </a:extLst>
        </xdr:cNvPr>
        <xdr:cNvCxnSpPr/>
      </xdr:nvCxnSpPr>
      <xdr:spPr>
        <a:xfrm>
          <a:off x="2381250" y="6267450"/>
          <a:ext cx="0" cy="1799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156210</xdr:colOff>
      <xdr:row>68</xdr:row>
      <xdr:rowOff>9525</xdr:rowOff>
    </xdr:from>
    <xdr:to>
      <xdr:col>7</xdr:col>
      <xdr:colOff>158115</xdr:colOff>
      <xdr:row>69</xdr:row>
      <xdr:rowOff>9525</xdr:rowOff>
    </xdr:to>
    <xdr:cxnSp macro="">
      <xdr:nvCxnSpPr>
        <xdr:cNvPr id="54" name="直線矢印コネクタ 53">
          <a:extLst>
            <a:ext uri="{FF2B5EF4-FFF2-40B4-BE49-F238E27FC236}">
              <a16:creationId xmlns:a16="http://schemas.microsoft.com/office/drawing/2014/main" id="{D4952C92-9FAC-BBA3-CB5B-752E028A157B}"/>
            </a:ext>
          </a:extLst>
        </xdr:cNvPr>
        <xdr:cNvCxnSpPr/>
      </xdr:nvCxnSpPr>
      <xdr:spPr>
        <a:xfrm>
          <a:off x="1419225" y="12220575"/>
          <a:ext cx="9525" cy="1905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158115</xdr:colOff>
      <xdr:row>65</xdr:row>
      <xdr:rowOff>0</xdr:rowOff>
    </xdr:from>
    <xdr:to>
      <xdr:col>7</xdr:col>
      <xdr:colOff>158115</xdr:colOff>
      <xdr:row>65</xdr:row>
      <xdr:rowOff>179916</xdr:rowOff>
    </xdr:to>
    <xdr:cxnSp macro="">
      <xdr:nvCxnSpPr>
        <xdr:cNvPr id="55" name="直線コネクタ 54">
          <a:extLst>
            <a:ext uri="{FF2B5EF4-FFF2-40B4-BE49-F238E27FC236}">
              <a16:creationId xmlns:a16="http://schemas.microsoft.com/office/drawing/2014/main" id="{08185C76-05C0-78EC-F4F0-9A1DFB5DBDE9}"/>
            </a:ext>
          </a:extLst>
        </xdr:cNvPr>
        <xdr:cNvCxnSpPr/>
      </xdr:nvCxnSpPr>
      <xdr:spPr>
        <a:xfrm>
          <a:off x="1428750" y="11649075"/>
          <a:ext cx="0" cy="1799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101237</xdr:rowOff>
    </xdr:from>
    <xdr:to>
      <xdr:col>1</xdr:col>
      <xdr:colOff>1783080</xdr:colOff>
      <xdr:row>2</xdr:row>
      <xdr:rowOff>79239</xdr:rowOff>
    </xdr:to>
    <xdr:sp macro="" textlink="">
      <xdr:nvSpPr>
        <xdr:cNvPr id="4" name="テキスト ボックス 3">
          <a:extLst>
            <a:ext uri="{FF2B5EF4-FFF2-40B4-BE49-F238E27FC236}">
              <a16:creationId xmlns:a16="http://schemas.microsoft.com/office/drawing/2014/main" id="{2080AB44-83D5-F25A-1444-2E4241467EB6}"/>
            </a:ext>
          </a:extLst>
        </xdr:cNvPr>
        <xdr:cNvSpPr txBox="1"/>
      </xdr:nvSpPr>
      <xdr:spPr>
        <a:xfrm>
          <a:off x="381000" y="108857"/>
          <a:ext cx="2109107" cy="331788"/>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旅行消費支出額計算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5E75C-9DE6-4C46-AF2D-048AF702BCCD}">
  <sheetPr>
    <tabColor theme="8" tint="0.39997558519241921"/>
  </sheetPr>
  <dimension ref="B1:BW195"/>
  <sheetViews>
    <sheetView showGridLines="0" tabSelected="1" workbookViewId="0">
      <selection activeCell="N3" sqref="N3"/>
    </sheetView>
  </sheetViews>
  <sheetFormatPr defaultColWidth="9" defaultRowHeight="13.2"/>
  <cols>
    <col min="1" max="1" width="2.44140625" style="69" customWidth="1"/>
    <col min="2" max="2" width="2.44140625" style="105" customWidth="1"/>
    <col min="3" max="34" width="2.44140625" style="69" customWidth="1"/>
    <col min="35" max="36" width="2.44140625" style="105" customWidth="1"/>
    <col min="37" max="37" width="13" style="69" customWidth="1"/>
    <col min="38" max="38" width="2.44140625" style="105" customWidth="1"/>
    <col min="39" max="39" width="2.44140625" style="69" customWidth="1"/>
    <col min="40" max="16384" width="9" style="69"/>
  </cols>
  <sheetData>
    <row r="1" spans="2:38" ht="13.5" customHeight="1"/>
    <row r="2" spans="2:38" ht="13.5" customHeight="1"/>
    <row r="3" spans="2:38" ht="13.5" customHeight="1"/>
    <row r="4" spans="2:38" ht="13.5" customHeight="1"/>
    <row r="5" spans="2:38" ht="18.75" customHeight="1">
      <c r="B5" s="401" t="s">
        <v>417</v>
      </c>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402"/>
      <c r="AH5" s="402"/>
      <c r="AI5" s="402"/>
      <c r="AJ5" s="402"/>
      <c r="AK5" s="402"/>
      <c r="AL5" s="403"/>
    </row>
    <row r="6" spans="2:38" ht="13.5" customHeight="1">
      <c r="B6" s="105" t="s">
        <v>633</v>
      </c>
    </row>
    <row r="7" spans="2:38" ht="13.5" customHeight="1">
      <c r="B7" s="105" t="s">
        <v>418</v>
      </c>
    </row>
    <row r="8" spans="2:38" ht="13.5" customHeight="1">
      <c r="B8" s="105" t="s">
        <v>419</v>
      </c>
    </row>
    <row r="9" spans="2:38" ht="13.5" customHeight="1">
      <c r="B9" s="105" t="s">
        <v>522</v>
      </c>
    </row>
    <row r="10" spans="2:38" ht="13.5" customHeight="1">
      <c r="B10" s="105" t="s">
        <v>485</v>
      </c>
    </row>
    <row r="11" spans="2:38" ht="13.5" customHeight="1"/>
    <row r="12" spans="2:38" ht="13.5" customHeight="1">
      <c r="B12" s="325" t="s">
        <v>432</v>
      </c>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404"/>
      <c r="AA12" s="404"/>
      <c r="AB12" s="404"/>
      <c r="AC12" s="404"/>
      <c r="AD12" s="404"/>
      <c r="AE12" s="404"/>
      <c r="AF12" s="404"/>
      <c r="AG12" s="404"/>
      <c r="AH12" s="404"/>
      <c r="AI12" s="404"/>
      <c r="AJ12" s="404"/>
    </row>
    <row r="13" spans="2:38" ht="13.5" customHeight="1">
      <c r="B13" s="105" t="s">
        <v>433</v>
      </c>
    </row>
    <row r="14" spans="2:38" ht="13.5" customHeight="1"/>
    <row r="15" spans="2:38" ht="15" customHeight="1">
      <c r="D15" s="621" t="s">
        <v>285</v>
      </c>
      <c r="E15" s="622"/>
      <c r="F15" s="622"/>
      <c r="G15" s="622"/>
      <c r="H15" s="622"/>
      <c r="I15" s="622"/>
      <c r="J15" s="622"/>
      <c r="K15" s="622"/>
      <c r="L15" s="622"/>
      <c r="M15" s="597"/>
      <c r="N15" s="597"/>
      <c r="O15" s="597"/>
      <c r="P15" s="597"/>
      <c r="Q15" s="597"/>
      <c r="R15" s="597"/>
      <c r="S15" s="597"/>
      <c r="T15" s="597"/>
      <c r="U15" s="597"/>
      <c r="V15" s="597"/>
      <c r="W15" s="597"/>
      <c r="X15" s="597"/>
      <c r="Y15" s="597"/>
      <c r="Z15" s="597"/>
      <c r="AA15" s="597"/>
      <c r="AB15" s="597"/>
      <c r="AC15" s="597"/>
      <c r="AD15" s="597"/>
      <c r="AE15" s="597"/>
      <c r="AF15" s="597"/>
      <c r="AG15" s="597"/>
      <c r="AH15" s="597"/>
      <c r="AI15" s="597"/>
      <c r="AJ15" s="597"/>
      <c r="AK15" s="598"/>
    </row>
    <row r="16" spans="2:38" ht="13.5" customHeight="1">
      <c r="D16" s="616" t="s">
        <v>404</v>
      </c>
      <c r="E16" s="617"/>
      <c r="F16" s="617"/>
      <c r="G16" s="617"/>
      <c r="H16" s="617"/>
      <c r="I16" s="617"/>
      <c r="J16" s="617"/>
      <c r="K16" s="617"/>
      <c r="L16" s="618"/>
      <c r="M16" s="599" t="s">
        <v>423</v>
      </c>
      <c r="N16" s="600"/>
      <c r="O16" s="600"/>
      <c r="P16" s="600"/>
      <c r="Q16" s="600"/>
      <c r="R16" s="600"/>
      <c r="S16" s="600"/>
      <c r="T16" s="600"/>
      <c r="U16" s="600"/>
      <c r="V16" s="600"/>
      <c r="W16" s="600"/>
      <c r="X16" s="600"/>
      <c r="Y16" s="600"/>
      <c r="Z16" s="600"/>
      <c r="AA16" s="600"/>
      <c r="AB16" s="600"/>
      <c r="AC16" s="600"/>
      <c r="AD16" s="600"/>
      <c r="AE16" s="600"/>
      <c r="AF16" s="600"/>
      <c r="AG16" s="600"/>
      <c r="AH16" s="600"/>
      <c r="AI16" s="600"/>
      <c r="AJ16" s="600"/>
      <c r="AK16" s="601"/>
    </row>
    <row r="17" spans="4:38" ht="13.5" customHeight="1">
      <c r="D17" s="609" t="s">
        <v>405</v>
      </c>
      <c r="E17" s="610"/>
      <c r="F17" s="610"/>
      <c r="G17" s="610"/>
      <c r="H17" s="610"/>
      <c r="I17" s="610"/>
      <c r="J17" s="610"/>
      <c r="K17" s="610"/>
      <c r="L17" s="611"/>
      <c r="M17" s="580" t="s">
        <v>555</v>
      </c>
      <c r="N17" s="581"/>
      <c r="O17" s="581"/>
      <c r="P17" s="581"/>
      <c r="Q17" s="581"/>
      <c r="R17" s="581"/>
      <c r="S17" s="581"/>
      <c r="T17" s="581"/>
      <c r="U17" s="581"/>
      <c r="V17" s="581"/>
      <c r="W17" s="581"/>
      <c r="X17" s="581"/>
      <c r="Y17" s="581"/>
      <c r="Z17" s="581"/>
      <c r="AA17" s="581"/>
      <c r="AB17" s="581"/>
      <c r="AC17" s="581"/>
      <c r="AD17" s="581"/>
      <c r="AE17" s="581"/>
      <c r="AF17" s="581"/>
      <c r="AG17" s="581"/>
      <c r="AH17" s="581"/>
      <c r="AI17" s="581"/>
      <c r="AJ17" s="581"/>
      <c r="AK17" s="582"/>
    </row>
    <row r="18" spans="4:38" ht="13.5" customHeight="1">
      <c r="D18" s="642" t="s">
        <v>472</v>
      </c>
      <c r="E18" s="643"/>
      <c r="F18" s="643"/>
      <c r="G18" s="643"/>
      <c r="H18" s="643"/>
      <c r="I18" s="643"/>
      <c r="J18" s="643"/>
      <c r="K18" s="643"/>
      <c r="L18" s="644"/>
      <c r="M18" s="583" t="s">
        <v>473</v>
      </c>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85"/>
    </row>
    <row r="19" spans="4:38" ht="15" customHeight="1">
      <c r="D19" s="619" t="s">
        <v>286</v>
      </c>
      <c r="E19" s="620"/>
      <c r="F19" s="620"/>
      <c r="G19" s="620"/>
      <c r="H19" s="620"/>
      <c r="I19" s="620"/>
      <c r="J19" s="620"/>
      <c r="K19" s="326"/>
      <c r="L19" s="326"/>
      <c r="M19" s="602"/>
      <c r="N19" s="602"/>
      <c r="O19" s="602"/>
      <c r="P19" s="602"/>
      <c r="Q19" s="602"/>
      <c r="R19" s="602"/>
      <c r="S19" s="602"/>
      <c r="T19" s="602"/>
      <c r="U19" s="602"/>
      <c r="V19" s="602"/>
      <c r="W19" s="602"/>
      <c r="X19" s="602"/>
      <c r="Y19" s="602"/>
      <c r="Z19" s="602"/>
      <c r="AA19" s="602"/>
      <c r="AB19" s="602"/>
      <c r="AC19" s="602"/>
      <c r="AD19" s="602"/>
      <c r="AE19" s="602"/>
      <c r="AF19" s="602"/>
      <c r="AG19" s="602"/>
      <c r="AH19" s="602"/>
      <c r="AI19" s="602"/>
      <c r="AJ19" s="602"/>
      <c r="AK19" s="603"/>
    </row>
    <row r="20" spans="4:38" ht="21.6" customHeight="1">
      <c r="D20" s="633" t="s">
        <v>480</v>
      </c>
      <c r="E20" s="634"/>
      <c r="F20" s="634"/>
      <c r="G20" s="634"/>
      <c r="H20" s="634"/>
      <c r="I20" s="634"/>
      <c r="J20" s="634"/>
      <c r="K20" s="634"/>
      <c r="L20" s="635"/>
      <c r="M20" s="588" t="s">
        <v>430</v>
      </c>
      <c r="N20" s="589"/>
      <c r="O20" s="589"/>
      <c r="P20" s="589"/>
      <c r="Q20" s="589"/>
      <c r="R20" s="589"/>
      <c r="S20" s="589"/>
      <c r="T20" s="589"/>
      <c r="U20" s="589"/>
      <c r="V20" s="589"/>
      <c r="W20" s="589"/>
      <c r="X20" s="589"/>
      <c r="Y20" s="589"/>
      <c r="Z20" s="589"/>
      <c r="AA20" s="589"/>
      <c r="AB20" s="589"/>
      <c r="AC20" s="589"/>
      <c r="AD20" s="589"/>
      <c r="AE20" s="589"/>
      <c r="AF20" s="589"/>
      <c r="AG20" s="589"/>
      <c r="AH20" s="589"/>
      <c r="AI20" s="589"/>
      <c r="AJ20" s="589"/>
      <c r="AK20" s="590"/>
    </row>
    <row r="21" spans="4:38" ht="27" customHeight="1">
      <c r="D21" s="612" t="s">
        <v>481</v>
      </c>
      <c r="E21" s="613"/>
      <c r="F21" s="613"/>
      <c r="G21" s="613"/>
      <c r="H21" s="613"/>
      <c r="I21" s="613"/>
      <c r="J21" s="613"/>
      <c r="K21" s="613"/>
      <c r="L21" s="614"/>
      <c r="M21" s="577" t="s">
        <v>556</v>
      </c>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9"/>
    </row>
    <row r="22" spans="4:38" ht="15" customHeight="1">
      <c r="D22" s="615" t="s">
        <v>287</v>
      </c>
      <c r="E22" s="604"/>
      <c r="F22" s="604"/>
      <c r="G22" s="604"/>
      <c r="H22" s="604"/>
      <c r="I22" s="604"/>
      <c r="J22" s="604"/>
      <c r="K22" s="604"/>
      <c r="L22" s="604"/>
      <c r="M22" s="604"/>
      <c r="N22" s="604"/>
      <c r="O22" s="604"/>
      <c r="P22" s="604"/>
      <c r="Q22" s="604"/>
      <c r="R22" s="604"/>
      <c r="S22" s="604"/>
      <c r="T22" s="604"/>
      <c r="U22" s="604"/>
      <c r="V22" s="604"/>
      <c r="W22" s="604"/>
      <c r="X22" s="604"/>
      <c r="Y22" s="604"/>
      <c r="Z22" s="604"/>
      <c r="AA22" s="604"/>
      <c r="AB22" s="604"/>
      <c r="AC22" s="604"/>
      <c r="AD22" s="604"/>
      <c r="AE22" s="604"/>
      <c r="AF22" s="604"/>
      <c r="AG22" s="604"/>
      <c r="AH22" s="604"/>
      <c r="AI22" s="604"/>
      <c r="AJ22" s="604"/>
      <c r="AK22" s="605"/>
    </row>
    <row r="23" spans="4:38" ht="13.5" customHeight="1">
      <c r="D23" s="648" t="s">
        <v>401</v>
      </c>
      <c r="E23" s="649"/>
      <c r="F23" s="649"/>
      <c r="G23" s="649"/>
      <c r="H23" s="649"/>
      <c r="I23" s="649"/>
      <c r="J23" s="649"/>
      <c r="K23" s="649"/>
      <c r="L23" s="650"/>
      <c r="M23" s="599" t="s">
        <v>577</v>
      </c>
      <c r="N23" s="600"/>
      <c r="O23" s="600"/>
      <c r="P23" s="600"/>
      <c r="Q23" s="600"/>
      <c r="R23" s="600"/>
      <c r="S23" s="600"/>
      <c r="T23" s="600"/>
      <c r="U23" s="600"/>
      <c r="V23" s="600"/>
      <c r="W23" s="600"/>
      <c r="X23" s="600"/>
      <c r="Y23" s="600"/>
      <c r="Z23" s="600"/>
      <c r="AA23" s="600"/>
      <c r="AB23" s="600"/>
      <c r="AC23" s="600"/>
      <c r="AD23" s="600"/>
      <c r="AE23" s="600"/>
      <c r="AF23" s="600"/>
      <c r="AG23" s="600"/>
      <c r="AH23" s="600"/>
      <c r="AI23" s="600"/>
      <c r="AJ23" s="600"/>
      <c r="AK23" s="601"/>
    </row>
    <row r="24" spans="4:38" ht="13.5" customHeight="1">
      <c r="D24" s="651" t="s">
        <v>402</v>
      </c>
      <c r="E24" s="652"/>
      <c r="F24" s="652"/>
      <c r="G24" s="652"/>
      <c r="H24" s="652"/>
      <c r="I24" s="652"/>
      <c r="J24" s="652"/>
      <c r="K24" s="652"/>
      <c r="L24" s="653"/>
      <c r="M24" s="580" t="s">
        <v>595</v>
      </c>
      <c r="N24" s="581"/>
      <c r="O24" s="581"/>
      <c r="P24" s="581"/>
      <c r="Q24" s="581"/>
      <c r="R24" s="581"/>
      <c r="S24" s="581"/>
      <c r="T24" s="581"/>
      <c r="U24" s="581"/>
      <c r="V24" s="581"/>
      <c r="W24" s="581"/>
      <c r="X24" s="581"/>
      <c r="Y24" s="581"/>
      <c r="Z24" s="581"/>
      <c r="AA24" s="581"/>
      <c r="AB24" s="581"/>
      <c r="AC24" s="581"/>
      <c r="AD24" s="581"/>
      <c r="AE24" s="581"/>
      <c r="AF24" s="581"/>
      <c r="AG24" s="581"/>
      <c r="AH24" s="581"/>
      <c r="AI24" s="581"/>
      <c r="AJ24" s="581"/>
      <c r="AK24" s="582"/>
      <c r="AL24" s="419"/>
    </row>
    <row r="25" spans="4:38" ht="13.5" customHeight="1">
      <c r="D25" s="606" t="s">
        <v>403</v>
      </c>
      <c r="E25" s="607"/>
      <c r="F25" s="607"/>
      <c r="G25" s="607"/>
      <c r="H25" s="607"/>
      <c r="I25" s="607"/>
      <c r="J25" s="607"/>
      <c r="K25" s="607"/>
      <c r="L25" s="608"/>
      <c r="M25" s="583" t="s">
        <v>493</v>
      </c>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85"/>
    </row>
    <row r="26" spans="4:38" ht="15" customHeight="1">
      <c r="D26" s="668" t="s">
        <v>288</v>
      </c>
      <c r="E26" s="669"/>
      <c r="F26" s="669"/>
      <c r="G26" s="669"/>
      <c r="H26" s="669"/>
      <c r="I26" s="669"/>
      <c r="J26" s="669"/>
      <c r="K26" s="669"/>
      <c r="L26" s="669"/>
      <c r="M26" s="586" t="s">
        <v>578</v>
      </c>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7"/>
    </row>
    <row r="27" spans="4:38" ht="27" customHeight="1">
      <c r="D27" s="591" t="s">
        <v>406</v>
      </c>
      <c r="E27" s="592"/>
      <c r="F27" s="592"/>
      <c r="G27" s="592"/>
      <c r="H27" s="592"/>
      <c r="I27" s="592"/>
      <c r="J27" s="592"/>
      <c r="K27" s="592"/>
      <c r="L27" s="593"/>
      <c r="M27" s="588" t="s">
        <v>482</v>
      </c>
      <c r="N27" s="589"/>
      <c r="O27" s="589"/>
      <c r="P27" s="589"/>
      <c r="Q27" s="589"/>
      <c r="R27" s="589"/>
      <c r="S27" s="589"/>
      <c r="T27" s="589"/>
      <c r="U27" s="589"/>
      <c r="V27" s="589"/>
      <c r="W27" s="589"/>
      <c r="X27" s="589"/>
      <c r="Y27" s="589"/>
      <c r="Z27" s="589"/>
      <c r="AA27" s="589"/>
      <c r="AB27" s="589"/>
      <c r="AC27" s="589"/>
      <c r="AD27" s="589"/>
      <c r="AE27" s="589"/>
      <c r="AF27" s="589"/>
      <c r="AG27" s="589"/>
      <c r="AH27" s="589"/>
      <c r="AI27" s="589"/>
      <c r="AJ27" s="589"/>
      <c r="AK27" s="590"/>
    </row>
    <row r="28" spans="4:38" ht="13.5" customHeight="1">
      <c r="D28" s="594" t="s">
        <v>429</v>
      </c>
      <c r="E28" s="595"/>
      <c r="F28" s="595"/>
      <c r="G28" s="595"/>
      <c r="H28" s="595"/>
      <c r="I28" s="595"/>
      <c r="J28" s="595"/>
      <c r="K28" s="595"/>
      <c r="L28" s="596"/>
      <c r="M28" s="580" t="s">
        <v>428</v>
      </c>
      <c r="N28" s="581"/>
      <c r="O28" s="581"/>
      <c r="P28" s="581"/>
      <c r="Q28" s="581"/>
      <c r="R28" s="581"/>
      <c r="S28" s="581"/>
      <c r="T28" s="581"/>
      <c r="U28" s="581"/>
      <c r="V28" s="581"/>
      <c r="W28" s="581"/>
      <c r="X28" s="581"/>
      <c r="Y28" s="581"/>
      <c r="Z28" s="581"/>
      <c r="AA28" s="581"/>
      <c r="AB28" s="581"/>
      <c r="AC28" s="581"/>
      <c r="AD28" s="581"/>
      <c r="AE28" s="581"/>
      <c r="AF28" s="581"/>
      <c r="AG28" s="581"/>
      <c r="AH28" s="581"/>
      <c r="AI28" s="581"/>
      <c r="AJ28" s="581"/>
      <c r="AK28" s="582"/>
    </row>
    <row r="29" spans="4:38" ht="13.5" customHeight="1">
      <c r="D29" s="594" t="s">
        <v>407</v>
      </c>
      <c r="E29" s="595"/>
      <c r="F29" s="595"/>
      <c r="G29" s="595"/>
      <c r="H29" s="595"/>
      <c r="I29" s="595"/>
      <c r="J29" s="595"/>
      <c r="K29" s="595"/>
      <c r="L29" s="596"/>
      <c r="M29" s="580" t="s">
        <v>424</v>
      </c>
      <c r="N29" s="581"/>
      <c r="O29" s="581"/>
      <c r="P29" s="581"/>
      <c r="Q29" s="581"/>
      <c r="R29" s="581"/>
      <c r="S29" s="581"/>
      <c r="T29" s="581"/>
      <c r="U29" s="581"/>
      <c r="V29" s="581"/>
      <c r="W29" s="581"/>
      <c r="X29" s="581"/>
      <c r="Y29" s="581"/>
      <c r="Z29" s="581"/>
      <c r="AA29" s="581"/>
      <c r="AB29" s="581"/>
      <c r="AC29" s="581"/>
      <c r="AD29" s="581"/>
      <c r="AE29" s="581"/>
      <c r="AF29" s="581"/>
      <c r="AG29" s="581"/>
      <c r="AH29" s="581"/>
      <c r="AI29" s="581"/>
      <c r="AJ29" s="581"/>
      <c r="AK29" s="582"/>
    </row>
    <row r="30" spans="4:38" ht="13.5" customHeight="1">
      <c r="D30" s="594" t="s">
        <v>408</v>
      </c>
      <c r="E30" s="595"/>
      <c r="F30" s="595"/>
      <c r="G30" s="595"/>
      <c r="H30" s="595"/>
      <c r="I30" s="595"/>
      <c r="J30" s="595"/>
      <c r="K30" s="595"/>
      <c r="L30" s="596"/>
      <c r="M30" s="580" t="s">
        <v>425</v>
      </c>
      <c r="N30" s="581"/>
      <c r="O30" s="581"/>
      <c r="P30" s="581"/>
      <c r="Q30" s="581"/>
      <c r="R30" s="581"/>
      <c r="S30" s="581"/>
      <c r="T30" s="581"/>
      <c r="U30" s="581"/>
      <c r="V30" s="581"/>
      <c r="W30" s="581"/>
      <c r="X30" s="581"/>
      <c r="Y30" s="581"/>
      <c r="Z30" s="581"/>
      <c r="AA30" s="581"/>
      <c r="AB30" s="581"/>
      <c r="AC30" s="581"/>
      <c r="AD30" s="581"/>
      <c r="AE30" s="581"/>
      <c r="AF30" s="581"/>
      <c r="AG30" s="581"/>
      <c r="AH30" s="581"/>
      <c r="AI30" s="581"/>
      <c r="AJ30" s="581"/>
      <c r="AK30" s="582"/>
    </row>
    <row r="31" spans="4:38" ht="13.5" customHeight="1">
      <c r="D31" s="594" t="s">
        <v>431</v>
      </c>
      <c r="E31" s="595"/>
      <c r="F31" s="595"/>
      <c r="G31" s="595"/>
      <c r="H31" s="595"/>
      <c r="I31" s="595"/>
      <c r="J31" s="595"/>
      <c r="K31" s="595"/>
      <c r="L31" s="596"/>
      <c r="M31" s="580" t="s">
        <v>426</v>
      </c>
      <c r="N31" s="581"/>
      <c r="O31" s="581"/>
      <c r="P31" s="581"/>
      <c r="Q31" s="581"/>
      <c r="R31" s="581"/>
      <c r="S31" s="581"/>
      <c r="T31" s="581"/>
      <c r="U31" s="581"/>
      <c r="V31" s="581"/>
      <c r="W31" s="581"/>
      <c r="X31" s="581"/>
      <c r="Y31" s="581"/>
      <c r="Z31" s="581"/>
      <c r="AA31" s="581"/>
      <c r="AB31" s="581"/>
      <c r="AC31" s="581"/>
      <c r="AD31" s="581"/>
      <c r="AE31" s="581"/>
      <c r="AF31" s="581"/>
      <c r="AG31" s="581"/>
      <c r="AH31" s="581"/>
      <c r="AI31" s="581"/>
      <c r="AJ31" s="581"/>
      <c r="AK31" s="582"/>
    </row>
    <row r="32" spans="4:38" ht="13.5" customHeight="1">
      <c r="D32" s="673" t="s">
        <v>409</v>
      </c>
      <c r="E32" s="674"/>
      <c r="F32" s="674"/>
      <c r="G32" s="674"/>
      <c r="H32" s="674"/>
      <c r="I32" s="674"/>
      <c r="J32" s="674"/>
      <c r="K32" s="674"/>
      <c r="L32" s="675"/>
      <c r="M32" s="670" t="s">
        <v>427</v>
      </c>
      <c r="N32" s="671"/>
      <c r="O32" s="671"/>
      <c r="P32" s="671"/>
      <c r="Q32" s="671"/>
      <c r="R32" s="671"/>
      <c r="S32" s="671"/>
      <c r="T32" s="671"/>
      <c r="U32" s="671"/>
      <c r="V32" s="671"/>
      <c r="W32" s="671"/>
      <c r="X32" s="671"/>
      <c r="Y32" s="671"/>
      <c r="Z32" s="671"/>
      <c r="AA32" s="671"/>
      <c r="AB32" s="671"/>
      <c r="AC32" s="671"/>
      <c r="AD32" s="671"/>
      <c r="AE32" s="671"/>
      <c r="AF32" s="671"/>
      <c r="AG32" s="671"/>
      <c r="AH32" s="671"/>
      <c r="AI32" s="671"/>
      <c r="AJ32" s="671"/>
      <c r="AK32" s="672"/>
    </row>
    <row r="33" spans="2:38" ht="13.5" customHeight="1">
      <c r="D33"/>
      <c r="E33"/>
      <c r="F33"/>
      <c r="G33"/>
      <c r="H33"/>
      <c r="I33"/>
      <c r="J33"/>
      <c r="K33"/>
      <c r="L33"/>
      <c r="M33"/>
      <c r="N33"/>
      <c r="O33"/>
      <c r="P33"/>
      <c r="Q33"/>
      <c r="R33"/>
      <c r="S33"/>
      <c r="T33"/>
      <c r="U33"/>
      <c r="V33"/>
      <c r="W33"/>
      <c r="X33"/>
      <c r="Y33"/>
      <c r="Z33"/>
      <c r="AA33"/>
      <c r="AB33"/>
      <c r="AC33"/>
      <c r="AD33"/>
      <c r="AE33"/>
      <c r="AF33"/>
      <c r="AG33"/>
      <c r="AH33"/>
    </row>
    <row r="34" spans="2:38" ht="13.5" customHeight="1"/>
    <row r="35" spans="2:38" ht="16.5" customHeight="1">
      <c r="B35" s="401" t="s">
        <v>420</v>
      </c>
      <c r="C35" s="402"/>
      <c r="D35" s="402"/>
      <c r="E35" s="402"/>
      <c r="F35" s="402"/>
      <c r="G35" s="402"/>
      <c r="H35" s="402"/>
      <c r="I35" s="402"/>
      <c r="J35" s="402"/>
      <c r="K35" s="402"/>
      <c r="L35" s="402"/>
      <c r="M35" s="402"/>
      <c r="N35" s="402"/>
      <c r="O35" s="402"/>
      <c r="P35" s="402"/>
      <c r="Q35" s="402"/>
      <c r="R35" s="402"/>
      <c r="S35" s="402"/>
      <c r="T35" s="402"/>
      <c r="U35" s="402"/>
      <c r="V35" s="402"/>
      <c r="W35" s="402"/>
      <c r="X35" s="402"/>
      <c r="Y35" s="402"/>
      <c r="Z35" s="402"/>
      <c r="AA35" s="402"/>
      <c r="AB35" s="402"/>
      <c r="AC35" s="402"/>
      <c r="AD35" s="402"/>
      <c r="AE35" s="402"/>
      <c r="AF35" s="402"/>
      <c r="AG35" s="402"/>
      <c r="AH35" s="402"/>
      <c r="AI35" s="402"/>
      <c r="AJ35" s="402"/>
      <c r="AK35" s="402"/>
      <c r="AL35" s="403"/>
    </row>
    <row r="36" spans="2:38" ht="13.5" customHeight="1">
      <c r="B36" s="105" t="s">
        <v>421</v>
      </c>
    </row>
    <row r="37" spans="2:38" ht="13.5" customHeight="1">
      <c r="B37" s="105" t="s">
        <v>422</v>
      </c>
    </row>
    <row r="38" spans="2:38" ht="13.5" customHeight="1">
      <c r="B38" s="105" t="s">
        <v>487</v>
      </c>
    </row>
    <row r="39" spans="2:38" ht="13.5" customHeight="1">
      <c r="B39" s="105" t="s">
        <v>634</v>
      </c>
    </row>
    <row r="40" spans="2:38" ht="13.5" customHeight="1">
      <c r="B40" s="105" t="s">
        <v>580</v>
      </c>
    </row>
    <row r="41" spans="2:38" ht="13.5" customHeight="1">
      <c r="B41" s="105" t="s">
        <v>579</v>
      </c>
    </row>
    <row r="42" spans="2:38" ht="13.5" customHeight="1">
      <c r="B42" s="327" t="s">
        <v>435</v>
      </c>
    </row>
    <row r="43" spans="2:38" ht="13.5" customHeight="1">
      <c r="B43" s="105" t="s">
        <v>486</v>
      </c>
    </row>
    <row r="44" spans="2:38" ht="13.5" customHeight="1">
      <c r="B44" s="105" t="s">
        <v>434</v>
      </c>
    </row>
    <row r="45" spans="2:38" ht="13.5" customHeight="1">
      <c r="B45" s="105" t="s">
        <v>488</v>
      </c>
    </row>
    <row r="46" spans="2:38" ht="13.5" customHeight="1">
      <c r="B46" s="105" t="s">
        <v>489</v>
      </c>
    </row>
    <row r="47" spans="2:38" ht="13.5" customHeight="1"/>
    <row r="48" spans="2:38" ht="18" customHeight="1">
      <c r="B48" s="401" t="s">
        <v>442</v>
      </c>
      <c r="C48" s="402"/>
      <c r="D48" s="402"/>
      <c r="E48" s="402"/>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402"/>
      <c r="AK48" s="402"/>
      <c r="AL48" s="403"/>
    </row>
    <row r="49" spans="2:2" ht="13.5" customHeight="1">
      <c r="B49" s="105" t="s">
        <v>443</v>
      </c>
    </row>
    <row r="50" spans="2:2" ht="13.5" customHeight="1"/>
    <row r="51" spans="2:2" ht="13.5" customHeight="1"/>
    <row r="52" spans="2:2" ht="13.5" customHeight="1"/>
    <row r="53" spans="2:2" ht="13.5" customHeight="1"/>
    <row r="54" spans="2:2" ht="13.5" customHeight="1"/>
    <row r="55" spans="2:2" ht="13.5" customHeight="1"/>
    <row r="56" spans="2:2" ht="13.5" customHeight="1"/>
    <row r="57" spans="2:2" ht="13.5" customHeight="1"/>
    <row r="58" spans="2:2" ht="13.5" customHeight="1"/>
    <row r="59" spans="2:2" ht="13.5" customHeight="1"/>
    <row r="60" spans="2:2" ht="13.5" customHeight="1"/>
    <row r="61" spans="2:2" ht="13.5" customHeight="1"/>
    <row r="62" spans="2:2" ht="13.5" customHeight="1"/>
    <row r="63" spans="2:2" ht="13.5" customHeight="1"/>
    <row r="64" spans="2:2" ht="13.5" customHeight="1"/>
    <row r="65" spans="2:65" ht="13.5" customHeight="1"/>
    <row r="66" spans="2:65" ht="13.5" customHeight="1"/>
    <row r="67" spans="2:65" ht="13.5" customHeight="1"/>
    <row r="68" spans="2:65" ht="18" customHeight="1">
      <c r="B68" s="401" t="s">
        <v>444</v>
      </c>
      <c r="C68" s="402"/>
      <c r="D68" s="402"/>
      <c r="E68" s="402"/>
      <c r="F68" s="402"/>
      <c r="G68" s="402"/>
      <c r="H68" s="402"/>
      <c r="I68" s="402"/>
      <c r="J68" s="402"/>
      <c r="K68" s="402"/>
      <c r="L68" s="402"/>
      <c r="M68" s="402"/>
      <c r="N68" s="402"/>
      <c r="O68" s="402"/>
      <c r="P68" s="402"/>
      <c r="Q68" s="402"/>
      <c r="R68" s="402"/>
      <c r="S68" s="402"/>
      <c r="T68" s="402"/>
      <c r="U68" s="402"/>
      <c r="V68" s="402"/>
      <c r="W68" s="402"/>
      <c r="X68" s="402"/>
      <c r="Y68" s="402"/>
      <c r="Z68" s="402"/>
      <c r="AA68" s="402"/>
      <c r="AB68" s="402"/>
      <c r="AC68" s="402"/>
      <c r="AD68" s="402"/>
      <c r="AE68" s="402"/>
      <c r="AF68" s="402"/>
      <c r="AG68" s="402"/>
      <c r="AH68" s="402"/>
      <c r="AI68" s="402"/>
      <c r="AJ68" s="402"/>
      <c r="AK68" s="402"/>
      <c r="AL68" s="413"/>
      <c r="AM68"/>
      <c r="AN68"/>
      <c r="AO68"/>
      <c r="AP68"/>
      <c r="AQ68"/>
      <c r="AR68"/>
      <c r="AS68"/>
      <c r="AT68"/>
      <c r="AU68"/>
      <c r="AV68"/>
      <c r="AW68"/>
      <c r="AX68"/>
      <c r="AY68"/>
      <c r="AZ68"/>
      <c r="BA68"/>
      <c r="BB68"/>
      <c r="BC68"/>
      <c r="BD68"/>
      <c r="BE68"/>
      <c r="BF68"/>
      <c r="BG68"/>
      <c r="BH68"/>
      <c r="BI68"/>
      <c r="BJ68"/>
      <c r="BK68"/>
      <c r="BL68"/>
      <c r="BM68"/>
    </row>
    <row r="69" spans="2:65" ht="13.5" customHeight="1">
      <c r="B69" s="327" t="s">
        <v>528</v>
      </c>
      <c r="AL69" s="48"/>
      <c r="AM69"/>
      <c r="AN69"/>
      <c r="AO69"/>
      <c r="AP69"/>
      <c r="AQ69"/>
      <c r="AR69"/>
      <c r="AS69"/>
      <c r="AT69"/>
      <c r="AU69"/>
      <c r="AV69"/>
      <c r="AW69"/>
      <c r="AX69"/>
      <c r="AY69"/>
      <c r="AZ69"/>
      <c r="BA69"/>
      <c r="BB69"/>
      <c r="BC69"/>
      <c r="BD69"/>
      <c r="BE69"/>
      <c r="BF69"/>
      <c r="BG69"/>
      <c r="BH69"/>
      <c r="BI69"/>
      <c r="BJ69"/>
      <c r="BK69"/>
      <c r="BL69"/>
      <c r="BM69"/>
    </row>
    <row r="70" spans="2:65" ht="13.5" customHeight="1">
      <c r="B70" s="105" t="s">
        <v>527</v>
      </c>
    </row>
    <row r="71" spans="2:65" ht="13.5" customHeight="1"/>
    <row r="72" spans="2:65" ht="13.5" customHeight="1"/>
    <row r="73" spans="2:65" ht="13.5" customHeight="1"/>
    <row r="74" spans="2:65" ht="13.5" customHeight="1"/>
    <row r="75" spans="2:65" ht="13.5" customHeight="1"/>
    <row r="76" spans="2:65" ht="13.5" customHeight="1"/>
    <row r="77" spans="2:65" ht="13.5" customHeight="1"/>
    <row r="78" spans="2:65" ht="13.5" customHeight="1"/>
    <row r="79" spans="2:65" ht="13.5" customHeight="1"/>
    <row r="80" spans="2:65" ht="13.5" customHeight="1"/>
    <row r="81" spans="2:40" ht="13.5" customHeight="1"/>
    <row r="82" spans="2:40" ht="13.5" customHeight="1"/>
    <row r="83" spans="2:40" ht="13.5" customHeight="1"/>
    <row r="84" spans="2:40" ht="13.5" customHeight="1"/>
    <row r="85" spans="2:40" ht="13.5" customHeight="1"/>
    <row r="86" spans="2:40" ht="13.5" customHeight="1"/>
    <row r="87" spans="2:40" ht="13.5" customHeight="1">
      <c r="B87" s="328"/>
    </row>
    <row r="88" spans="2:40" ht="13.5" customHeight="1"/>
    <row r="89" spans="2:40" ht="13.5" customHeight="1"/>
    <row r="90" spans="2:40" ht="15.75" customHeight="1">
      <c r="B90" s="401" t="s">
        <v>445</v>
      </c>
      <c r="C90" s="402"/>
      <c r="D90" s="402"/>
      <c r="E90" s="402"/>
      <c r="F90" s="402"/>
      <c r="G90" s="402"/>
      <c r="H90" s="402"/>
      <c r="I90" s="402"/>
      <c r="J90" s="402"/>
      <c r="K90" s="402"/>
      <c r="L90" s="402"/>
      <c r="M90" s="402"/>
      <c r="N90" s="402"/>
      <c r="O90" s="402"/>
      <c r="P90" s="402"/>
      <c r="Q90" s="402"/>
      <c r="R90" s="402"/>
      <c r="S90" s="402"/>
      <c r="T90" s="402"/>
      <c r="U90" s="402"/>
      <c r="V90" s="402"/>
      <c r="W90" s="402"/>
      <c r="X90" s="402"/>
      <c r="Y90" s="402"/>
      <c r="Z90" s="402"/>
      <c r="AA90" s="402"/>
      <c r="AB90" s="402"/>
      <c r="AC90" s="402"/>
      <c r="AD90" s="402"/>
      <c r="AE90" s="402"/>
      <c r="AF90" s="402"/>
      <c r="AG90" s="402"/>
      <c r="AH90" s="402"/>
      <c r="AI90" s="402"/>
      <c r="AJ90" s="402"/>
      <c r="AK90" s="402"/>
      <c r="AL90" s="403"/>
    </row>
    <row r="91" spans="2:40" ht="13.5" customHeight="1">
      <c r="B91" s="105" t="s">
        <v>436</v>
      </c>
    </row>
    <row r="92" spans="2:40" ht="13.5" customHeight="1">
      <c r="B92" s="325"/>
    </row>
    <row r="93" spans="2:40" ht="13.5" customHeight="1">
      <c r="B93" s="325" t="s">
        <v>437</v>
      </c>
      <c r="C93" s="404"/>
      <c r="D93" s="404"/>
      <c r="E93" s="404"/>
      <c r="F93" s="404"/>
      <c r="G93" s="404"/>
      <c r="H93" s="404"/>
      <c r="I93" s="404"/>
      <c r="J93" s="404"/>
      <c r="K93" s="404"/>
      <c r="L93" s="404"/>
      <c r="M93" s="404"/>
      <c r="N93" s="404"/>
      <c r="O93" s="404"/>
      <c r="P93" s="404"/>
      <c r="Q93" s="404"/>
      <c r="R93" s="404"/>
      <c r="S93" s="404"/>
      <c r="T93" s="404"/>
      <c r="U93" s="404"/>
      <c r="V93" s="404"/>
      <c r="W93" s="404"/>
      <c r="X93" s="404"/>
      <c r="Y93" s="404"/>
      <c r="Z93" s="404"/>
      <c r="AA93" s="404"/>
      <c r="AB93" s="404"/>
      <c r="AC93" s="404"/>
      <c r="AD93" s="404"/>
      <c r="AE93" s="404"/>
      <c r="AF93" s="404"/>
      <c r="AG93" s="404"/>
      <c r="AH93" s="404"/>
      <c r="AI93" s="404"/>
      <c r="AJ93" s="404"/>
      <c r="AK93" s="404"/>
      <c r="AL93" s="404"/>
      <c r="AM93" s="105"/>
    </row>
    <row r="94" spans="2:40" ht="13.5" customHeight="1">
      <c r="C94" s="69" t="s">
        <v>530</v>
      </c>
      <c r="AN94" s="369"/>
    </row>
    <row r="95" spans="2:40" ht="13.5" customHeight="1">
      <c r="C95" s="69" t="s">
        <v>529</v>
      </c>
    </row>
    <row r="96" spans="2:40" ht="13.5" customHeight="1">
      <c r="C96" s="69" t="s">
        <v>490</v>
      </c>
    </row>
    <row r="97" spans="2:39" ht="13.5" customHeight="1"/>
    <row r="98" spans="2:39" ht="13.5" customHeight="1">
      <c r="B98" s="325" t="s">
        <v>438</v>
      </c>
      <c r="C98" s="405"/>
      <c r="D98" s="405"/>
      <c r="E98" s="406"/>
      <c r="F98" s="406"/>
      <c r="G98" s="406"/>
      <c r="H98" s="406"/>
      <c r="I98" s="406"/>
      <c r="J98" s="406"/>
      <c r="K98" s="406"/>
      <c r="L98" s="406"/>
      <c r="M98" s="404"/>
      <c r="N98" s="404"/>
      <c r="O98" s="404"/>
      <c r="P98" s="404"/>
      <c r="Q98" s="404"/>
      <c r="R98" s="404"/>
      <c r="S98" s="404"/>
      <c r="T98" s="404"/>
      <c r="U98" s="404"/>
      <c r="V98" s="404"/>
      <c r="W98" s="404"/>
      <c r="X98" s="404"/>
      <c r="Y98" s="404"/>
      <c r="Z98" s="404"/>
      <c r="AA98" s="404"/>
      <c r="AB98" s="404"/>
      <c r="AC98" s="404"/>
      <c r="AD98" s="404"/>
      <c r="AE98" s="404"/>
      <c r="AF98" s="404"/>
      <c r="AG98" s="404"/>
      <c r="AH98" s="404"/>
      <c r="AI98" s="404"/>
      <c r="AJ98" s="404"/>
      <c r="AK98" s="404"/>
      <c r="AL98" s="404"/>
      <c r="AM98" s="105"/>
    </row>
    <row r="99" spans="2:39" ht="13.5" customHeight="1">
      <c r="C99" s="69" t="s">
        <v>532</v>
      </c>
      <c r="AM99" s="105"/>
    </row>
    <row r="100" spans="2:39" ht="13.5" customHeight="1">
      <c r="B100" s="105" t="s">
        <v>531</v>
      </c>
    </row>
    <row r="101" spans="2:39" ht="13.5" customHeight="1">
      <c r="C101" s="69" t="s">
        <v>453</v>
      </c>
    </row>
    <row r="102" spans="2:39" ht="13.5" customHeight="1">
      <c r="B102" s="105" t="s">
        <v>452</v>
      </c>
    </row>
    <row r="103" spans="2:39" ht="13.5" customHeight="1">
      <c r="B103" s="105" t="s">
        <v>533</v>
      </c>
    </row>
    <row r="104" spans="2:39" ht="13.5" customHeight="1">
      <c r="B104" s="105" t="s">
        <v>535</v>
      </c>
    </row>
    <row r="105" spans="2:39" ht="13.5" customHeight="1">
      <c r="B105" s="105" t="s">
        <v>534</v>
      </c>
    </row>
    <row r="106" spans="2:39" ht="13.5" customHeight="1">
      <c r="C106" s="69" t="s">
        <v>491</v>
      </c>
    </row>
    <row r="107" spans="2:39" ht="13.5" customHeight="1"/>
    <row r="108" spans="2:39" ht="13.5" customHeight="1">
      <c r="D108" s="69" t="s">
        <v>170</v>
      </c>
    </row>
    <row r="109" spans="2:39" ht="13.5" customHeight="1">
      <c r="B109" s="20"/>
      <c r="C109" s="19"/>
      <c r="D109" s="19"/>
      <c r="E109" s="636" t="s">
        <v>171</v>
      </c>
      <c r="F109" s="637"/>
      <c r="G109" s="637"/>
      <c r="H109" s="637"/>
      <c r="I109" s="637"/>
      <c r="J109" s="637"/>
      <c r="K109" s="637"/>
      <c r="L109" s="637"/>
      <c r="M109" s="637"/>
      <c r="N109" s="637"/>
      <c r="O109" s="637"/>
      <c r="P109" s="637"/>
      <c r="Q109" s="637"/>
      <c r="R109" s="637"/>
      <c r="S109" s="637"/>
      <c r="T109" s="637"/>
      <c r="U109" s="637"/>
      <c r="V109" s="637"/>
      <c r="W109" s="637"/>
      <c r="X109" s="637"/>
      <c r="Y109" s="637"/>
      <c r="Z109" s="637"/>
      <c r="AA109" s="637"/>
      <c r="AB109" s="637"/>
      <c r="AC109" s="637"/>
      <c r="AD109" s="637"/>
      <c r="AE109" s="637"/>
      <c r="AF109" s="106"/>
      <c r="AG109" s="104"/>
      <c r="AH109" s="19"/>
    </row>
    <row r="110" spans="2:39" ht="13.5" customHeight="1">
      <c r="B110" s="20"/>
      <c r="C110" s="19"/>
      <c r="D110" s="19"/>
      <c r="E110" s="636" t="s">
        <v>169</v>
      </c>
      <c r="F110" s="637"/>
      <c r="G110" s="637"/>
      <c r="H110" s="637"/>
      <c r="I110" s="637"/>
      <c r="J110" s="637"/>
      <c r="K110" s="637"/>
      <c r="L110" s="637"/>
      <c r="M110" s="637"/>
      <c r="N110" s="637"/>
      <c r="O110" s="637"/>
      <c r="P110" s="637"/>
      <c r="Q110" s="638"/>
      <c r="R110" s="636" t="s">
        <v>175</v>
      </c>
      <c r="S110" s="637"/>
      <c r="T110" s="637"/>
      <c r="U110" s="637"/>
      <c r="V110" s="637"/>
      <c r="W110" s="637"/>
      <c r="X110" s="637"/>
      <c r="Y110" s="637"/>
      <c r="Z110" s="637"/>
      <c r="AA110" s="637"/>
      <c r="AB110" s="637"/>
      <c r="AC110" s="637"/>
      <c r="AD110" s="637"/>
      <c r="AE110" s="637"/>
      <c r="AF110" s="106"/>
      <c r="AG110" s="104"/>
      <c r="AH110" s="19"/>
    </row>
    <row r="111" spans="2:39" ht="13.5" customHeight="1">
      <c r="B111" s="20"/>
      <c r="C111" s="19"/>
      <c r="D111" s="19"/>
      <c r="E111" s="663" t="s">
        <v>180</v>
      </c>
      <c r="F111" s="664"/>
      <c r="G111" s="664"/>
      <c r="H111" s="664"/>
      <c r="I111" s="664"/>
      <c r="J111" s="664"/>
      <c r="K111" s="664"/>
      <c r="L111" s="664"/>
      <c r="M111" s="664"/>
      <c r="N111" s="664"/>
      <c r="O111" s="664"/>
      <c r="P111" s="664"/>
      <c r="Q111" s="664"/>
      <c r="R111" s="665" t="s">
        <v>176</v>
      </c>
      <c r="S111" s="666"/>
      <c r="T111" s="666"/>
      <c r="U111" s="666"/>
      <c r="V111" s="666"/>
      <c r="W111" s="666"/>
      <c r="X111" s="666"/>
      <c r="Y111" s="667" t="s">
        <v>177</v>
      </c>
      <c r="Z111" s="667"/>
      <c r="AA111" s="667"/>
      <c r="AB111" s="667"/>
      <c r="AC111" s="667"/>
      <c r="AD111" s="667"/>
      <c r="AE111" s="667"/>
      <c r="AF111" s="106"/>
      <c r="AG111" s="104"/>
      <c r="AH111" s="19"/>
    </row>
    <row r="112" spans="2:39" ht="13.5" customHeight="1">
      <c r="B112" s="20"/>
      <c r="C112" s="19"/>
      <c r="D112" s="19"/>
      <c r="E112" s="645" t="s">
        <v>181</v>
      </c>
      <c r="F112" s="646"/>
      <c r="G112" s="646"/>
      <c r="H112" s="646"/>
      <c r="I112" s="646"/>
      <c r="J112" s="646"/>
      <c r="K112" s="646"/>
      <c r="L112" s="646"/>
      <c r="M112" s="646"/>
      <c r="N112" s="646"/>
      <c r="O112" s="646"/>
      <c r="P112" s="646"/>
      <c r="Q112" s="647"/>
      <c r="R112" s="630" t="s">
        <v>178</v>
      </c>
      <c r="S112" s="631"/>
      <c r="T112" s="631"/>
      <c r="U112" s="631"/>
      <c r="V112" s="631"/>
      <c r="W112" s="631"/>
      <c r="X112" s="631"/>
      <c r="Y112" s="632" t="s">
        <v>179</v>
      </c>
      <c r="Z112" s="632"/>
      <c r="AA112" s="632"/>
      <c r="AB112" s="632"/>
      <c r="AC112" s="632"/>
      <c r="AD112" s="632"/>
      <c r="AE112" s="632"/>
      <c r="AF112" s="106"/>
      <c r="AG112" s="104"/>
      <c r="AH112" s="19"/>
    </row>
    <row r="113" spans="2:40" ht="13.5" customHeight="1">
      <c r="B113" s="20"/>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row>
    <row r="114" spans="2:40" ht="13.5" customHeight="1">
      <c r="E114" s="39"/>
      <c r="F114" s="39"/>
      <c r="G114" s="39"/>
      <c r="H114" s="39"/>
      <c r="I114" s="39"/>
      <c r="J114" s="39"/>
      <c r="K114" s="39"/>
      <c r="L114" s="39"/>
      <c r="M114" s="39"/>
      <c r="N114" s="39"/>
      <c r="O114" s="39"/>
      <c r="P114" s="39"/>
      <c r="Q114" s="39"/>
      <c r="R114" s="39"/>
      <c r="S114" s="39"/>
      <c r="T114" s="39"/>
      <c r="U114" s="39"/>
      <c r="V114" s="39"/>
      <c r="W114" s="105"/>
      <c r="X114" s="105"/>
      <c r="Y114" s="105"/>
      <c r="Z114" s="39"/>
      <c r="AA114" s="39"/>
      <c r="AB114" s="39"/>
      <c r="AC114" s="39"/>
      <c r="AD114" s="39"/>
    </row>
    <row r="115" spans="2:40" ht="13.5" customHeight="1"/>
    <row r="116" spans="2:40" ht="13.5" customHeight="1"/>
    <row r="117" spans="2:40" ht="13.5" customHeight="1">
      <c r="B117" s="325" t="s">
        <v>441</v>
      </c>
      <c r="C117" s="404"/>
      <c r="D117" s="404"/>
      <c r="E117" s="404"/>
      <c r="F117" s="404"/>
      <c r="G117" s="404"/>
      <c r="H117" s="404"/>
      <c r="I117" s="404"/>
      <c r="J117" s="404"/>
      <c r="K117" s="404"/>
      <c r="L117" s="404"/>
      <c r="M117" s="404"/>
      <c r="N117" s="404"/>
      <c r="O117" s="404"/>
      <c r="P117" s="404"/>
      <c r="Q117" s="404"/>
      <c r="R117" s="404"/>
      <c r="S117" s="404"/>
      <c r="T117" s="404"/>
      <c r="U117" s="404"/>
      <c r="V117" s="404"/>
      <c r="W117" s="404"/>
      <c r="X117" s="404"/>
      <c r="Y117" s="404"/>
      <c r="Z117" s="404"/>
      <c r="AA117" s="404"/>
      <c r="AB117" s="404"/>
      <c r="AC117" s="404"/>
      <c r="AD117" s="404"/>
      <c r="AE117" s="404"/>
      <c r="AF117" s="404"/>
      <c r="AG117" s="404"/>
      <c r="AH117" s="404"/>
      <c r="AI117" s="404"/>
      <c r="AJ117" s="407"/>
      <c r="AK117" s="407"/>
      <c r="AL117" s="407"/>
      <c r="AM117" s="105"/>
    </row>
    <row r="118" spans="2:40" ht="13.5" customHeight="1">
      <c r="C118" s="69" t="s">
        <v>447</v>
      </c>
    </row>
    <row r="119" spans="2:40" ht="13.5" customHeight="1"/>
    <row r="120" spans="2:40" ht="13.5" customHeight="1">
      <c r="D120" s="69" t="s">
        <v>172</v>
      </c>
      <c r="P120" s="69" t="s">
        <v>235</v>
      </c>
    </row>
    <row r="121" spans="2:40" ht="13.5" customHeight="1"/>
    <row r="122" spans="2:40" ht="13.5" customHeight="1">
      <c r="C122" s="69" t="s">
        <v>591</v>
      </c>
      <c r="AN122" s="369"/>
    </row>
    <row r="123" spans="2:40" ht="13.5" customHeight="1">
      <c r="C123" s="69" t="s">
        <v>448</v>
      </c>
    </row>
    <row r="124" spans="2:40" ht="13.5" customHeight="1">
      <c r="B124" s="105" t="s">
        <v>475</v>
      </c>
    </row>
    <row r="125" spans="2:40" ht="13.5" customHeight="1">
      <c r="C125" s="69" t="s">
        <v>449</v>
      </c>
    </row>
    <row r="126" spans="2:40" ht="13.5" customHeight="1"/>
    <row r="127" spans="2:40" ht="13.5" customHeight="1">
      <c r="B127" s="325" t="s">
        <v>439</v>
      </c>
      <c r="C127" s="404"/>
      <c r="D127" s="404"/>
      <c r="E127" s="404"/>
      <c r="F127" s="404"/>
      <c r="G127" s="404"/>
      <c r="H127" s="404"/>
      <c r="I127" s="404"/>
      <c r="J127" s="404"/>
      <c r="K127" s="404"/>
      <c r="L127" s="404"/>
      <c r="M127" s="404"/>
      <c r="N127" s="404"/>
      <c r="O127" s="404"/>
      <c r="P127" s="404"/>
      <c r="Q127" s="404"/>
      <c r="R127" s="404"/>
      <c r="S127" s="404"/>
      <c r="T127" s="404"/>
      <c r="U127" s="404"/>
      <c r="V127" s="404"/>
      <c r="W127" s="404"/>
      <c r="X127" s="404"/>
      <c r="Y127" s="404"/>
      <c r="Z127" s="404"/>
      <c r="AA127" s="404"/>
      <c r="AB127" s="404"/>
      <c r="AC127" s="404"/>
      <c r="AD127" s="404"/>
      <c r="AE127" s="404"/>
      <c r="AF127" s="404"/>
      <c r="AG127" s="404"/>
      <c r="AH127" s="404"/>
      <c r="AI127" s="404"/>
      <c r="AJ127" s="404"/>
      <c r="AK127" s="404"/>
      <c r="AL127" s="404"/>
      <c r="AM127" s="404"/>
    </row>
    <row r="128" spans="2:40" ht="13.5" customHeight="1">
      <c r="C128" s="69" t="s">
        <v>454</v>
      </c>
    </row>
    <row r="129" spans="3:38" ht="13.5" customHeight="1">
      <c r="C129" s="69" t="s">
        <v>455</v>
      </c>
    </row>
    <row r="130" spans="3:38" ht="13.5" customHeight="1">
      <c r="C130" s="69" t="s">
        <v>456</v>
      </c>
    </row>
    <row r="131" spans="3:38" ht="13.5" customHeight="1">
      <c r="C131" s="69" t="s">
        <v>457</v>
      </c>
    </row>
    <row r="132" spans="3:38" ht="13.5" customHeight="1">
      <c r="C132" s="69" t="s">
        <v>458</v>
      </c>
    </row>
    <row r="133" spans="3:38" ht="13.5" customHeight="1">
      <c r="C133" s="69" t="s">
        <v>459</v>
      </c>
    </row>
    <row r="134" spans="3:38" ht="13.5" customHeight="1">
      <c r="C134" s="69" t="s">
        <v>460</v>
      </c>
    </row>
    <row r="135" spans="3:38" ht="13.5" customHeight="1">
      <c r="C135" s="69" t="s">
        <v>461</v>
      </c>
    </row>
    <row r="136" spans="3:38" ht="13.5" customHeight="1"/>
    <row r="137" spans="3:38" ht="13.5" customHeight="1">
      <c r="C137" s="105"/>
      <c r="D137" s="105"/>
      <c r="E137" s="105"/>
      <c r="F137" s="105"/>
      <c r="G137" s="105"/>
      <c r="H137" s="105"/>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row>
    <row r="138" spans="3:38" ht="13.5" customHeight="1">
      <c r="C138" s="105"/>
      <c r="D138" s="105"/>
      <c r="E138" s="105"/>
      <c r="F138" s="105"/>
      <c r="G138" s="105"/>
      <c r="H138" s="105"/>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row>
    <row r="139" spans="3:38" ht="13.5" customHeight="1">
      <c r="C139" s="105"/>
      <c r="D139" s="105"/>
      <c r="E139" s="105"/>
      <c r="F139" s="105"/>
      <c r="G139" s="105"/>
      <c r="H139" s="105"/>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row>
    <row r="140" spans="3:38" ht="13.5" customHeight="1"/>
    <row r="141" spans="3:38" ht="13.5" customHeight="1">
      <c r="C141" s="69" t="s">
        <v>462</v>
      </c>
    </row>
    <row r="142" spans="3:38" ht="13.5" customHeight="1"/>
    <row r="143" spans="3:38" ht="13.5" customHeight="1">
      <c r="C143" s="69" t="s">
        <v>492</v>
      </c>
    </row>
    <row r="144" spans="3:38" ht="13.5" customHeight="1">
      <c r="D144" s="559" t="s">
        <v>202</v>
      </c>
      <c r="E144" s="560"/>
      <c r="F144" s="560"/>
      <c r="G144" s="560"/>
      <c r="H144" s="560"/>
      <c r="I144" s="560"/>
      <c r="J144" s="561"/>
      <c r="K144" s="654" t="s">
        <v>203</v>
      </c>
      <c r="L144" s="655"/>
      <c r="M144" s="655"/>
      <c r="N144" s="655"/>
      <c r="O144" s="655"/>
      <c r="P144" s="655"/>
      <c r="Q144" s="655"/>
      <c r="R144" s="655"/>
      <c r="S144" s="655"/>
      <c r="T144" s="655"/>
      <c r="U144" s="655"/>
      <c r="V144" s="655"/>
      <c r="W144" s="655"/>
      <c r="X144" s="655"/>
      <c r="Y144" s="655"/>
      <c r="Z144" s="655"/>
      <c r="AA144" s="655"/>
      <c r="AB144" s="655"/>
      <c r="AC144" s="655"/>
      <c r="AD144" s="655"/>
      <c r="AE144" s="655"/>
      <c r="AF144" s="655"/>
      <c r="AG144" s="655"/>
      <c r="AH144" s="655"/>
      <c r="AI144" s="655"/>
      <c r="AJ144" s="655"/>
      <c r="AK144" s="656"/>
      <c r="AL144"/>
    </row>
    <row r="145" spans="2:75" ht="13.5" customHeight="1">
      <c r="D145" s="562"/>
      <c r="E145" s="563"/>
      <c r="F145" s="563"/>
      <c r="G145" s="563"/>
      <c r="H145" s="563"/>
      <c r="I145" s="563"/>
      <c r="J145" s="564"/>
      <c r="K145" s="657"/>
      <c r="L145" s="658"/>
      <c r="M145" s="658"/>
      <c r="N145" s="658"/>
      <c r="O145" s="658"/>
      <c r="P145" s="658"/>
      <c r="Q145" s="658"/>
      <c r="R145" s="658"/>
      <c r="S145" s="658"/>
      <c r="T145" s="658"/>
      <c r="U145" s="658"/>
      <c r="V145" s="658"/>
      <c r="W145" s="658"/>
      <c r="X145" s="658"/>
      <c r="Y145" s="658"/>
      <c r="Z145" s="658"/>
      <c r="AA145" s="658"/>
      <c r="AB145" s="658"/>
      <c r="AC145" s="658"/>
      <c r="AD145" s="658"/>
      <c r="AE145" s="658"/>
      <c r="AF145" s="658"/>
      <c r="AG145" s="658"/>
      <c r="AH145" s="658"/>
      <c r="AI145" s="658"/>
      <c r="AJ145" s="658"/>
      <c r="AK145" s="659"/>
      <c r="AL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row>
    <row r="146" spans="2:75" ht="13.5" customHeight="1">
      <c r="D146" s="565"/>
      <c r="E146" s="566"/>
      <c r="F146" s="566"/>
      <c r="G146" s="566"/>
      <c r="H146" s="566"/>
      <c r="I146" s="566"/>
      <c r="J146" s="567"/>
      <c r="K146" s="660"/>
      <c r="L146" s="661"/>
      <c r="M146" s="661"/>
      <c r="N146" s="661"/>
      <c r="O146" s="661"/>
      <c r="P146" s="661"/>
      <c r="Q146" s="661"/>
      <c r="R146" s="661"/>
      <c r="S146" s="661"/>
      <c r="T146" s="661"/>
      <c r="U146" s="661"/>
      <c r="V146" s="661"/>
      <c r="W146" s="661"/>
      <c r="X146" s="661"/>
      <c r="Y146" s="661"/>
      <c r="Z146" s="661"/>
      <c r="AA146" s="661"/>
      <c r="AB146" s="661"/>
      <c r="AC146" s="661"/>
      <c r="AD146" s="661"/>
      <c r="AE146" s="661"/>
      <c r="AF146" s="661"/>
      <c r="AG146" s="661"/>
      <c r="AH146" s="661"/>
      <c r="AI146" s="661"/>
      <c r="AJ146" s="661"/>
      <c r="AK146" s="662"/>
      <c r="AL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row>
    <row r="147" spans="2:75" ht="13.5" customHeight="1">
      <c r="D147" s="568" t="s">
        <v>234</v>
      </c>
      <c r="E147" s="569"/>
      <c r="F147" s="569"/>
      <c r="G147" s="569"/>
      <c r="H147" s="569"/>
      <c r="I147" s="569"/>
      <c r="J147" s="570"/>
      <c r="K147" s="676" t="s">
        <v>636</v>
      </c>
      <c r="L147" s="677"/>
      <c r="M147" s="677"/>
      <c r="N147" s="677"/>
      <c r="O147" s="677"/>
      <c r="P147" s="677"/>
      <c r="Q147" s="677"/>
      <c r="R147" s="677"/>
      <c r="S147" s="677"/>
      <c r="T147" s="677"/>
      <c r="U147" s="677"/>
      <c r="V147" s="677"/>
      <c r="W147" s="677"/>
      <c r="X147" s="677"/>
      <c r="Y147" s="677"/>
      <c r="Z147" s="677"/>
      <c r="AA147" s="677"/>
      <c r="AB147" s="677"/>
      <c r="AC147" s="677"/>
      <c r="AD147" s="677"/>
      <c r="AE147" s="677"/>
      <c r="AF147" s="677"/>
      <c r="AG147" s="677"/>
      <c r="AH147" s="677"/>
      <c r="AI147" s="677"/>
      <c r="AJ147" s="677"/>
      <c r="AK147" s="678"/>
      <c r="AL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row>
    <row r="148" spans="2:75" ht="13.5" customHeight="1">
      <c r="D148" s="571"/>
      <c r="E148" s="572"/>
      <c r="F148" s="572"/>
      <c r="G148" s="572"/>
      <c r="H148" s="572"/>
      <c r="I148" s="572"/>
      <c r="J148" s="573"/>
      <c r="K148" s="679"/>
      <c r="L148" s="680"/>
      <c r="M148" s="680"/>
      <c r="N148" s="680"/>
      <c r="O148" s="680"/>
      <c r="P148" s="680"/>
      <c r="Q148" s="680"/>
      <c r="R148" s="680"/>
      <c r="S148" s="680"/>
      <c r="T148" s="680"/>
      <c r="U148" s="680"/>
      <c r="V148" s="680"/>
      <c r="W148" s="680"/>
      <c r="X148" s="680"/>
      <c r="Y148" s="680"/>
      <c r="Z148" s="680"/>
      <c r="AA148" s="680"/>
      <c r="AB148" s="680"/>
      <c r="AC148" s="680"/>
      <c r="AD148" s="680"/>
      <c r="AE148" s="680"/>
      <c r="AF148" s="680"/>
      <c r="AG148" s="680"/>
      <c r="AH148" s="680"/>
      <c r="AI148" s="680"/>
      <c r="AJ148" s="680"/>
      <c r="AK148" s="681"/>
      <c r="AL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row>
    <row r="149" spans="2:75" ht="33.6" customHeight="1">
      <c r="D149" s="574"/>
      <c r="E149" s="575"/>
      <c r="F149" s="575"/>
      <c r="G149" s="575"/>
      <c r="H149" s="575"/>
      <c r="I149" s="575"/>
      <c r="J149" s="576"/>
      <c r="K149" s="682"/>
      <c r="L149" s="683"/>
      <c r="M149" s="683"/>
      <c r="N149" s="683"/>
      <c r="O149" s="683"/>
      <c r="P149" s="683"/>
      <c r="Q149" s="683"/>
      <c r="R149" s="683"/>
      <c r="S149" s="683"/>
      <c r="T149" s="683"/>
      <c r="U149" s="683"/>
      <c r="V149" s="683"/>
      <c r="W149" s="683"/>
      <c r="X149" s="683"/>
      <c r="Y149" s="683"/>
      <c r="Z149" s="683"/>
      <c r="AA149" s="683"/>
      <c r="AB149" s="683"/>
      <c r="AC149" s="683"/>
      <c r="AD149" s="683"/>
      <c r="AE149" s="683"/>
      <c r="AF149" s="683"/>
      <c r="AG149" s="683"/>
      <c r="AH149" s="683"/>
      <c r="AI149" s="683"/>
      <c r="AJ149" s="683"/>
      <c r="AK149" s="684"/>
      <c r="AL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row>
    <row r="150" spans="2:75" ht="13.5" customHeight="1">
      <c r="C150" s="107"/>
      <c r="D150" s="107"/>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c r="AJ150" s="48"/>
      <c r="AK150"/>
      <c r="AL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row>
    <row r="151" spans="2:75" ht="13.5" customHeight="1"/>
    <row r="152" spans="2:75" s="188" customFormat="1" ht="13.5" customHeight="1">
      <c r="B152" s="325" t="s">
        <v>446</v>
      </c>
      <c r="C152" s="408"/>
      <c r="D152" s="408"/>
      <c r="E152" s="408"/>
      <c r="F152" s="408"/>
      <c r="G152" s="408"/>
      <c r="H152" s="408"/>
      <c r="I152" s="408"/>
      <c r="J152" s="408"/>
      <c r="K152" s="408"/>
      <c r="L152" s="408"/>
      <c r="M152" s="408"/>
      <c r="N152" s="408"/>
      <c r="O152" s="408"/>
      <c r="P152" s="408"/>
      <c r="Q152" s="408"/>
      <c r="R152" s="408"/>
      <c r="S152" s="408"/>
      <c r="T152" s="408"/>
      <c r="U152" s="408"/>
      <c r="V152" s="408"/>
      <c r="W152" s="408"/>
      <c r="X152" s="408"/>
      <c r="Y152" s="408"/>
      <c r="Z152" s="408"/>
      <c r="AA152" s="408"/>
      <c r="AB152" s="408"/>
      <c r="AC152" s="408"/>
      <c r="AD152" s="408"/>
      <c r="AE152" s="408"/>
      <c r="AF152" s="408"/>
      <c r="AG152" s="408"/>
      <c r="AH152" s="408"/>
      <c r="AI152" s="408"/>
      <c r="AJ152" s="408"/>
      <c r="AK152" s="408"/>
      <c r="AL152" s="408"/>
    </row>
    <row r="153" spans="2:75" ht="13.5" customHeight="1"/>
    <row r="154" spans="2:75" ht="13.5" customHeight="1">
      <c r="D154" s="624" t="s">
        <v>197</v>
      </c>
      <c r="E154" s="625"/>
      <c r="F154" s="625"/>
      <c r="G154" s="625"/>
      <c r="H154" s="625"/>
      <c r="I154" s="625"/>
      <c r="J154" s="626"/>
      <c r="K154" s="623" t="s">
        <v>463</v>
      </c>
      <c r="L154" s="623"/>
      <c r="M154" s="623"/>
      <c r="N154" s="623"/>
      <c r="O154" s="623"/>
      <c r="P154" s="623"/>
      <c r="Q154" s="623"/>
      <c r="R154" s="623"/>
      <c r="S154" s="623"/>
      <c r="T154" s="623"/>
      <c r="U154" s="623"/>
      <c r="V154" s="623"/>
      <c r="W154" s="623"/>
      <c r="X154" s="623"/>
      <c r="Y154" s="623"/>
      <c r="Z154" s="623"/>
      <c r="AA154" s="623"/>
      <c r="AB154" s="623"/>
      <c r="AC154" s="623"/>
      <c r="AD154" s="623"/>
      <c r="AE154" s="623"/>
      <c r="AF154" s="623"/>
      <c r="AG154" s="623"/>
      <c r="AH154" s="623"/>
      <c r="AI154" s="623"/>
      <c r="AJ154" s="623"/>
      <c r="AK154" s="623"/>
      <c r="AL154" s="48"/>
      <c r="AM154"/>
    </row>
    <row r="155" spans="2:75" ht="19.8" customHeight="1">
      <c r="D155" s="627"/>
      <c r="E155" s="628"/>
      <c r="F155" s="628"/>
      <c r="G155" s="628"/>
      <c r="H155" s="628"/>
      <c r="I155" s="628"/>
      <c r="J155" s="629"/>
      <c r="K155" s="623"/>
      <c r="L155" s="623"/>
      <c r="M155" s="623"/>
      <c r="N155" s="623"/>
      <c r="O155" s="623"/>
      <c r="P155" s="623"/>
      <c r="Q155" s="623"/>
      <c r="R155" s="623"/>
      <c r="S155" s="623"/>
      <c r="T155" s="623"/>
      <c r="U155" s="623"/>
      <c r="V155" s="623"/>
      <c r="W155" s="623"/>
      <c r="X155" s="623"/>
      <c r="Y155" s="623"/>
      <c r="Z155" s="623"/>
      <c r="AA155" s="623"/>
      <c r="AB155" s="623"/>
      <c r="AC155" s="623"/>
      <c r="AD155" s="623"/>
      <c r="AE155" s="623"/>
      <c r="AF155" s="623"/>
      <c r="AG155" s="623"/>
      <c r="AH155" s="623"/>
      <c r="AI155" s="623"/>
      <c r="AJ155" s="623"/>
      <c r="AK155" s="623"/>
      <c r="AL155" s="48"/>
      <c r="AM155"/>
    </row>
    <row r="156" spans="2:75" ht="13.5" customHeight="1">
      <c r="D156" s="624" t="s">
        <v>195</v>
      </c>
      <c r="E156" s="625"/>
      <c r="F156" s="625"/>
      <c r="G156" s="625"/>
      <c r="H156" s="625"/>
      <c r="I156" s="625"/>
      <c r="J156" s="626"/>
      <c r="K156" s="623" t="s">
        <v>464</v>
      </c>
      <c r="L156" s="623"/>
      <c r="M156" s="623"/>
      <c r="N156" s="623"/>
      <c r="O156" s="623"/>
      <c r="P156" s="623"/>
      <c r="Q156" s="623"/>
      <c r="R156" s="623"/>
      <c r="S156" s="623"/>
      <c r="T156" s="623"/>
      <c r="U156" s="623"/>
      <c r="V156" s="623"/>
      <c r="W156" s="623"/>
      <c r="X156" s="623"/>
      <c r="Y156" s="623"/>
      <c r="Z156" s="623"/>
      <c r="AA156" s="623"/>
      <c r="AB156" s="623"/>
      <c r="AC156" s="623"/>
      <c r="AD156" s="623"/>
      <c r="AE156" s="623"/>
      <c r="AF156" s="623"/>
      <c r="AG156" s="623"/>
      <c r="AH156" s="623"/>
      <c r="AI156" s="623"/>
      <c r="AJ156" s="623"/>
      <c r="AK156" s="623"/>
      <c r="AL156" s="48"/>
      <c r="AM156"/>
    </row>
    <row r="157" spans="2:75" ht="18" customHeight="1">
      <c r="D157" s="627"/>
      <c r="E157" s="628"/>
      <c r="F157" s="628"/>
      <c r="G157" s="628"/>
      <c r="H157" s="628"/>
      <c r="I157" s="628"/>
      <c r="J157" s="629"/>
      <c r="K157" s="623"/>
      <c r="L157" s="623"/>
      <c r="M157" s="623"/>
      <c r="N157" s="623"/>
      <c r="O157" s="623"/>
      <c r="P157" s="623"/>
      <c r="Q157" s="623"/>
      <c r="R157" s="623"/>
      <c r="S157" s="623"/>
      <c r="T157" s="623"/>
      <c r="U157" s="623"/>
      <c r="V157" s="623"/>
      <c r="W157" s="623"/>
      <c r="X157" s="623"/>
      <c r="Y157" s="623"/>
      <c r="Z157" s="623"/>
      <c r="AA157" s="623"/>
      <c r="AB157" s="623"/>
      <c r="AC157" s="623"/>
      <c r="AD157" s="623"/>
      <c r="AE157" s="623"/>
      <c r="AF157" s="623"/>
      <c r="AG157" s="623"/>
      <c r="AH157" s="623"/>
      <c r="AI157" s="623"/>
      <c r="AJ157" s="623"/>
      <c r="AK157" s="623"/>
      <c r="AL157" s="48"/>
      <c r="AM157"/>
    </row>
    <row r="158" spans="2:75" ht="13.5" customHeight="1">
      <c r="D158" s="624" t="s">
        <v>196</v>
      </c>
      <c r="E158" s="625"/>
      <c r="F158" s="625"/>
      <c r="G158" s="625"/>
      <c r="H158" s="625"/>
      <c r="I158" s="625"/>
      <c r="J158" s="626"/>
      <c r="K158" s="623" t="s">
        <v>465</v>
      </c>
      <c r="L158" s="623"/>
      <c r="M158" s="623"/>
      <c r="N158" s="623"/>
      <c r="O158" s="623"/>
      <c r="P158" s="623"/>
      <c r="Q158" s="623"/>
      <c r="R158" s="623"/>
      <c r="S158" s="623"/>
      <c r="T158" s="623"/>
      <c r="U158" s="623"/>
      <c r="V158" s="623"/>
      <c r="W158" s="623"/>
      <c r="X158" s="623"/>
      <c r="Y158" s="623"/>
      <c r="Z158" s="623"/>
      <c r="AA158" s="623"/>
      <c r="AB158" s="623"/>
      <c r="AC158" s="623"/>
      <c r="AD158" s="623"/>
      <c r="AE158" s="623"/>
      <c r="AF158" s="623"/>
      <c r="AG158" s="623"/>
      <c r="AH158" s="623"/>
      <c r="AI158" s="623"/>
      <c r="AJ158" s="623"/>
      <c r="AK158" s="623"/>
      <c r="AL158" s="48"/>
      <c r="AM158"/>
    </row>
    <row r="159" spans="2:75" ht="13.5" customHeight="1">
      <c r="D159" s="639"/>
      <c r="E159" s="640"/>
      <c r="F159" s="640"/>
      <c r="G159" s="640"/>
      <c r="H159" s="640"/>
      <c r="I159" s="640"/>
      <c r="J159" s="641"/>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3"/>
      <c r="AK159" s="623"/>
      <c r="AL159" s="48"/>
      <c r="AM159"/>
    </row>
    <row r="160" spans="2:75" ht="13.5" customHeight="1">
      <c r="D160" s="639"/>
      <c r="E160" s="640"/>
      <c r="F160" s="640"/>
      <c r="G160" s="640"/>
      <c r="H160" s="640"/>
      <c r="I160" s="640"/>
      <c r="J160" s="641"/>
      <c r="K160" s="623"/>
      <c r="L160" s="623"/>
      <c r="M160" s="623"/>
      <c r="N160" s="623"/>
      <c r="O160" s="623"/>
      <c r="P160" s="623"/>
      <c r="Q160" s="623"/>
      <c r="R160" s="623"/>
      <c r="S160" s="623"/>
      <c r="T160" s="623"/>
      <c r="U160" s="623"/>
      <c r="V160" s="623"/>
      <c r="W160" s="623"/>
      <c r="X160" s="623"/>
      <c r="Y160" s="623"/>
      <c r="Z160" s="623"/>
      <c r="AA160" s="623"/>
      <c r="AB160" s="623"/>
      <c r="AC160" s="623"/>
      <c r="AD160" s="623"/>
      <c r="AE160" s="623"/>
      <c r="AF160" s="623"/>
      <c r="AG160" s="623"/>
      <c r="AH160" s="623"/>
      <c r="AI160" s="623"/>
      <c r="AJ160" s="623"/>
      <c r="AK160" s="623"/>
      <c r="AL160" s="48"/>
      <c r="AM160"/>
    </row>
    <row r="161" spans="4:39" ht="21" customHeight="1">
      <c r="D161" s="627"/>
      <c r="E161" s="628"/>
      <c r="F161" s="628"/>
      <c r="G161" s="628"/>
      <c r="H161" s="628"/>
      <c r="I161" s="628"/>
      <c r="J161" s="629"/>
      <c r="K161" s="623"/>
      <c r="L161" s="623"/>
      <c r="M161" s="623"/>
      <c r="N161" s="623"/>
      <c r="O161" s="623"/>
      <c r="P161" s="623"/>
      <c r="Q161" s="623"/>
      <c r="R161" s="623"/>
      <c r="S161" s="623"/>
      <c r="T161" s="623"/>
      <c r="U161" s="623"/>
      <c r="V161" s="623"/>
      <c r="W161" s="623"/>
      <c r="X161" s="623"/>
      <c r="Y161" s="623"/>
      <c r="Z161" s="623"/>
      <c r="AA161" s="623"/>
      <c r="AB161" s="623"/>
      <c r="AC161" s="623"/>
      <c r="AD161" s="623"/>
      <c r="AE161" s="623"/>
      <c r="AF161" s="623"/>
      <c r="AG161" s="623"/>
      <c r="AH161" s="623"/>
      <c r="AI161" s="623"/>
      <c r="AJ161" s="623"/>
      <c r="AK161" s="623"/>
      <c r="AL161" s="48"/>
      <c r="AM161"/>
    </row>
    <row r="162" spans="4:39" ht="13.5" customHeight="1">
      <c r="D162" s="624" t="s">
        <v>193</v>
      </c>
      <c r="E162" s="625"/>
      <c r="F162" s="625"/>
      <c r="G162" s="625"/>
      <c r="H162" s="625"/>
      <c r="I162" s="625"/>
      <c r="J162" s="626"/>
      <c r="K162" s="623" t="s">
        <v>466</v>
      </c>
      <c r="L162" s="623"/>
      <c r="M162" s="623"/>
      <c r="N162" s="623"/>
      <c r="O162" s="623"/>
      <c r="P162" s="623"/>
      <c r="Q162" s="623"/>
      <c r="R162" s="623"/>
      <c r="S162" s="623"/>
      <c r="T162" s="623"/>
      <c r="U162" s="623"/>
      <c r="V162" s="623"/>
      <c r="W162" s="623"/>
      <c r="X162" s="623"/>
      <c r="Y162" s="623"/>
      <c r="Z162" s="623"/>
      <c r="AA162" s="623"/>
      <c r="AB162" s="623"/>
      <c r="AC162" s="623"/>
      <c r="AD162" s="623"/>
      <c r="AE162" s="623"/>
      <c r="AF162" s="623"/>
      <c r="AG162" s="623"/>
      <c r="AH162" s="623"/>
      <c r="AI162" s="623"/>
      <c r="AJ162" s="623"/>
      <c r="AK162" s="623"/>
      <c r="AL162" s="48"/>
      <c r="AM162"/>
    </row>
    <row r="163" spans="4:39" ht="13.5" customHeight="1">
      <c r="D163" s="627"/>
      <c r="E163" s="628"/>
      <c r="F163" s="628"/>
      <c r="G163" s="628"/>
      <c r="H163" s="628"/>
      <c r="I163" s="628"/>
      <c r="J163" s="629"/>
      <c r="K163" s="623"/>
      <c r="L163" s="623"/>
      <c r="M163" s="623"/>
      <c r="N163" s="623"/>
      <c r="O163" s="623"/>
      <c r="P163" s="623"/>
      <c r="Q163" s="623"/>
      <c r="R163" s="623"/>
      <c r="S163" s="623"/>
      <c r="T163" s="623"/>
      <c r="U163" s="623"/>
      <c r="V163" s="623"/>
      <c r="W163" s="623"/>
      <c r="X163" s="623"/>
      <c r="Y163" s="623"/>
      <c r="Z163" s="623"/>
      <c r="AA163" s="623"/>
      <c r="AB163" s="623"/>
      <c r="AC163" s="623"/>
      <c r="AD163" s="623"/>
      <c r="AE163" s="623"/>
      <c r="AF163" s="623"/>
      <c r="AG163" s="623"/>
      <c r="AH163" s="623"/>
      <c r="AI163" s="623"/>
      <c r="AJ163" s="623"/>
      <c r="AK163" s="623"/>
      <c r="AL163" s="48"/>
      <c r="AM163"/>
    </row>
    <row r="164" spans="4:39" ht="13.5" customHeight="1">
      <c r="D164" s="624" t="s">
        <v>194</v>
      </c>
      <c r="E164" s="625"/>
      <c r="F164" s="625"/>
      <c r="G164" s="625"/>
      <c r="H164" s="625"/>
      <c r="I164" s="625"/>
      <c r="J164" s="626"/>
      <c r="K164" s="623" t="s">
        <v>467</v>
      </c>
      <c r="L164" s="623"/>
      <c r="M164" s="623"/>
      <c r="N164" s="623"/>
      <c r="O164" s="623"/>
      <c r="P164" s="623"/>
      <c r="Q164" s="623"/>
      <c r="R164" s="623"/>
      <c r="S164" s="623"/>
      <c r="T164" s="623"/>
      <c r="U164" s="623"/>
      <c r="V164" s="623"/>
      <c r="W164" s="623"/>
      <c r="X164" s="623"/>
      <c r="Y164" s="623"/>
      <c r="Z164" s="623"/>
      <c r="AA164" s="623"/>
      <c r="AB164" s="623"/>
      <c r="AC164" s="623"/>
      <c r="AD164" s="623"/>
      <c r="AE164" s="623"/>
      <c r="AF164" s="623"/>
      <c r="AG164" s="623"/>
      <c r="AH164" s="623"/>
      <c r="AI164" s="623"/>
      <c r="AJ164" s="623"/>
      <c r="AK164" s="623"/>
      <c r="AL164" s="48"/>
      <c r="AM164"/>
    </row>
    <row r="165" spans="4:39" ht="22.8" customHeight="1">
      <c r="D165" s="627"/>
      <c r="E165" s="628"/>
      <c r="F165" s="628"/>
      <c r="G165" s="628"/>
      <c r="H165" s="628"/>
      <c r="I165" s="628"/>
      <c r="J165" s="629"/>
      <c r="K165" s="623"/>
      <c r="L165" s="623"/>
      <c r="M165" s="623"/>
      <c r="N165" s="623"/>
      <c r="O165" s="623"/>
      <c r="P165" s="623"/>
      <c r="Q165" s="623"/>
      <c r="R165" s="623"/>
      <c r="S165" s="623"/>
      <c r="T165" s="623"/>
      <c r="U165" s="623"/>
      <c r="V165" s="623"/>
      <c r="W165" s="623"/>
      <c r="X165" s="623"/>
      <c r="Y165" s="623"/>
      <c r="Z165" s="623"/>
      <c r="AA165" s="623"/>
      <c r="AB165" s="623"/>
      <c r="AC165" s="623"/>
      <c r="AD165" s="623"/>
      <c r="AE165" s="623"/>
      <c r="AF165" s="623"/>
      <c r="AG165" s="623"/>
      <c r="AH165" s="623"/>
      <c r="AI165" s="623"/>
      <c r="AJ165" s="623"/>
      <c r="AK165" s="623"/>
      <c r="AL165" s="48"/>
      <c r="AM165"/>
    </row>
    <row r="166" spans="4:39" ht="13.5" customHeight="1">
      <c r="D166" s="624" t="s">
        <v>198</v>
      </c>
      <c r="E166" s="625"/>
      <c r="F166" s="625"/>
      <c r="G166" s="625"/>
      <c r="H166" s="625"/>
      <c r="I166" s="625"/>
      <c r="J166" s="626"/>
      <c r="K166" s="623" t="s">
        <v>468</v>
      </c>
      <c r="L166" s="623"/>
      <c r="M166" s="623"/>
      <c r="N166" s="623"/>
      <c r="O166" s="623"/>
      <c r="P166" s="623"/>
      <c r="Q166" s="623"/>
      <c r="R166" s="623"/>
      <c r="S166" s="623"/>
      <c r="T166" s="623"/>
      <c r="U166" s="623"/>
      <c r="V166" s="623"/>
      <c r="W166" s="623"/>
      <c r="X166" s="623"/>
      <c r="Y166" s="623"/>
      <c r="Z166" s="623"/>
      <c r="AA166" s="623"/>
      <c r="AB166" s="623"/>
      <c r="AC166" s="623"/>
      <c r="AD166" s="623"/>
      <c r="AE166" s="623"/>
      <c r="AF166" s="623"/>
      <c r="AG166" s="623"/>
      <c r="AH166" s="623"/>
      <c r="AI166" s="623"/>
      <c r="AJ166" s="623"/>
      <c r="AK166" s="623"/>
      <c r="AL166" s="48"/>
      <c r="AM166"/>
    </row>
    <row r="167" spans="4:39" ht="13.5" customHeight="1">
      <c r="D167" s="639"/>
      <c r="E167" s="640"/>
      <c r="F167" s="640"/>
      <c r="G167" s="640"/>
      <c r="H167" s="640"/>
      <c r="I167" s="640"/>
      <c r="J167" s="641"/>
      <c r="K167" s="623"/>
      <c r="L167" s="623"/>
      <c r="M167" s="623"/>
      <c r="N167" s="623"/>
      <c r="O167" s="623"/>
      <c r="P167" s="623"/>
      <c r="Q167" s="623"/>
      <c r="R167" s="623"/>
      <c r="S167" s="623"/>
      <c r="T167" s="623"/>
      <c r="U167" s="623"/>
      <c r="V167" s="623"/>
      <c r="W167" s="623"/>
      <c r="X167" s="623"/>
      <c r="Y167" s="623"/>
      <c r="Z167" s="623"/>
      <c r="AA167" s="623"/>
      <c r="AB167" s="623"/>
      <c r="AC167" s="623"/>
      <c r="AD167" s="623"/>
      <c r="AE167" s="623"/>
      <c r="AF167" s="623"/>
      <c r="AG167" s="623"/>
      <c r="AH167" s="623"/>
      <c r="AI167" s="623"/>
      <c r="AJ167" s="623"/>
      <c r="AK167" s="623"/>
      <c r="AL167" s="48"/>
      <c r="AM167"/>
    </row>
    <row r="168" spans="4:39" ht="13.5" customHeight="1">
      <c r="D168" s="639"/>
      <c r="E168" s="640"/>
      <c r="F168" s="640"/>
      <c r="G168" s="640"/>
      <c r="H168" s="640"/>
      <c r="I168" s="640"/>
      <c r="J168" s="641"/>
      <c r="K168" s="623"/>
      <c r="L168" s="623"/>
      <c r="M168" s="623"/>
      <c r="N168" s="623"/>
      <c r="O168" s="623"/>
      <c r="P168" s="623"/>
      <c r="Q168" s="623"/>
      <c r="R168" s="623"/>
      <c r="S168" s="623"/>
      <c r="T168" s="623"/>
      <c r="U168" s="623"/>
      <c r="V168" s="623"/>
      <c r="W168" s="623"/>
      <c r="X168" s="623"/>
      <c r="Y168" s="623"/>
      <c r="Z168" s="623"/>
      <c r="AA168" s="623"/>
      <c r="AB168" s="623"/>
      <c r="AC168" s="623"/>
      <c r="AD168" s="623"/>
      <c r="AE168" s="623"/>
      <c r="AF168" s="623"/>
      <c r="AG168" s="623"/>
      <c r="AH168" s="623"/>
      <c r="AI168" s="623"/>
      <c r="AJ168" s="623"/>
      <c r="AK168" s="623"/>
      <c r="AL168" s="48"/>
      <c r="AM168"/>
    </row>
    <row r="169" spans="4:39" ht="20.399999999999999" customHeight="1">
      <c r="D169" s="627"/>
      <c r="E169" s="628"/>
      <c r="F169" s="628"/>
      <c r="G169" s="628"/>
      <c r="H169" s="628"/>
      <c r="I169" s="628"/>
      <c r="J169" s="629"/>
      <c r="K169" s="623"/>
      <c r="L169" s="623"/>
      <c r="M169" s="623"/>
      <c r="N169" s="623"/>
      <c r="O169" s="623"/>
      <c r="P169" s="623"/>
      <c r="Q169" s="623"/>
      <c r="R169" s="623"/>
      <c r="S169" s="623"/>
      <c r="T169" s="623"/>
      <c r="U169" s="623"/>
      <c r="V169" s="623"/>
      <c r="W169" s="623"/>
      <c r="X169" s="623"/>
      <c r="Y169" s="623"/>
      <c r="Z169" s="623"/>
      <c r="AA169" s="623"/>
      <c r="AB169" s="623"/>
      <c r="AC169" s="623"/>
      <c r="AD169" s="623"/>
      <c r="AE169" s="623"/>
      <c r="AF169" s="623"/>
      <c r="AG169" s="623"/>
      <c r="AH169" s="623"/>
      <c r="AI169" s="623"/>
      <c r="AJ169" s="623"/>
      <c r="AK169" s="623"/>
      <c r="AL169" s="48"/>
      <c r="AM169"/>
    </row>
    <row r="170" spans="4:39" ht="13.5" customHeight="1">
      <c r="D170" s="624" t="s">
        <v>199</v>
      </c>
      <c r="E170" s="625"/>
      <c r="F170" s="625"/>
      <c r="G170" s="625"/>
      <c r="H170" s="625"/>
      <c r="I170" s="625"/>
      <c r="J170" s="626"/>
      <c r="K170" s="623" t="s">
        <v>469</v>
      </c>
      <c r="L170" s="623"/>
      <c r="M170" s="623"/>
      <c r="N170" s="623"/>
      <c r="O170" s="623"/>
      <c r="P170" s="623"/>
      <c r="Q170" s="623"/>
      <c r="R170" s="623"/>
      <c r="S170" s="623"/>
      <c r="T170" s="623"/>
      <c r="U170" s="623"/>
      <c r="V170" s="623"/>
      <c r="W170" s="623"/>
      <c r="X170" s="623"/>
      <c r="Y170" s="623"/>
      <c r="Z170" s="623"/>
      <c r="AA170" s="623"/>
      <c r="AB170" s="623"/>
      <c r="AC170" s="623"/>
      <c r="AD170" s="623"/>
      <c r="AE170" s="623"/>
      <c r="AF170" s="623"/>
      <c r="AG170" s="623"/>
      <c r="AH170" s="623"/>
      <c r="AI170" s="623"/>
      <c r="AJ170" s="623"/>
      <c r="AK170" s="623"/>
      <c r="AL170" s="48"/>
      <c r="AM170"/>
    </row>
    <row r="171" spans="4:39" ht="19.8" customHeight="1">
      <c r="D171" s="627"/>
      <c r="E171" s="628"/>
      <c r="F171" s="628"/>
      <c r="G171" s="628"/>
      <c r="H171" s="628"/>
      <c r="I171" s="628"/>
      <c r="J171" s="629"/>
      <c r="K171" s="623"/>
      <c r="L171" s="623"/>
      <c r="M171" s="623"/>
      <c r="N171" s="623"/>
      <c r="O171" s="623"/>
      <c r="P171" s="623"/>
      <c r="Q171" s="623"/>
      <c r="R171" s="623"/>
      <c r="S171" s="623"/>
      <c r="T171" s="623"/>
      <c r="U171" s="623"/>
      <c r="V171" s="623"/>
      <c r="W171" s="623"/>
      <c r="X171" s="623"/>
      <c r="Y171" s="623"/>
      <c r="Z171" s="623"/>
      <c r="AA171" s="623"/>
      <c r="AB171" s="623"/>
      <c r="AC171" s="623"/>
      <c r="AD171" s="623"/>
      <c r="AE171" s="623"/>
      <c r="AF171" s="623"/>
      <c r="AG171" s="623"/>
      <c r="AH171" s="623"/>
      <c r="AI171" s="623"/>
      <c r="AJ171" s="623"/>
      <c r="AK171" s="623"/>
      <c r="AL171" s="48"/>
      <c r="AM171"/>
    </row>
    <row r="172" spans="4:39" ht="21.6" customHeight="1">
      <c r="D172" s="624" t="s">
        <v>200</v>
      </c>
      <c r="E172" s="625"/>
      <c r="F172" s="625"/>
      <c r="G172" s="625"/>
      <c r="H172" s="625"/>
      <c r="I172" s="625"/>
      <c r="J172" s="626"/>
      <c r="K172" s="623" t="s">
        <v>637</v>
      </c>
      <c r="L172" s="623"/>
      <c r="M172" s="623"/>
      <c r="N172" s="623"/>
      <c r="O172" s="623"/>
      <c r="P172" s="623"/>
      <c r="Q172" s="623"/>
      <c r="R172" s="623"/>
      <c r="S172" s="623"/>
      <c r="T172" s="623"/>
      <c r="U172" s="623"/>
      <c r="V172" s="623"/>
      <c r="W172" s="623"/>
      <c r="X172" s="623"/>
      <c r="Y172" s="623"/>
      <c r="Z172" s="623"/>
      <c r="AA172" s="623"/>
      <c r="AB172" s="623"/>
      <c r="AC172" s="623"/>
      <c r="AD172" s="623"/>
      <c r="AE172" s="623"/>
      <c r="AF172" s="623"/>
      <c r="AG172" s="623"/>
      <c r="AH172" s="623"/>
      <c r="AI172" s="623"/>
      <c r="AJ172" s="623"/>
      <c r="AK172" s="623"/>
      <c r="AL172" s="48"/>
      <c r="AM172"/>
    </row>
    <row r="173" spans="4:39" ht="13.5" customHeight="1">
      <c r="D173" s="639"/>
      <c r="E173" s="640"/>
      <c r="F173" s="640"/>
      <c r="G173" s="640"/>
      <c r="H173" s="640"/>
      <c r="I173" s="640"/>
      <c r="J173" s="641"/>
      <c r="K173" s="623"/>
      <c r="L173" s="623"/>
      <c r="M173" s="623"/>
      <c r="N173" s="623"/>
      <c r="O173" s="623"/>
      <c r="P173" s="623"/>
      <c r="Q173" s="623"/>
      <c r="R173" s="623"/>
      <c r="S173" s="623"/>
      <c r="T173" s="623"/>
      <c r="U173" s="623"/>
      <c r="V173" s="623"/>
      <c r="W173" s="623"/>
      <c r="X173" s="623"/>
      <c r="Y173" s="623"/>
      <c r="Z173" s="623"/>
      <c r="AA173" s="623"/>
      <c r="AB173" s="623"/>
      <c r="AC173" s="623"/>
      <c r="AD173" s="623"/>
      <c r="AE173" s="623"/>
      <c r="AF173" s="623"/>
      <c r="AG173" s="623"/>
      <c r="AH173" s="623"/>
      <c r="AI173" s="623"/>
      <c r="AJ173" s="623"/>
      <c r="AK173" s="623"/>
      <c r="AL173" s="48"/>
      <c r="AM173"/>
    </row>
    <row r="174" spans="4:39" ht="30.6" customHeight="1">
      <c r="D174" s="627"/>
      <c r="E174" s="628"/>
      <c r="F174" s="628"/>
      <c r="G174" s="628"/>
      <c r="H174" s="628"/>
      <c r="I174" s="628"/>
      <c r="J174" s="629"/>
      <c r="K174" s="623"/>
      <c r="L174" s="623"/>
      <c r="M174" s="623"/>
      <c r="N174" s="623"/>
      <c r="O174" s="623"/>
      <c r="P174" s="623"/>
      <c r="Q174" s="623"/>
      <c r="R174" s="623"/>
      <c r="S174" s="623"/>
      <c r="T174" s="623"/>
      <c r="U174" s="623"/>
      <c r="V174" s="623"/>
      <c r="W174" s="623"/>
      <c r="X174" s="623"/>
      <c r="Y174" s="623"/>
      <c r="Z174" s="623"/>
      <c r="AA174" s="623"/>
      <c r="AB174" s="623"/>
      <c r="AC174" s="623"/>
      <c r="AD174" s="623"/>
      <c r="AE174" s="623"/>
      <c r="AF174" s="623"/>
      <c r="AG174" s="623"/>
      <c r="AH174" s="623"/>
      <c r="AI174" s="623"/>
      <c r="AJ174" s="623"/>
      <c r="AK174" s="623"/>
      <c r="AL174" s="48"/>
      <c r="AM174"/>
    </row>
    <row r="175" spans="4:39" ht="13.5" customHeight="1">
      <c r="D175" s="108" t="s">
        <v>201</v>
      </c>
      <c r="AJ175" s="48"/>
      <c r="AK175"/>
      <c r="AL175" s="48"/>
      <c r="AM175"/>
    </row>
    <row r="176" spans="4:39" ht="13.5" customHeight="1">
      <c r="D176" s="108"/>
    </row>
    <row r="177" spans="2:38" ht="15.75" customHeight="1">
      <c r="B177" s="401" t="s">
        <v>470</v>
      </c>
      <c r="C177" s="402"/>
      <c r="D177" s="402"/>
      <c r="E177" s="402"/>
      <c r="F177" s="402"/>
      <c r="G177" s="402"/>
      <c r="H177" s="402"/>
      <c r="I177" s="402"/>
      <c r="J177" s="402"/>
      <c r="K177" s="402"/>
      <c r="L177" s="402"/>
      <c r="M177" s="402"/>
      <c r="N177" s="402"/>
      <c r="O177" s="402"/>
      <c r="P177" s="402"/>
      <c r="Q177" s="402"/>
      <c r="R177" s="402"/>
      <c r="S177" s="402"/>
      <c r="T177" s="402"/>
      <c r="U177" s="402"/>
      <c r="V177" s="402"/>
      <c r="W177" s="402"/>
      <c r="X177" s="402"/>
      <c r="Y177" s="402"/>
      <c r="Z177" s="402"/>
      <c r="AA177" s="402"/>
      <c r="AB177" s="402"/>
      <c r="AC177" s="402"/>
      <c r="AD177" s="402"/>
      <c r="AE177" s="402"/>
      <c r="AF177" s="402"/>
      <c r="AG177" s="402"/>
      <c r="AH177" s="402"/>
      <c r="AI177" s="402"/>
      <c r="AJ177" s="402"/>
      <c r="AK177" s="402"/>
      <c r="AL177" s="403"/>
    </row>
    <row r="178" spans="2:38" ht="13.5" customHeight="1">
      <c r="C178" s="69" t="s">
        <v>450</v>
      </c>
    </row>
    <row r="179" spans="2:38" ht="13.5" customHeight="1">
      <c r="C179" s="69" t="s">
        <v>451</v>
      </c>
    </row>
    <row r="180" spans="2:38" ht="13.5" customHeight="1">
      <c r="C180" s="69" t="s">
        <v>173</v>
      </c>
    </row>
    <row r="181" spans="2:38" ht="13.5" customHeight="1">
      <c r="C181" s="69" t="s">
        <v>174</v>
      </c>
    </row>
    <row r="182" spans="2:38" ht="13.5" customHeight="1">
      <c r="C182" s="69" t="s">
        <v>415</v>
      </c>
    </row>
    <row r="183" spans="2:38" ht="13.5" customHeight="1">
      <c r="C183" s="69" t="s">
        <v>414</v>
      </c>
    </row>
    <row r="184" spans="2:38" ht="13.5" customHeight="1"/>
    <row r="185" spans="2:38" ht="13.5" customHeight="1"/>
    <row r="186" spans="2:38" ht="13.5" customHeight="1"/>
    <row r="187" spans="2:38" ht="13.5" customHeight="1"/>
    <row r="188" spans="2:38" ht="13.5" customHeight="1"/>
    <row r="189" spans="2:38" ht="13.5" customHeight="1"/>
    <row r="190" spans="2:38" ht="13.5" customHeight="1"/>
    <row r="191" spans="2:38" ht="13.5" customHeight="1"/>
    <row r="192" spans="2:38" ht="13.5" customHeight="1"/>
    <row r="193" ht="13.5" customHeight="1"/>
    <row r="194" ht="12.9" customHeight="1"/>
    <row r="195" ht="12.9" customHeight="1"/>
  </sheetData>
  <sheetProtection formatCells="0" formatColumns="0" formatRows="0"/>
  <mergeCells count="65">
    <mergeCell ref="M32:AK32"/>
    <mergeCell ref="D32:L32"/>
    <mergeCell ref="K147:AK149"/>
    <mergeCell ref="K164:AK165"/>
    <mergeCell ref="K166:AK169"/>
    <mergeCell ref="R110:AE110"/>
    <mergeCell ref="D164:J165"/>
    <mergeCell ref="D166:J169"/>
    <mergeCell ref="D170:J171"/>
    <mergeCell ref="D172:J174"/>
    <mergeCell ref="D158:J161"/>
    <mergeCell ref="E112:Q112"/>
    <mergeCell ref="K144:AK146"/>
    <mergeCell ref="E111:Q111"/>
    <mergeCell ref="R111:X111"/>
    <mergeCell ref="Y111:AE111"/>
    <mergeCell ref="K170:AK171"/>
    <mergeCell ref="K172:AK174"/>
    <mergeCell ref="M29:AK29"/>
    <mergeCell ref="D16:L16"/>
    <mergeCell ref="D19:J19"/>
    <mergeCell ref="D15:L15"/>
    <mergeCell ref="K162:AK163"/>
    <mergeCell ref="K154:AK155"/>
    <mergeCell ref="D154:J155"/>
    <mergeCell ref="K156:AK157"/>
    <mergeCell ref="K158:AK161"/>
    <mergeCell ref="D156:J157"/>
    <mergeCell ref="D162:J163"/>
    <mergeCell ref="R112:X112"/>
    <mergeCell ref="Y112:AE112"/>
    <mergeCell ref="D20:L20"/>
    <mergeCell ref="E109:AE109"/>
    <mergeCell ref="E110:Q110"/>
    <mergeCell ref="M20:AK20"/>
    <mergeCell ref="D17:L17"/>
    <mergeCell ref="D28:L28"/>
    <mergeCell ref="M23:AK23"/>
    <mergeCell ref="D21:L21"/>
    <mergeCell ref="D22:L22"/>
    <mergeCell ref="D18:L18"/>
    <mergeCell ref="D23:L23"/>
    <mergeCell ref="D24:L24"/>
    <mergeCell ref="D26:L26"/>
    <mergeCell ref="M15:AK15"/>
    <mergeCell ref="M16:AK16"/>
    <mergeCell ref="M17:AK17"/>
    <mergeCell ref="M18:AK18"/>
    <mergeCell ref="M19:AK19"/>
    <mergeCell ref="D144:J146"/>
    <mergeCell ref="D147:J149"/>
    <mergeCell ref="M21:AK21"/>
    <mergeCell ref="M24:AK24"/>
    <mergeCell ref="M25:AK25"/>
    <mergeCell ref="M26:AK26"/>
    <mergeCell ref="M27:AK27"/>
    <mergeCell ref="M28:AK28"/>
    <mergeCell ref="D27:L27"/>
    <mergeCell ref="D30:L30"/>
    <mergeCell ref="M30:AK30"/>
    <mergeCell ref="M31:AK31"/>
    <mergeCell ref="D29:L29"/>
    <mergeCell ref="D31:L31"/>
    <mergeCell ref="M22:AK22"/>
    <mergeCell ref="D25:L25"/>
  </mergeCells>
  <phoneticPr fontId="10"/>
  <pageMargins left="0.51181102362204722" right="0.51181102362204722" top="0.55118110236220474" bottom="0.55118110236220474" header="0.31496062992125984" footer="0.31496062992125984"/>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3A50E-E7CD-4516-B023-9BBB6C51542A}">
  <sheetPr>
    <tabColor theme="0" tint="-0.249977111117893"/>
  </sheetPr>
  <dimension ref="B1:V55"/>
  <sheetViews>
    <sheetView showGridLines="0" topLeftCell="F14" workbookViewId="0">
      <selection activeCell="L13" sqref="L13"/>
    </sheetView>
  </sheetViews>
  <sheetFormatPr defaultColWidth="9" defaultRowHeight="13.2"/>
  <cols>
    <col min="1" max="2" width="3.6640625" style="5" customWidth="1"/>
    <col min="3" max="3" width="28.6640625" style="5" customWidth="1"/>
    <col min="4" max="7" width="15.6640625" style="5" customWidth="1"/>
    <col min="8" max="8" width="18.6640625" style="5" customWidth="1"/>
    <col min="9" max="10" width="15.6640625" style="5" customWidth="1"/>
    <col min="11" max="11" width="3.6640625" customWidth="1"/>
    <col min="12" max="12" width="20.6640625" style="5" customWidth="1"/>
    <col min="13" max="14" width="15.6640625" style="5" customWidth="1"/>
    <col min="15" max="15" width="22.6640625" style="5" customWidth="1"/>
    <col min="16" max="16" width="15.6640625" style="5" customWidth="1"/>
    <col min="17" max="17" width="3.6640625" style="5" customWidth="1"/>
    <col min="18" max="20" width="15.6640625" style="5" customWidth="1"/>
    <col min="21" max="21" width="18.6640625" style="5" customWidth="1"/>
    <col min="22" max="22" width="15.6640625" style="5" customWidth="1"/>
    <col min="23" max="16384" width="9" style="5"/>
  </cols>
  <sheetData>
    <row r="1" spans="2:22" ht="19.5" customHeight="1">
      <c r="B1"/>
      <c r="C1"/>
      <c r="D1" s="161"/>
      <c r="E1" s="161"/>
      <c r="F1" s="161"/>
      <c r="G1" s="161"/>
      <c r="H1" s="161"/>
      <c r="I1" s="161"/>
      <c r="J1" s="161"/>
    </row>
    <row r="2" spans="2:22" ht="15.75" customHeight="1">
      <c r="B2" s="18"/>
      <c r="C2" s="18"/>
      <c r="D2" s="18"/>
      <c r="E2" s="18"/>
      <c r="F2" s="18"/>
      <c r="G2" s="18"/>
      <c r="H2" s="18"/>
      <c r="I2" s="18"/>
      <c r="J2" s="18"/>
    </row>
    <row r="3" spans="2:22" s="202" customFormat="1" ht="15.75" customHeight="1">
      <c r="B3" s="272"/>
      <c r="C3" s="272"/>
      <c r="D3" s="272"/>
      <c r="E3" s="272"/>
      <c r="F3" s="272"/>
      <c r="G3" s="272"/>
      <c r="H3" s="272"/>
      <c r="I3" s="272"/>
      <c r="J3" s="374" t="str">
        <f>"（単位："&amp;IF(SUM(詳細入力!D49:E49)&gt;0,詳細入力!Q30,簡易入力!M8)&amp;"）"</f>
        <v>（単位：万円）</v>
      </c>
      <c r="K3" s="153"/>
      <c r="P3" s="373" t="str">
        <f>J3</f>
        <v>（単位：万円）</v>
      </c>
      <c r="V3" s="373" t="str">
        <f>P3</f>
        <v>（単位：万円）</v>
      </c>
    </row>
    <row r="4" spans="2:22" ht="15" customHeight="1">
      <c r="B4" s="209"/>
      <c r="C4" s="209"/>
      <c r="D4" s="958" t="s">
        <v>510</v>
      </c>
      <c r="E4" s="958"/>
      <c r="F4" s="958"/>
      <c r="G4" s="958"/>
      <c r="H4" s="958"/>
      <c r="I4" s="958"/>
      <c r="J4" s="958"/>
      <c r="K4" s="153"/>
      <c r="L4" s="949" t="s">
        <v>511</v>
      </c>
      <c r="M4" s="949"/>
      <c r="N4" s="949"/>
      <c r="O4" s="949"/>
      <c r="P4" s="949"/>
      <c r="R4" s="949" t="s">
        <v>511</v>
      </c>
      <c r="S4" s="949"/>
      <c r="T4" s="949"/>
      <c r="U4" s="949"/>
      <c r="V4" s="949"/>
    </row>
    <row r="5" spans="2:22" ht="15" customHeight="1">
      <c r="B5" s="209"/>
      <c r="C5" s="209"/>
      <c r="D5" s="958"/>
      <c r="E5" s="958"/>
      <c r="F5" s="958"/>
      <c r="G5" s="958"/>
      <c r="H5" s="958"/>
      <c r="I5" s="958"/>
      <c r="J5" s="958"/>
      <c r="K5" s="153"/>
      <c r="L5" s="949"/>
      <c r="M5" s="949"/>
      <c r="N5" s="949"/>
      <c r="O5" s="949"/>
      <c r="P5" s="949"/>
      <c r="R5" s="949"/>
      <c r="S5" s="949"/>
      <c r="T5" s="949"/>
      <c r="U5" s="949"/>
      <c r="V5" s="949"/>
    </row>
    <row r="6" spans="2:22" ht="11.25" customHeight="1">
      <c r="B6" s="953" t="s">
        <v>281</v>
      </c>
      <c r="C6" s="954"/>
      <c r="D6" s="218" t="s">
        <v>340</v>
      </c>
      <c r="E6" s="218" t="s">
        <v>341</v>
      </c>
      <c r="F6" s="218" t="s">
        <v>343</v>
      </c>
      <c r="G6" s="333" t="s">
        <v>344</v>
      </c>
      <c r="H6" s="218" t="s">
        <v>345</v>
      </c>
      <c r="I6" s="218" t="s">
        <v>346</v>
      </c>
      <c r="J6" s="218" t="s">
        <v>347</v>
      </c>
      <c r="K6" s="19"/>
      <c r="L6" s="219" t="s">
        <v>353</v>
      </c>
      <c r="M6" s="219" t="s">
        <v>354</v>
      </c>
      <c r="N6" s="334" t="s">
        <v>355</v>
      </c>
      <c r="O6" s="219" t="s">
        <v>356</v>
      </c>
      <c r="P6" s="219" t="s">
        <v>570</v>
      </c>
      <c r="R6" s="219" t="s">
        <v>568</v>
      </c>
      <c r="S6" s="219" t="s">
        <v>571</v>
      </c>
      <c r="T6" s="334" t="s">
        <v>572</v>
      </c>
      <c r="U6" s="219" t="s">
        <v>576</v>
      </c>
      <c r="V6" s="219" t="s">
        <v>357</v>
      </c>
    </row>
    <row r="7" spans="2:22" s="17" customFormat="1" ht="12" customHeight="1">
      <c r="B7" s="955"/>
      <c r="C7" s="952"/>
      <c r="D7" s="469" t="s">
        <v>665</v>
      </c>
      <c r="E7" s="469" t="s">
        <v>666</v>
      </c>
      <c r="F7" s="950" t="s">
        <v>3</v>
      </c>
      <c r="G7" s="951" t="s">
        <v>4</v>
      </c>
      <c r="H7" s="950" t="s">
        <v>667</v>
      </c>
      <c r="I7" s="950" t="s">
        <v>5</v>
      </c>
      <c r="J7" s="936" t="s">
        <v>336</v>
      </c>
      <c r="K7" s="153"/>
      <c r="L7" s="469" t="s">
        <v>526</v>
      </c>
      <c r="M7" s="950" t="s">
        <v>3</v>
      </c>
      <c r="N7" s="951" t="s">
        <v>4</v>
      </c>
      <c r="O7" s="469" t="s">
        <v>668</v>
      </c>
      <c r="P7" s="950" t="s">
        <v>336</v>
      </c>
      <c r="R7" s="414" t="s">
        <v>665</v>
      </c>
      <c r="S7" s="950" t="s">
        <v>3</v>
      </c>
      <c r="T7" s="951" t="s">
        <v>4</v>
      </c>
      <c r="U7" s="950" t="s">
        <v>667</v>
      </c>
      <c r="V7" s="950" t="s">
        <v>5</v>
      </c>
    </row>
    <row r="8" spans="2:22" s="17" customFormat="1" ht="16.5" customHeight="1">
      <c r="B8" s="955"/>
      <c r="C8" s="952"/>
      <c r="D8" s="309" t="s">
        <v>1</v>
      </c>
      <c r="E8" s="309" t="s">
        <v>342</v>
      </c>
      <c r="F8" s="936"/>
      <c r="G8" s="952"/>
      <c r="H8" s="936"/>
      <c r="I8" s="936"/>
      <c r="J8" s="936"/>
      <c r="K8" s="153"/>
      <c r="L8" s="409" t="s">
        <v>525</v>
      </c>
      <c r="M8" s="936"/>
      <c r="N8" s="952"/>
      <c r="O8" s="469" t="s">
        <v>669</v>
      </c>
      <c r="P8" s="936"/>
      <c r="R8" s="414" t="s">
        <v>569</v>
      </c>
      <c r="S8" s="936"/>
      <c r="T8" s="952"/>
      <c r="U8" s="936"/>
      <c r="V8" s="936"/>
    </row>
    <row r="9" spans="2:22" s="29" customFormat="1" ht="21" customHeight="1">
      <c r="B9" s="956"/>
      <c r="C9" s="957"/>
      <c r="D9" s="317"/>
      <c r="E9" s="317"/>
      <c r="F9" s="318" t="s">
        <v>349</v>
      </c>
      <c r="G9" s="319" t="s">
        <v>350</v>
      </c>
      <c r="H9" s="317" t="s">
        <v>351</v>
      </c>
      <c r="I9" s="317" t="s">
        <v>348</v>
      </c>
      <c r="J9" s="317" t="s">
        <v>352</v>
      </c>
      <c r="K9" s="320"/>
      <c r="L9" s="410"/>
      <c r="M9" s="318" t="s">
        <v>358</v>
      </c>
      <c r="N9" s="319" t="s">
        <v>359</v>
      </c>
      <c r="O9" s="317" t="s">
        <v>360</v>
      </c>
      <c r="P9" s="317"/>
      <c r="R9" s="415"/>
      <c r="S9" s="318" t="s">
        <v>573</v>
      </c>
      <c r="T9" s="318" t="s">
        <v>574</v>
      </c>
      <c r="U9" s="317" t="s">
        <v>575</v>
      </c>
      <c r="V9" s="317"/>
    </row>
    <row r="10" spans="2:22" ht="12.75" customHeight="1">
      <c r="B10" s="304" t="s">
        <v>6</v>
      </c>
      <c r="C10" s="261" t="s">
        <v>252</v>
      </c>
      <c r="D10" s="335">
        <f>詳細入力!D10</f>
        <v>0</v>
      </c>
      <c r="E10" s="336">
        <f>詳細入力!E10</f>
        <v>0</v>
      </c>
      <c r="F10" s="337">
        <f>D10*その他係数!$D4</f>
        <v>0</v>
      </c>
      <c r="G10" s="338">
        <f>D10*その他係数!$E4</f>
        <v>0</v>
      </c>
      <c r="H10" s="339">
        <f>D10-(F10+G10)</f>
        <v>0</v>
      </c>
      <c r="I10" s="340">
        <f>生産誘発額計算!H10+E10</f>
        <v>0</v>
      </c>
      <c r="J10" s="340">
        <f>IF(詳細入力!K10="",生産誘発額計算!I10*詳細入力!I10,生産誘発額計算!I10*詳細入力!K10)</f>
        <v>0</v>
      </c>
      <c r="K10" s="153"/>
      <c r="L10" s="340">
        <f>SUM(旅行消費支出額計算!S8:T8)</f>
        <v>0</v>
      </c>
      <c r="M10" s="341">
        <f>L10*その他係数!$D4</f>
        <v>0</v>
      </c>
      <c r="N10" s="342">
        <f>L10*その他係数!$E4</f>
        <v>0</v>
      </c>
      <c r="O10" s="341">
        <f>L10-(M10+N10)</f>
        <v>0</v>
      </c>
      <c r="P10" s="343">
        <f>O10</f>
        <v>0</v>
      </c>
      <c r="R10" s="340">
        <f>SUM(旅行消費支出額計算!Q8:R8)</f>
        <v>0</v>
      </c>
      <c r="S10" s="341">
        <f>R10*その他係数!$D4</f>
        <v>0</v>
      </c>
      <c r="T10" s="342">
        <f>R10*その他係数!$E4</f>
        <v>0</v>
      </c>
      <c r="U10" s="341">
        <f t="shared" ref="U10:U33" si="0">R10-(S10+T10)</f>
        <v>0</v>
      </c>
      <c r="V10" s="343">
        <f>U10</f>
        <v>0</v>
      </c>
    </row>
    <row r="11" spans="2:22" ht="12.75" customHeight="1">
      <c r="B11" s="305" t="s">
        <v>7</v>
      </c>
      <c r="C11" s="263" t="s">
        <v>209</v>
      </c>
      <c r="D11" s="344">
        <f>詳細入力!D11</f>
        <v>0</v>
      </c>
      <c r="E11" s="336">
        <f>詳細入力!E11</f>
        <v>0</v>
      </c>
      <c r="F11" s="345">
        <f>D11*その他係数!$D5</f>
        <v>0</v>
      </c>
      <c r="G11" s="338">
        <f>D11*その他係数!$E5</f>
        <v>0</v>
      </c>
      <c r="H11" s="339">
        <f t="shared" ref="H11:H33" si="1">D11-(F11+G11)</f>
        <v>0</v>
      </c>
      <c r="I11" s="340">
        <f>生産誘発額計算!H11+E11</f>
        <v>0</v>
      </c>
      <c r="J11" s="340">
        <f>IF(詳細入力!K11="",生産誘発額計算!I11*詳細入力!I11,生産誘発額計算!I11*詳細入力!K11)</f>
        <v>0</v>
      </c>
      <c r="K11" s="153"/>
      <c r="L11" s="340">
        <f>SUM(旅行消費支出額計算!S9:T9)</f>
        <v>0</v>
      </c>
      <c r="M11" s="341">
        <f>L11*その他係数!$D5</f>
        <v>0</v>
      </c>
      <c r="N11" s="342">
        <f>L11*その他係数!$E5</f>
        <v>0</v>
      </c>
      <c r="O11" s="341">
        <f t="shared" ref="O11:O33" si="2">L11-(M11+N11)</f>
        <v>0</v>
      </c>
      <c r="P11" s="343">
        <f t="shared" ref="P11:P48" si="3">O11</f>
        <v>0</v>
      </c>
      <c r="R11" s="340">
        <f>SUM(旅行消費支出額計算!Q9:R9)</f>
        <v>0</v>
      </c>
      <c r="S11" s="341">
        <f>R11*その他係数!$D5</f>
        <v>0</v>
      </c>
      <c r="T11" s="342">
        <f>R11*その他係数!$E5</f>
        <v>0</v>
      </c>
      <c r="U11" s="341">
        <f t="shared" si="0"/>
        <v>0</v>
      </c>
      <c r="V11" s="343">
        <f t="shared" ref="V11:V48" si="4">U11</f>
        <v>0</v>
      </c>
    </row>
    <row r="12" spans="2:22" ht="12.75" customHeight="1">
      <c r="B12" s="305" t="s">
        <v>9</v>
      </c>
      <c r="C12" s="263" t="s">
        <v>210</v>
      </c>
      <c r="D12" s="344">
        <f>詳細入力!D12</f>
        <v>0</v>
      </c>
      <c r="E12" s="336">
        <f>詳細入力!E12</f>
        <v>0</v>
      </c>
      <c r="F12" s="345">
        <f>D12*その他係数!$D6</f>
        <v>0</v>
      </c>
      <c r="G12" s="338">
        <f>D12*その他係数!$E6</f>
        <v>0</v>
      </c>
      <c r="H12" s="339">
        <f t="shared" si="1"/>
        <v>0</v>
      </c>
      <c r="I12" s="340">
        <f>生産誘発額計算!H12+E12</f>
        <v>0</v>
      </c>
      <c r="J12" s="340">
        <f>IF(詳細入力!K12="",生産誘発額計算!I12*詳細入力!I12,生産誘発額計算!I12*詳細入力!K12)</f>
        <v>0</v>
      </c>
      <c r="K12" s="153"/>
      <c r="L12" s="340">
        <f>SUM(旅行消費支出額計算!S10:T10)</f>
        <v>0</v>
      </c>
      <c r="M12" s="341">
        <f>L12*その他係数!$D6</f>
        <v>0</v>
      </c>
      <c r="N12" s="342">
        <f>L12*その他係数!$E6</f>
        <v>0</v>
      </c>
      <c r="O12" s="341">
        <f t="shared" si="2"/>
        <v>0</v>
      </c>
      <c r="P12" s="343">
        <f t="shared" si="3"/>
        <v>0</v>
      </c>
      <c r="R12" s="340">
        <f>SUM(旅行消費支出額計算!Q10:R10)</f>
        <v>0</v>
      </c>
      <c r="S12" s="341">
        <f>R12*その他係数!$D6</f>
        <v>0</v>
      </c>
      <c r="T12" s="342">
        <f>R12*その他係数!$E6</f>
        <v>0</v>
      </c>
      <c r="U12" s="341">
        <f t="shared" si="0"/>
        <v>0</v>
      </c>
      <c r="V12" s="343">
        <f>U12</f>
        <v>0</v>
      </c>
    </row>
    <row r="13" spans="2:22" ht="12.75" customHeight="1">
      <c r="B13" s="305" t="s">
        <v>11</v>
      </c>
      <c r="C13" s="263" t="s">
        <v>211</v>
      </c>
      <c r="D13" s="344">
        <f>詳細入力!D13</f>
        <v>0</v>
      </c>
      <c r="E13" s="336">
        <f>詳細入力!E13</f>
        <v>0</v>
      </c>
      <c r="F13" s="345">
        <f>D13*その他係数!$D7</f>
        <v>0</v>
      </c>
      <c r="G13" s="338">
        <f>D13*その他係数!$E7</f>
        <v>0</v>
      </c>
      <c r="H13" s="339">
        <f t="shared" si="1"/>
        <v>0</v>
      </c>
      <c r="I13" s="340">
        <f>生産誘発額計算!H13+E13</f>
        <v>0</v>
      </c>
      <c r="J13" s="340">
        <f>IF(詳細入力!K13="",生産誘発額計算!I13*詳細入力!I13,生産誘発額計算!I13*詳細入力!K13)</f>
        <v>0</v>
      </c>
      <c r="K13" s="153"/>
      <c r="L13" s="340">
        <f>SUM(旅行消費支出額計算!S11:T11)</f>
        <v>0</v>
      </c>
      <c r="M13" s="341">
        <f>L13*その他係数!$D7</f>
        <v>0</v>
      </c>
      <c r="N13" s="342">
        <f>L13*その他係数!$E7</f>
        <v>0</v>
      </c>
      <c r="O13" s="341">
        <f t="shared" si="2"/>
        <v>0</v>
      </c>
      <c r="P13" s="343">
        <f t="shared" si="3"/>
        <v>0</v>
      </c>
      <c r="R13" s="340">
        <f>SUM(旅行消費支出額計算!Q11:R11)</f>
        <v>0</v>
      </c>
      <c r="S13" s="341">
        <f>R13*その他係数!$D7</f>
        <v>0</v>
      </c>
      <c r="T13" s="342">
        <f>R13*その他係数!$E7</f>
        <v>0</v>
      </c>
      <c r="U13" s="341">
        <f t="shared" si="0"/>
        <v>0</v>
      </c>
      <c r="V13" s="343">
        <f>U13</f>
        <v>0</v>
      </c>
    </row>
    <row r="14" spans="2:22" ht="12.75" customHeight="1">
      <c r="B14" s="305" t="s">
        <v>13</v>
      </c>
      <c r="C14" s="263" t="s">
        <v>14</v>
      </c>
      <c r="D14" s="344">
        <f>詳細入力!D14</f>
        <v>0</v>
      </c>
      <c r="E14" s="336">
        <f>詳細入力!E14</f>
        <v>0</v>
      </c>
      <c r="F14" s="345">
        <f>D14*その他係数!$D8</f>
        <v>0</v>
      </c>
      <c r="G14" s="338">
        <f>D14*その他係数!$E8</f>
        <v>0</v>
      </c>
      <c r="H14" s="339">
        <f t="shared" si="1"/>
        <v>0</v>
      </c>
      <c r="I14" s="340">
        <f>生産誘発額計算!H14+E14</f>
        <v>0</v>
      </c>
      <c r="J14" s="340">
        <f>IF(詳細入力!K14="",生産誘発額計算!I14*詳細入力!I14,生産誘発額計算!I14*詳細入力!K14)</f>
        <v>0</v>
      </c>
      <c r="K14" s="153"/>
      <c r="L14" s="340">
        <f>SUM(旅行消費支出額計算!S12:T12)</f>
        <v>0</v>
      </c>
      <c r="M14" s="341">
        <f>L14*その他係数!$D8</f>
        <v>0</v>
      </c>
      <c r="N14" s="342">
        <f>L14*その他係数!$E8</f>
        <v>0</v>
      </c>
      <c r="O14" s="341">
        <f t="shared" si="2"/>
        <v>0</v>
      </c>
      <c r="P14" s="343">
        <f t="shared" si="3"/>
        <v>0</v>
      </c>
      <c r="R14" s="340">
        <f>SUM(旅行消費支出額計算!Q12:R12)</f>
        <v>0</v>
      </c>
      <c r="S14" s="341">
        <f>R14*その他係数!$D8</f>
        <v>0</v>
      </c>
      <c r="T14" s="342">
        <f>R14*その他係数!$E8</f>
        <v>0</v>
      </c>
      <c r="U14" s="341">
        <f t="shared" si="0"/>
        <v>0</v>
      </c>
      <c r="V14" s="343">
        <f>U14</f>
        <v>0</v>
      </c>
    </row>
    <row r="15" spans="2:22" ht="12.75" customHeight="1">
      <c r="B15" s="305" t="s">
        <v>15</v>
      </c>
      <c r="C15" s="263" t="s">
        <v>212</v>
      </c>
      <c r="D15" s="344">
        <f>詳細入力!D15</f>
        <v>0</v>
      </c>
      <c r="E15" s="336">
        <f>詳細入力!E15</f>
        <v>0</v>
      </c>
      <c r="F15" s="345">
        <f>D15*その他係数!$D9</f>
        <v>0</v>
      </c>
      <c r="G15" s="338">
        <f>D15*その他係数!$E9</f>
        <v>0</v>
      </c>
      <c r="H15" s="339">
        <f t="shared" si="1"/>
        <v>0</v>
      </c>
      <c r="I15" s="340">
        <f>生産誘発額計算!H15+E15</f>
        <v>0</v>
      </c>
      <c r="J15" s="340">
        <f>IF(詳細入力!K15="",生産誘発額計算!I15*詳細入力!I15,生産誘発額計算!I15*詳細入力!K15)</f>
        <v>0</v>
      </c>
      <c r="K15" s="153"/>
      <c r="L15" s="340">
        <f>SUM(旅行消費支出額計算!S13:T13)</f>
        <v>0</v>
      </c>
      <c r="M15" s="341">
        <f>L15*その他係数!$D9</f>
        <v>0</v>
      </c>
      <c r="N15" s="342">
        <f>L15*その他係数!$E9</f>
        <v>0</v>
      </c>
      <c r="O15" s="341">
        <f t="shared" si="2"/>
        <v>0</v>
      </c>
      <c r="P15" s="343">
        <f t="shared" si="3"/>
        <v>0</v>
      </c>
      <c r="R15" s="340">
        <f>SUM(旅行消費支出額計算!Q13:R13)</f>
        <v>0</v>
      </c>
      <c r="S15" s="341">
        <f>R15*その他係数!$D9</f>
        <v>0</v>
      </c>
      <c r="T15" s="342">
        <f>R15*その他係数!$E9</f>
        <v>0</v>
      </c>
      <c r="U15" s="341">
        <f t="shared" si="0"/>
        <v>0</v>
      </c>
      <c r="V15" s="343">
        <f t="shared" si="4"/>
        <v>0</v>
      </c>
    </row>
    <row r="16" spans="2:22" ht="12.75" customHeight="1">
      <c r="B16" s="305" t="s">
        <v>17</v>
      </c>
      <c r="C16" s="263" t="s">
        <v>213</v>
      </c>
      <c r="D16" s="344">
        <f>詳細入力!D16</f>
        <v>0</v>
      </c>
      <c r="E16" s="336">
        <f>詳細入力!E16</f>
        <v>0</v>
      </c>
      <c r="F16" s="345">
        <f>D16*その他係数!$D10</f>
        <v>0</v>
      </c>
      <c r="G16" s="338">
        <f>D16*その他係数!$E10</f>
        <v>0</v>
      </c>
      <c r="H16" s="339">
        <f t="shared" si="1"/>
        <v>0</v>
      </c>
      <c r="I16" s="340">
        <f>生産誘発額計算!H16+E16</f>
        <v>0</v>
      </c>
      <c r="J16" s="340">
        <f>IF(詳細入力!K16="",生産誘発額計算!I16*詳細入力!I16,生産誘発額計算!I16*詳細入力!K16)</f>
        <v>0</v>
      </c>
      <c r="K16" s="153"/>
      <c r="L16" s="340">
        <f>SUM(旅行消費支出額計算!S14:T14)</f>
        <v>0</v>
      </c>
      <c r="M16" s="341">
        <f>L16*その他係数!$D10</f>
        <v>0</v>
      </c>
      <c r="N16" s="342">
        <f>L16*その他係数!$E10</f>
        <v>0</v>
      </c>
      <c r="O16" s="341">
        <f t="shared" si="2"/>
        <v>0</v>
      </c>
      <c r="P16" s="343">
        <f t="shared" si="3"/>
        <v>0</v>
      </c>
      <c r="R16" s="340">
        <f>SUM(旅行消費支出額計算!Q14:R14)</f>
        <v>0</v>
      </c>
      <c r="S16" s="341">
        <f>R16*その他係数!$D10</f>
        <v>0</v>
      </c>
      <c r="T16" s="342">
        <f>R16*その他係数!$E10</f>
        <v>0</v>
      </c>
      <c r="U16" s="341">
        <f t="shared" si="0"/>
        <v>0</v>
      </c>
      <c r="V16" s="343">
        <f t="shared" si="4"/>
        <v>0</v>
      </c>
    </row>
    <row r="17" spans="2:22" ht="12.75" customHeight="1">
      <c r="B17" s="305" t="s">
        <v>19</v>
      </c>
      <c r="C17" s="263" t="s">
        <v>656</v>
      </c>
      <c r="D17" s="344">
        <f>詳細入力!D17</f>
        <v>0</v>
      </c>
      <c r="E17" s="336">
        <f>詳細入力!E17</f>
        <v>0</v>
      </c>
      <c r="F17" s="345">
        <f>D17*その他係数!$D11</f>
        <v>0</v>
      </c>
      <c r="G17" s="338">
        <f>D17*その他係数!$E11</f>
        <v>0</v>
      </c>
      <c r="H17" s="339">
        <f t="shared" si="1"/>
        <v>0</v>
      </c>
      <c r="I17" s="340">
        <f>生産誘発額計算!H17+E17</f>
        <v>0</v>
      </c>
      <c r="J17" s="340">
        <f>IF(詳細入力!K17="",生産誘発額計算!I17*詳細入力!I17,生産誘発額計算!I17*詳細入力!K17)</f>
        <v>0</v>
      </c>
      <c r="K17" s="153"/>
      <c r="L17" s="340">
        <f>SUM(旅行消費支出額計算!S15:T15)</f>
        <v>0</v>
      </c>
      <c r="M17" s="341">
        <f>L17*その他係数!$D11</f>
        <v>0</v>
      </c>
      <c r="N17" s="342">
        <f>L17*その他係数!$E11</f>
        <v>0</v>
      </c>
      <c r="O17" s="341">
        <f t="shared" si="2"/>
        <v>0</v>
      </c>
      <c r="P17" s="343">
        <f t="shared" si="3"/>
        <v>0</v>
      </c>
      <c r="R17" s="340">
        <f>SUM(旅行消費支出額計算!Q15:R15)</f>
        <v>0</v>
      </c>
      <c r="S17" s="341">
        <f>R17*その他係数!$D11</f>
        <v>0</v>
      </c>
      <c r="T17" s="342">
        <f>R17*その他係数!$E11</f>
        <v>0</v>
      </c>
      <c r="U17" s="341">
        <f t="shared" si="0"/>
        <v>0</v>
      </c>
      <c r="V17" s="343">
        <f t="shared" si="4"/>
        <v>0</v>
      </c>
    </row>
    <row r="18" spans="2:22" ht="12.75" customHeight="1">
      <c r="B18" s="305" t="s">
        <v>20</v>
      </c>
      <c r="C18" s="263" t="s">
        <v>214</v>
      </c>
      <c r="D18" s="344">
        <f>詳細入力!D18</f>
        <v>0</v>
      </c>
      <c r="E18" s="336">
        <f>詳細入力!E18</f>
        <v>0</v>
      </c>
      <c r="F18" s="345">
        <f>D18*その他係数!$D12</f>
        <v>0</v>
      </c>
      <c r="G18" s="338">
        <f>D18*その他係数!$E12</f>
        <v>0</v>
      </c>
      <c r="H18" s="339">
        <f t="shared" si="1"/>
        <v>0</v>
      </c>
      <c r="I18" s="340">
        <f>生産誘発額計算!H18+E18</f>
        <v>0</v>
      </c>
      <c r="J18" s="340">
        <f>IF(詳細入力!K18="",生産誘発額計算!I18*詳細入力!I18,生産誘発額計算!I18*詳細入力!K18)</f>
        <v>0</v>
      </c>
      <c r="K18" s="153"/>
      <c r="L18" s="340">
        <f>SUM(旅行消費支出額計算!S16:T16)</f>
        <v>0</v>
      </c>
      <c r="M18" s="341">
        <f>L18*その他係数!$D12</f>
        <v>0</v>
      </c>
      <c r="N18" s="342">
        <f>L18*その他係数!$E12</f>
        <v>0</v>
      </c>
      <c r="O18" s="341">
        <f t="shared" si="2"/>
        <v>0</v>
      </c>
      <c r="P18" s="343">
        <f t="shared" si="3"/>
        <v>0</v>
      </c>
      <c r="R18" s="340">
        <f>SUM(旅行消費支出額計算!Q16:R16)</f>
        <v>0</v>
      </c>
      <c r="S18" s="341">
        <f>R18*その他係数!$D12</f>
        <v>0</v>
      </c>
      <c r="T18" s="342">
        <f>R18*その他係数!$E12</f>
        <v>0</v>
      </c>
      <c r="U18" s="341">
        <f t="shared" si="0"/>
        <v>0</v>
      </c>
      <c r="V18" s="343">
        <f t="shared" si="4"/>
        <v>0</v>
      </c>
    </row>
    <row r="19" spans="2:22" ht="12.75" customHeight="1">
      <c r="B19" s="305" t="s">
        <v>22</v>
      </c>
      <c r="C19" s="263" t="s">
        <v>215</v>
      </c>
      <c r="D19" s="344">
        <f>詳細入力!D19</f>
        <v>0</v>
      </c>
      <c r="E19" s="336">
        <f>詳細入力!E19</f>
        <v>0</v>
      </c>
      <c r="F19" s="345">
        <f>D19*その他係数!$D13</f>
        <v>0</v>
      </c>
      <c r="G19" s="338">
        <f>D19*その他係数!$E13</f>
        <v>0</v>
      </c>
      <c r="H19" s="339">
        <f t="shared" si="1"/>
        <v>0</v>
      </c>
      <c r="I19" s="340">
        <f>生産誘発額計算!H19+E19</f>
        <v>0</v>
      </c>
      <c r="J19" s="340">
        <f>IF(詳細入力!K19="",生産誘発額計算!I19*詳細入力!I19,生産誘発額計算!I19*詳細入力!K19)</f>
        <v>0</v>
      </c>
      <c r="K19" s="153"/>
      <c r="L19" s="340">
        <f>SUM(旅行消費支出額計算!S17:T17)</f>
        <v>0</v>
      </c>
      <c r="M19" s="341">
        <f>L19*その他係数!$D13</f>
        <v>0</v>
      </c>
      <c r="N19" s="342">
        <f>L19*その他係数!$E13</f>
        <v>0</v>
      </c>
      <c r="O19" s="341">
        <f t="shared" si="2"/>
        <v>0</v>
      </c>
      <c r="P19" s="343">
        <f t="shared" si="3"/>
        <v>0</v>
      </c>
      <c r="R19" s="340">
        <f>SUM(旅行消費支出額計算!Q17:R17)</f>
        <v>0</v>
      </c>
      <c r="S19" s="341">
        <f>R19*その他係数!$D13</f>
        <v>0</v>
      </c>
      <c r="T19" s="342">
        <f>R19*その他係数!$E13</f>
        <v>0</v>
      </c>
      <c r="U19" s="341">
        <f t="shared" si="0"/>
        <v>0</v>
      </c>
      <c r="V19" s="343">
        <f t="shared" si="4"/>
        <v>0</v>
      </c>
    </row>
    <row r="20" spans="2:22" ht="12.75" customHeight="1">
      <c r="B20" s="305" t="s">
        <v>24</v>
      </c>
      <c r="C20" s="263" t="s">
        <v>216</v>
      </c>
      <c r="D20" s="344">
        <f>詳細入力!D20</f>
        <v>0</v>
      </c>
      <c r="E20" s="336">
        <f>詳細入力!E20</f>
        <v>0</v>
      </c>
      <c r="F20" s="345">
        <f>D20*その他係数!$D14</f>
        <v>0</v>
      </c>
      <c r="G20" s="338">
        <f>D20*その他係数!$E14</f>
        <v>0</v>
      </c>
      <c r="H20" s="339">
        <f t="shared" si="1"/>
        <v>0</v>
      </c>
      <c r="I20" s="340">
        <f>生産誘発額計算!H20+E20</f>
        <v>0</v>
      </c>
      <c r="J20" s="340">
        <f>IF(詳細入力!K20="",生産誘発額計算!I20*詳細入力!I20,生産誘発額計算!I20*詳細入力!K20)</f>
        <v>0</v>
      </c>
      <c r="K20" s="153"/>
      <c r="L20" s="340">
        <f>SUM(旅行消費支出額計算!S18:T18)</f>
        <v>0</v>
      </c>
      <c r="M20" s="341">
        <f>L20*その他係数!$D14</f>
        <v>0</v>
      </c>
      <c r="N20" s="342">
        <f>L20*その他係数!$E14</f>
        <v>0</v>
      </c>
      <c r="O20" s="341">
        <f t="shared" si="2"/>
        <v>0</v>
      </c>
      <c r="P20" s="343">
        <f t="shared" si="3"/>
        <v>0</v>
      </c>
      <c r="R20" s="340">
        <f>SUM(旅行消費支出額計算!Q18:R18)</f>
        <v>0</v>
      </c>
      <c r="S20" s="341">
        <f>R20*その他係数!$D14</f>
        <v>0</v>
      </c>
      <c r="T20" s="342">
        <f>R20*その他係数!$E14</f>
        <v>0</v>
      </c>
      <c r="U20" s="341">
        <f t="shared" si="0"/>
        <v>0</v>
      </c>
      <c r="V20" s="343">
        <f t="shared" si="4"/>
        <v>0</v>
      </c>
    </row>
    <row r="21" spans="2:22" ht="12.75" customHeight="1">
      <c r="B21" s="305" t="s">
        <v>26</v>
      </c>
      <c r="C21" s="263" t="s">
        <v>217</v>
      </c>
      <c r="D21" s="344">
        <f>詳細入力!D21</f>
        <v>0</v>
      </c>
      <c r="E21" s="336">
        <f>詳細入力!E21</f>
        <v>0</v>
      </c>
      <c r="F21" s="345">
        <f>D21*その他係数!$D15</f>
        <v>0</v>
      </c>
      <c r="G21" s="338">
        <f>D21*その他係数!$E15</f>
        <v>0</v>
      </c>
      <c r="H21" s="339">
        <f t="shared" si="1"/>
        <v>0</v>
      </c>
      <c r="I21" s="340">
        <f>生産誘発額計算!H21+E21</f>
        <v>0</v>
      </c>
      <c r="J21" s="340">
        <f>IF(詳細入力!K21="",生産誘発額計算!I21*詳細入力!I21,生産誘発額計算!I21*詳細入力!K21)</f>
        <v>0</v>
      </c>
      <c r="K21" s="153"/>
      <c r="L21" s="340">
        <f>SUM(旅行消費支出額計算!S19:T19)</f>
        <v>0</v>
      </c>
      <c r="M21" s="341">
        <f>L21*その他係数!$D15</f>
        <v>0</v>
      </c>
      <c r="N21" s="342">
        <f>L21*その他係数!$E15</f>
        <v>0</v>
      </c>
      <c r="O21" s="341">
        <f t="shared" si="2"/>
        <v>0</v>
      </c>
      <c r="P21" s="343">
        <f t="shared" si="3"/>
        <v>0</v>
      </c>
      <c r="R21" s="340">
        <f>SUM(旅行消費支出額計算!Q19:R19)</f>
        <v>0</v>
      </c>
      <c r="S21" s="341">
        <f>R21*その他係数!$D15</f>
        <v>0</v>
      </c>
      <c r="T21" s="342">
        <f>R21*その他係数!$E15</f>
        <v>0</v>
      </c>
      <c r="U21" s="341">
        <f t="shared" si="0"/>
        <v>0</v>
      </c>
      <c r="V21" s="343">
        <f t="shared" si="4"/>
        <v>0</v>
      </c>
    </row>
    <row r="22" spans="2:22" ht="12.75" customHeight="1">
      <c r="B22" s="305" t="s">
        <v>28</v>
      </c>
      <c r="C22" s="263" t="s">
        <v>218</v>
      </c>
      <c r="D22" s="344">
        <f>詳細入力!D22</f>
        <v>0</v>
      </c>
      <c r="E22" s="336">
        <f>詳細入力!E22</f>
        <v>0</v>
      </c>
      <c r="F22" s="345">
        <f>D22*その他係数!$D16</f>
        <v>0</v>
      </c>
      <c r="G22" s="338">
        <f>D22*その他係数!$E16</f>
        <v>0</v>
      </c>
      <c r="H22" s="339">
        <f t="shared" si="1"/>
        <v>0</v>
      </c>
      <c r="I22" s="340">
        <f>生産誘発額計算!H22+E22</f>
        <v>0</v>
      </c>
      <c r="J22" s="340">
        <f>IF(詳細入力!K22="",生産誘発額計算!I22*詳細入力!I22,生産誘発額計算!I22*詳細入力!K22)</f>
        <v>0</v>
      </c>
      <c r="K22" s="153"/>
      <c r="L22" s="340">
        <f>SUM(旅行消費支出額計算!S20:T20)</f>
        <v>0</v>
      </c>
      <c r="M22" s="341">
        <f>L22*その他係数!$D16</f>
        <v>0</v>
      </c>
      <c r="N22" s="342">
        <f>L22*その他係数!$E16</f>
        <v>0</v>
      </c>
      <c r="O22" s="341">
        <f t="shared" si="2"/>
        <v>0</v>
      </c>
      <c r="P22" s="343">
        <f t="shared" si="3"/>
        <v>0</v>
      </c>
      <c r="R22" s="340">
        <f>SUM(旅行消費支出額計算!Q20:R20)</f>
        <v>0</v>
      </c>
      <c r="S22" s="341">
        <f>R22*その他係数!$D16</f>
        <v>0</v>
      </c>
      <c r="T22" s="342">
        <f>R22*その他係数!$E16</f>
        <v>0</v>
      </c>
      <c r="U22" s="341">
        <f t="shared" si="0"/>
        <v>0</v>
      </c>
      <c r="V22" s="343">
        <f t="shared" si="4"/>
        <v>0</v>
      </c>
    </row>
    <row r="23" spans="2:22" ht="12.75" customHeight="1">
      <c r="B23" s="305" t="s">
        <v>30</v>
      </c>
      <c r="C23" s="263" t="s">
        <v>219</v>
      </c>
      <c r="D23" s="344">
        <f>詳細入力!D23</f>
        <v>0</v>
      </c>
      <c r="E23" s="336">
        <f>詳細入力!E23</f>
        <v>0</v>
      </c>
      <c r="F23" s="345">
        <f>D23*その他係数!$D17</f>
        <v>0</v>
      </c>
      <c r="G23" s="338">
        <f>D23*その他係数!$E17</f>
        <v>0</v>
      </c>
      <c r="H23" s="339">
        <f t="shared" si="1"/>
        <v>0</v>
      </c>
      <c r="I23" s="340">
        <f>生産誘発額計算!H23+E23</f>
        <v>0</v>
      </c>
      <c r="J23" s="340">
        <f>IF(詳細入力!K23="",生産誘発額計算!I23*詳細入力!I23,生産誘発額計算!I23*詳細入力!K23)</f>
        <v>0</v>
      </c>
      <c r="K23" s="153"/>
      <c r="L23" s="340">
        <f>SUM(旅行消費支出額計算!S21:T21)</f>
        <v>0</v>
      </c>
      <c r="M23" s="341">
        <f>L23*その他係数!$D17</f>
        <v>0</v>
      </c>
      <c r="N23" s="342">
        <f>L23*その他係数!$E17</f>
        <v>0</v>
      </c>
      <c r="O23" s="341">
        <f t="shared" si="2"/>
        <v>0</v>
      </c>
      <c r="P23" s="343">
        <f t="shared" si="3"/>
        <v>0</v>
      </c>
      <c r="R23" s="340">
        <f>SUM(旅行消費支出額計算!Q21:R21)</f>
        <v>0</v>
      </c>
      <c r="S23" s="341">
        <f>R23*その他係数!$D17</f>
        <v>0</v>
      </c>
      <c r="T23" s="342">
        <f>R23*その他係数!$E17</f>
        <v>0</v>
      </c>
      <c r="U23" s="341">
        <f t="shared" si="0"/>
        <v>0</v>
      </c>
      <c r="V23" s="343">
        <f t="shared" si="4"/>
        <v>0</v>
      </c>
    </row>
    <row r="24" spans="2:22" ht="12.75" customHeight="1">
      <c r="B24" s="305" t="s">
        <v>32</v>
      </c>
      <c r="C24" s="263" t="s">
        <v>220</v>
      </c>
      <c r="D24" s="344">
        <f>詳細入力!D24</f>
        <v>0</v>
      </c>
      <c r="E24" s="336">
        <f>詳細入力!E24</f>
        <v>0</v>
      </c>
      <c r="F24" s="345">
        <f>D24*その他係数!$D18</f>
        <v>0</v>
      </c>
      <c r="G24" s="338">
        <f>D24*その他係数!$E18</f>
        <v>0</v>
      </c>
      <c r="H24" s="339">
        <f t="shared" si="1"/>
        <v>0</v>
      </c>
      <c r="I24" s="340">
        <f>生産誘発額計算!H24+E24</f>
        <v>0</v>
      </c>
      <c r="J24" s="340">
        <f>IF(詳細入力!K24="",生産誘発額計算!I24*詳細入力!I24,生産誘発額計算!I24*詳細入力!K24)</f>
        <v>0</v>
      </c>
      <c r="K24" s="153"/>
      <c r="L24" s="340">
        <f>SUM(旅行消費支出額計算!S22:T22)</f>
        <v>0</v>
      </c>
      <c r="M24" s="341">
        <f>L24*その他係数!$D18</f>
        <v>0</v>
      </c>
      <c r="N24" s="342">
        <f>L24*その他係数!$E18</f>
        <v>0</v>
      </c>
      <c r="O24" s="341">
        <f t="shared" si="2"/>
        <v>0</v>
      </c>
      <c r="P24" s="343">
        <f t="shared" si="3"/>
        <v>0</v>
      </c>
      <c r="R24" s="340">
        <f>SUM(旅行消費支出額計算!Q22:R22)</f>
        <v>0</v>
      </c>
      <c r="S24" s="341">
        <f>R24*その他係数!$D18</f>
        <v>0</v>
      </c>
      <c r="T24" s="342">
        <f>R24*その他係数!$E18</f>
        <v>0</v>
      </c>
      <c r="U24" s="341">
        <f t="shared" si="0"/>
        <v>0</v>
      </c>
      <c r="V24" s="343">
        <f t="shared" si="4"/>
        <v>0</v>
      </c>
    </row>
    <row r="25" spans="2:22" ht="12.75" customHeight="1">
      <c r="B25" s="305" t="s">
        <v>34</v>
      </c>
      <c r="C25" s="263" t="s">
        <v>208</v>
      </c>
      <c r="D25" s="344">
        <f>詳細入力!D25</f>
        <v>0</v>
      </c>
      <c r="E25" s="336">
        <f>詳細入力!E25</f>
        <v>0</v>
      </c>
      <c r="F25" s="345">
        <f>D25*その他係数!$D19</f>
        <v>0</v>
      </c>
      <c r="G25" s="338">
        <f>D25*その他係数!$E19</f>
        <v>0</v>
      </c>
      <c r="H25" s="339">
        <f t="shared" si="1"/>
        <v>0</v>
      </c>
      <c r="I25" s="340">
        <f>生産誘発額計算!H25+E25</f>
        <v>0</v>
      </c>
      <c r="J25" s="340">
        <f>IF(詳細入力!K25="",生産誘発額計算!I25*詳細入力!I25,生産誘発額計算!I25*詳細入力!K25)</f>
        <v>0</v>
      </c>
      <c r="K25" s="153"/>
      <c r="L25" s="340">
        <f>SUM(旅行消費支出額計算!S23:T23)</f>
        <v>0</v>
      </c>
      <c r="M25" s="341">
        <f>L25*その他係数!$D19</f>
        <v>0</v>
      </c>
      <c r="N25" s="342">
        <f>L25*その他係数!$E19</f>
        <v>0</v>
      </c>
      <c r="O25" s="341">
        <f t="shared" si="2"/>
        <v>0</v>
      </c>
      <c r="P25" s="343">
        <f t="shared" si="3"/>
        <v>0</v>
      </c>
      <c r="R25" s="340">
        <f>SUM(旅行消費支出額計算!Q23:R23)</f>
        <v>0</v>
      </c>
      <c r="S25" s="341">
        <f>R25*その他係数!$D19</f>
        <v>0</v>
      </c>
      <c r="T25" s="342">
        <f>R25*その他係数!$E19</f>
        <v>0</v>
      </c>
      <c r="U25" s="341">
        <f t="shared" si="0"/>
        <v>0</v>
      </c>
      <c r="V25" s="343">
        <f t="shared" si="4"/>
        <v>0</v>
      </c>
    </row>
    <row r="26" spans="2:22" ht="12.75" customHeight="1">
      <c r="B26" s="305" t="s">
        <v>36</v>
      </c>
      <c r="C26" s="263" t="s">
        <v>221</v>
      </c>
      <c r="D26" s="344">
        <f>詳細入力!D26</f>
        <v>0</v>
      </c>
      <c r="E26" s="336">
        <f>詳細入力!E26</f>
        <v>0</v>
      </c>
      <c r="F26" s="345">
        <f>D26*その他係数!$D20</f>
        <v>0</v>
      </c>
      <c r="G26" s="338">
        <f>D26*その他係数!$E20</f>
        <v>0</v>
      </c>
      <c r="H26" s="339">
        <f t="shared" si="1"/>
        <v>0</v>
      </c>
      <c r="I26" s="340">
        <f>生産誘発額計算!H26+E26</f>
        <v>0</v>
      </c>
      <c r="J26" s="340">
        <f>IF(詳細入力!K26="",生産誘発額計算!I26*詳細入力!I26,生産誘発額計算!I26*詳細入力!K26)</f>
        <v>0</v>
      </c>
      <c r="K26" s="153"/>
      <c r="L26" s="340">
        <f>SUM(旅行消費支出額計算!S24:T24)</f>
        <v>0</v>
      </c>
      <c r="M26" s="341">
        <f>L26*その他係数!$D20</f>
        <v>0</v>
      </c>
      <c r="N26" s="342">
        <f>L26*その他係数!$E20</f>
        <v>0</v>
      </c>
      <c r="O26" s="341">
        <f t="shared" si="2"/>
        <v>0</v>
      </c>
      <c r="P26" s="343">
        <f t="shared" si="3"/>
        <v>0</v>
      </c>
      <c r="R26" s="340">
        <f>SUM(旅行消費支出額計算!Q24:R24)</f>
        <v>0</v>
      </c>
      <c r="S26" s="341">
        <f>R26*その他係数!$D20</f>
        <v>0</v>
      </c>
      <c r="T26" s="342">
        <f>R26*その他係数!$E20</f>
        <v>0</v>
      </c>
      <c r="U26" s="341">
        <f t="shared" si="0"/>
        <v>0</v>
      </c>
      <c r="V26" s="343">
        <f t="shared" si="4"/>
        <v>0</v>
      </c>
    </row>
    <row r="27" spans="2:22" ht="12.75" customHeight="1">
      <c r="B27" s="305" t="s">
        <v>38</v>
      </c>
      <c r="C27" s="263" t="s">
        <v>657</v>
      </c>
      <c r="D27" s="344">
        <f>詳細入力!D27</f>
        <v>0</v>
      </c>
      <c r="E27" s="336">
        <f>詳細入力!E27</f>
        <v>0</v>
      </c>
      <c r="F27" s="345">
        <f>D27*その他係数!$D21</f>
        <v>0</v>
      </c>
      <c r="G27" s="338">
        <f>D27*その他係数!$E21</f>
        <v>0</v>
      </c>
      <c r="H27" s="339">
        <f t="shared" si="1"/>
        <v>0</v>
      </c>
      <c r="I27" s="340">
        <f>生産誘発額計算!H27+E27</f>
        <v>0</v>
      </c>
      <c r="J27" s="340">
        <f>IF(詳細入力!K27="",生産誘発額計算!I27*詳細入力!I27,生産誘発額計算!I27*詳細入力!K27)</f>
        <v>0</v>
      </c>
      <c r="K27" s="153"/>
      <c r="L27" s="340">
        <f>SUM(旅行消費支出額計算!S25:T25)</f>
        <v>0</v>
      </c>
      <c r="M27" s="341">
        <f>L27*その他係数!$D21</f>
        <v>0</v>
      </c>
      <c r="N27" s="342">
        <f>L27*その他係数!$E21</f>
        <v>0</v>
      </c>
      <c r="O27" s="341">
        <f t="shared" si="2"/>
        <v>0</v>
      </c>
      <c r="P27" s="343">
        <f t="shared" si="3"/>
        <v>0</v>
      </c>
      <c r="R27" s="340">
        <f>SUM(旅行消費支出額計算!Q25:R25)</f>
        <v>0</v>
      </c>
      <c r="S27" s="341">
        <f>R27*その他係数!$D21</f>
        <v>0</v>
      </c>
      <c r="T27" s="342">
        <f>R27*その他係数!$E21</f>
        <v>0</v>
      </c>
      <c r="U27" s="341">
        <f t="shared" si="0"/>
        <v>0</v>
      </c>
      <c r="V27" s="343">
        <f t="shared" si="4"/>
        <v>0</v>
      </c>
    </row>
    <row r="28" spans="2:22" ht="12.75" customHeight="1">
      <c r="B28" s="305" t="s">
        <v>39</v>
      </c>
      <c r="C28" s="263" t="s">
        <v>222</v>
      </c>
      <c r="D28" s="344">
        <f>詳細入力!D28</f>
        <v>0</v>
      </c>
      <c r="E28" s="336">
        <f>詳細入力!E28</f>
        <v>0</v>
      </c>
      <c r="F28" s="345">
        <f>D28*その他係数!$D22</f>
        <v>0</v>
      </c>
      <c r="G28" s="338">
        <f>D28*その他係数!$E22</f>
        <v>0</v>
      </c>
      <c r="H28" s="339">
        <f t="shared" si="1"/>
        <v>0</v>
      </c>
      <c r="I28" s="340">
        <f>生産誘発額計算!H28+E28</f>
        <v>0</v>
      </c>
      <c r="J28" s="340">
        <f>IF(詳細入力!K28="",生産誘発額計算!I28*詳細入力!I28,生産誘発額計算!I28*詳細入力!K28)</f>
        <v>0</v>
      </c>
      <c r="K28" s="153"/>
      <c r="L28" s="340">
        <f>SUM(旅行消費支出額計算!S26:T26)</f>
        <v>0</v>
      </c>
      <c r="M28" s="341">
        <f>L28*その他係数!$D22</f>
        <v>0</v>
      </c>
      <c r="N28" s="342">
        <f>L28*その他係数!$E22</f>
        <v>0</v>
      </c>
      <c r="O28" s="341">
        <f t="shared" si="2"/>
        <v>0</v>
      </c>
      <c r="P28" s="343">
        <f t="shared" si="3"/>
        <v>0</v>
      </c>
      <c r="R28" s="340">
        <f>SUM(旅行消費支出額計算!Q26:R26)</f>
        <v>0</v>
      </c>
      <c r="S28" s="341">
        <f>R28*その他係数!$D22</f>
        <v>0</v>
      </c>
      <c r="T28" s="342">
        <f>R28*その他係数!$E22</f>
        <v>0</v>
      </c>
      <c r="U28" s="341">
        <f t="shared" si="0"/>
        <v>0</v>
      </c>
      <c r="V28" s="343">
        <f t="shared" si="4"/>
        <v>0</v>
      </c>
    </row>
    <row r="29" spans="2:22" ht="12.75" customHeight="1">
      <c r="B29" s="305" t="s">
        <v>41</v>
      </c>
      <c r="C29" s="263" t="s">
        <v>42</v>
      </c>
      <c r="D29" s="344">
        <f>詳細入力!D29</f>
        <v>0</v>
      </c>
      <c r="E29" s="336">
        <f>詳細入力!E29</f>
        <v>0</v>
      </c>
      <c r="F29" s="345">
        <f>D29*その他係数!$D23</f>
        <v>0</v>
      </c>
      <c r="G29" s="338">
        <f>D29*その他係数!$E23</f>
        <v>0</v>
      </c>
      <c r="H29" s="339">
        <f t="shared" si="1"/>
        <v>0</v>
      </c>
      <c r="I29" s="340">
        <f>生産誘発額計算!H29+E29</f>
        <v>0</v>
      </c>
      <c r="J29" s="340">
        <f>IF(詳細入力!K29="",生産誘発額計算!I29*詳細入力!I29,生産誘発額計算!I29*詳細入力!K29)</f>
        <v>0</v>
      </c>
      <c r="K29" s="153"/>
      <c r="L29" s="340">
        <f>SUM(旅行消費支出額計算!S27:T27)</f>
        <v>0</v>
      </c>
      <c r="M29" s="341">
        <f>L29*その他係数!$D23</f>
        <v>0</v>
      </c>
      <c r="N29" s="342">
        <f>L29*その他係数!$E23</f>
        <v>0</v>
      </c>
      <c r="O29" s="341">
        <f t="shared" si="2"/>
        <v>0</v>
      </c>
      <c r="P29" s="343">
        <f t="shared" si="3"/>
        <v>0</v>
      </c>
      <c r="R29" s="340">
        <f>SUM(旅行消費支出額計算!Q27:R27)</f>
        <v>0</v>
      </c>
      <c r="S29" s="341">
        <f>R29*その他係数!$D23</f>
        <v>0</v>
      </c>
      <c r="T29" s="342">
        <f>R29*その他係数!$E23</f>
        <v>0</v>
      </c>
      <c r="U29" s="341">
        <f t="shared" si="0"/>
        <v>0</v>
      </c>
      <c r="V29" s="343">
        <f t="shared" si="4"/>
        <v>0</v>
      </c>
    </row>
    <row r="30" spans="2:22" ht="12.75" customHeight="1">
      <c r="B30" s="305" t="s">
        <v>43</v>
      </c>
      <c r="C30" s="263" t="s">
        <v>223</v>
      </c>
      <c r="D30" s="344">
        <f>詳細入力!D30</f>
        <v>0</v>
      </c>
      <c r="E30" s="336">
        <f>詳細入力!E30</f>
        <v>0</v>
      </c>
      <c r="F30" s="345">
        <f>D30*その他係数!$D24</f>
        <v>0</v>
      </c>
      <c r="G30" s="338">
        <f>D30*その他係数!$E24</f>
        <v>0</v>
      </c>
      <c r="H30" s="339">
        <f t="shared" si="1"/>
        <v>0</v>
      </c>
      <c r="I30" s="340">
        <f>生産誘発額計算!H30+E30</f>
        <v>0</v>
      </c>
      <c r="J30" s="340">
        <f>IF(詳細入力!K30="",生産誘発額計算!I30*詳細入力!I30,生産誘発額計算!I30*詳細入力!K30)</f>
        <v>0</v>
      </c>
      <c r="K30" s="153"/>
      <c r="L30" s="340">
        <f>SUM(旅行消費支出額計算!S28:T28)</f>
        <v>0</v>
      </c>
      <c r="M30" s="341">
        <f>L30*その他係数!$D24</f>
        <v>0</v>
      </c>
      <c r="N30" s="342">
        <f>L30*その他係数!$E24</f>
        <v>0</v>
      </c>
      <c r="O30" s="341">
        <f t="shared" si="2"/>
        <v>0</v>
      </c>
      <c r="P30" s="343">
        <f t="shared" si="3"/>
        <v>0</v>
      </c>
      <c r="R30" s="340">
        <f>SUM(旅行消費支出額計算!Q28:R28)</f>
        <v>0</v>
      </c>
      <c r="S30" s="341">
        <f>R30*その他係数!$D24</f>
        <v>0</v>
      </c>
      <c r="T30" s="342">
        <f>R30*その他係数!$E24</f>
        <v>0</v>
      </c>
      <c r="U30" s="341">
        <f t="shared" si="0"/>
        <v>0</v>
      </c>
      <c r="V30" s="343">
        <f t="shared" si="4"/>
        <v>0</v>
      </c>
    </row>
    <row r="31" spans="2:22" ht="12.75" customHeight="1">
      <c r="B31" s="305" t="s">
        <v>45</v>
      </c>
      <c r="C31" s="263" t="s">
        <v>658</v>
      </c>
      <c r="D31" s="344">
        <f>詳細入力!D31</f>
        <v>0</v>
      </c>
      <c r="E31" s="336">
        <f>詳細入力!E31</f>
        <v>0</v>
      </c>
      <c r="F31" s="345">
        <f>D31*その他係数!$D25</f>
        <v>0</v>
      </c>
      <c r="G31" s="338">
        <f>D31*その他係数!$E25</f>
        <v>0</v>
      </c>
      <c r="H31" s="339">
        <f t="shared" si="1"/>
        <v>0</v>
      </c>
      <c r="I31" s="340">
        <f>生産誘発額計算!H31+E31</f>
        <v>0</v>
      </c>
      <c r="J31" s="340">
        <f>IF(詳細入力!K31="",生産誘発額計算!I31*詳細入力!I31,生産誘発額計算!I31*詳細入力!K31)</f>
        <v>0</v>
      </c>
      <c r="K31" s="153"/>
      <c r="L31" s="340">
        <f>SUM(旅行消費支出額計算!S29:T29)</f>
        <v>0</v>
      </c>
      <c r="M31" s="341">
        <f>L31*その他係数!$D25</f>
        <v>0</v>
      </c>
      <c r="N31" s="342">
        <f>L31*その他係数!$E25</f>
        <v>0</v>
      </c>
      <c r="O31" s="341">
        <f t="shared" si="2"/>
        <v>0</v>
      </c>
      <c r="P31" s="343">
        <f t="shared" si="3"/>
        <v>0</v>
      </c>
      <c r="R31" s="340">
        <f>SUM(旅行消費支出額計算!Q29:R29)</f>
        <v>0</v>
      </c>
      <c r="S31" s="341">
        <f>R31*その他係数!$D25</f>
        <v>0</v>
      </c>
      <c r="T31" s="342">
        <f>R31*その他係数!$E25</f>
        <v>0</v>
      </c>
      <c r="U31" s="341">
        <f t="shared" si="0"/>
        <v>0</v>
      </c>
      <c r="V31" s="343">
        <f t="shared" si="4"/>
        <v>0</v>
      </c>
    </row>
    <row r="32" spans="2:22" ht="12.75" customHeight="1">
      <c r="B32" s="305" t="s">
        <v>46</v>
      </c>
      <c r="C32" s="263" t="s">
        <v>47</v>
      </c>
      <c r="D32" s="344">
        <f>詳細入力!D32</f>
        <v>0</v>
      </c>
      <c r="E32" s="336">
        <f>詳細入力!E32</f>
        <v>0</v>
      </c>
      <c r="F32" s="345">
        <f>D32*その他係数!$D26</f>
        <v>0</v>
      </c>
      <c r="G32" s="338">
        <f>D32*その他係数!$E26</f>
        <v>0</v>
      </c>
      <c r="H32" s="339">
        <f t="shared" si="1"/>
        <v>0</v>
      </c>
      <c r="I32" s="340">
        <f>生産誘発額計算!H32+E32</f>
        <v>0</v>
      </c>
      <c r="J32" s="340">
        <f>IF(詳細入力!K32="",生産誘発額計算!I32*詳細入力!I32,生産誘発額計算!I32*詳細入力!K32)</f>
        <v>0</v>
      </c>
      <c r="K32" s="153"/>
      <c r="L32" s="340">
        <f>SUM(旅行消費支出額計算!S30:T30)</f>
        <v>0</v>
      </c>
      <c r="M32" s="341">
        <f>L32*その他係数!$D26</f>
        <v>0</v>
      </c>
      <c r="N32" s="342">
        <f>L32*その他係数!$E26</f>
        <v>0</v>
      </c>
      <c r="O32" s="341">
        <f t="shared" si="2"/>
        <v>0</v>
      </c>
      <c r="P32" s="343">
        <f t="shared" si="3"/>
        <v>0</v>
      </c>
      <c r="R32" s="340">
        <f>SUM(旅行消費支出額計算!Q30:R30)</f>
        <v>0</v>
      </c>
      <c r="S32" s="341">
        <f>R32*その他係数!$D26</f>
        <v>0</v>
      </c>
      <c r="T32" s="342">
        <f>R32*その他係数!$E26</f>
        <v>0</v>
      </c>
      <c r="U32" s="341">
        <f t="shared" si="0"/>
        <v>0</v>
      </c>
      <c r="V32" s="343">
        <f t="shared" si="4"/>
        <v>0</v>
      </c>
    </row>
    <row r="33" spans="2:22" ht="12.75" customHeight="1">
      <c r="B33" s="305" t="s">
        <v>48</v>
      </c>
      <c r="C33" s="263" t="s">
        <v>49</v>
      </c>
      <c r="D33" s="344">
        <f>詳細入力!D33</f>
        <v>0</v>
      </c>
      <c r="E33" s="336">
        <f>詳細入力!E33</f>
        <v>0</v>
      </c>
      <c r="F33" s="345">
        <f>D33*その他係数!$D27</f>
        <v>0</v>
      </c>
      <c r="G33" s="338">
        <f>D33*その他係数!$E27</f>
        <v>0</v>
      </c>
      <c r="H33" s="339">
        <f t="shared" si="1"/>
        <v>0</v>
      </c>
      <c r="I33" s="340">
        <f>生産誘発額計算!H33+E33</f>
        <v>0</v>
      </c>
      <c r="J33" s="340">
        <f>IF(詳細入力!K33="",生産誘発額計算!I33*詳細入力!I33,生産誘発額計算!I33*詳細入力!K33)</f>
        <v>0</v>
      </c>
      <c r="K33" s="153"/>
      <c r="L33" s="340">
        <f>SUM(旅行消費支出額計算!S31:T31)</f>
        <v>0</v>
      </c>
      <c r="M33" s="341">
        <f>L33*その他係数!$D27</f>
        <v>0</v>
      </c>
      <c r="N33" s="342">
        <f>L33*その他係数!$E27</f>
        <v>0</v>
      </c>
      <c r="O33" s="341">
        <f t="shared" si="2"/>
        <v>0</v>
      </c>
      <c r="P33" s="343">
        <f t="shared" si="3"/>
        <v>0</v>
      </c>
      <c r="R33" s="340">
        <f>SUM(旅行消費支出額計算!Q31:R31)</f>
        <v>0</v>
      </c>
      <c r="S33" s="341">
        <f>R33*その他係数!$D27</f>
        <v>0</v>
      </c>
      <c r="T33" s="342">
        <f>R33*その他係数!$E27</f>
        <v>0</v>
      </c>
      <c r="U33" s="341">
        <f t="shared" si="0"/>
        <v>0</v>
      </c>
      <c r="V33" s="343">
        <f t="shared" si="4"/>
        <v>0</v>
      </c>
    </row>
    <row r="34" spans="2:22" ht="12.75" customHeight="1">
      <c r="B34" s="305" t="s">
        <v>50</v>
      </c>
      <c r="C34" s="263" t="s">
        <v>659</v>
      </c>
      <c r="D34" s="344">
        <f>詳細入力!D34</f>
        <v>0</v>
      </c>
      <c r="E34" s="336">
        <f>詳細入力!E34</f>
        <v>0</v>
      </c>
      <c r="F34" s="346" t="s">
        <v>83</v>
      </c>
      <c r="G34" s="338">
        <f>D34*その他係数!$E28</f>
        <v>0</v>
      </c>
      <c r="H34" s="347">
        <f>D34+F49</f>
        <v>0</v>
      </c>
      <c r="I34" s="340">
        <f>生産誘発額計算!H34+E34</f>
        <v>0</v>
      </c>
      <c r="J34" s="340">
        <f>IF(詳細入力!K34="",生産誘発額計算!I34*詳細入力!I34,生産誘発額計算!I34*詳細入力!K34)</f>
        <v>0</v>
      </c>
      <c r="K34" s="153"/>
      <c r="L34" s="340">
        <f>SUM(旅行消費支出額計算!S32:T32)</f>
        <v>0</v>
      </c>
      <c r="M34" s="348" t="s">
        <v>83</v>
      </c>
      <c r="N34" s="342">
        <f>L34*その他係数!$E28</f>
        <v>0</v>
      </c>
      <c r="O34" s="349">
        <f>L34+M49</f>
        <v>0</v>
      </c>
      <c r="P34" s="343">
        <f t="shared" si="3"/>
        <v>0</v>
      </c>
      <c r="R34" s="340">
        <f>SUM(旅行消費支出額計算!Q32:R32)</f>
        <v>0</v>
      </c>
      <c r="S34" s="348" t="s">
        <v>83</v>
      </c>
      <c r="T34" s="342">
        <f>R34*その他係数!$E28</f>
        <v>0</v>
      </c>
      <c r="U34" s="349">
        <f>R34+S49</f>
        <v>0</v>
      </c>
      <c r="V34" s="343">
        <f t="shared" si="4"/>
        <v>0</v>
      </c>
    </row>
    <row r="35" spans="2:22" ht="12.75" customHeight="1">
      <c r="B35" s="305" t="s">
        <v>52</v>
      </c>
      <c r="C35" s="263" t="s">
        <v>224</v>
      </c>
      <c r="D35" s="344">
        <f>詳細入力!D35</f>
        <v>0</v>
      </c>
      <c r="E35" s="336">
        <f>詳細入力!E35</f>
        <v>0</v>
      </c>
      <c r="F35" s="350">
        <f>D35*その他係数!$D29</f>
        <v>0</v>
      </c>
      <c r="G35" s="338">
        <f>D35*その他係数!$E29</f>
        <v>0</v>
      </c>
      <c r="H35" s="347">
        <f>D35-(F35+G35)</f>
        <v>0</v>
      </c>
      <c r="I35" s="340">
        <f>生産誘発額計算!H35+E35</f>
        <v>0</v>
      </c>
      <c r="J35" s="340">
        <f>IF(詳細入力!K35="",生産誘発額計算!I35*詳細入力!I35,生産誘発額計算!I35*詳細入力!K35)</f>
        <v>0</v>
      </c>
      <c r="K35" s="153"/>
      <c r="L35" s="340">
        <f>SUM(旅行消費支出額計算!S33:T33)</f>
        <v>0</v>
      </c>
      <c r="M35" s="349">
        <f>L35*その他係数!$D29</f>
        <v>0</v>
      </c>
      <c r="N35" s="342">
        <f>L35*その他係数!$E29</f>
        <v>0</v>
      </c>
      <c r="O35" s="349">
        <f>L35-(M35+N35)</f>
        <v>0</v>
      </c>
      <c r="P35" s="343">
        <f t="shared" si="3"/>
        <v>0</v>
      </c>
      <c r="R35" s="340">
        <f>SUM(旅行消費支出額計算!Q33:R33)</f>
        <v>0</v>
      </c>
      <c r="S35" s="349">
        <f>R35*その他係数!$D29</f>
        <v>0</v>
      </c>
      <c r="T35" s="342">
        <f>R35*その他係数!$E29</f>
        <v>0</v>
      </c>
      <c r="U35" s="349">
        <f>R35-(S35+T35)</f>
        <v>0</v>
      </c>
      <c r="V35" s="343">
        <f t="shared" si="4"/>
        <v>0</v>
      </c>
    </row>
    <row r="36" spans="2:22" ht="12.75" customHeight="1">
      <c r="B36" s="305" t="s">
        <v>54</v>
      </c>
      <c r="C36" s="263" t="s">
        <v>225</v>
      </c>
      <c r="D36" s="344">
        <f>詳細入力!D36</f>
        <v>0</v>
      </c>
      <c r="E36" s="336">
        <f>詳細入力!E36</f>
        <v>0</v>
      </c>
      <c r="F36" s="350">
        <f>D36*その他係数!$D30</f>
        <v>0</v>
      </c>
      <c r="G36" s="338">
        <f>D36*その他係数!$E30</f>
        <v>0</v>
      </c>
      <c r="H36" s="347">
        <f>D36-(F36+G36)</f>
        <v>0</v>
      </c>
      <c r="I36" s="340">
        <f>生産誘発額計算!H36+E36</f>
        <v>0</v>
      </c>
      <c r="J36" s="340">
        <f>IF(詳細入力!K36="",生産誘発額計算!I36*詳細入力!I36,生産誘発額計算!I36*詳細入力!K36)</f>
        <v>0</v>
      </c>
      <c r="K36" s="153"/>
      <c r="L36" s="340">
        <f>SUM(旅行消費支出額計算!S34:T34)</f>
        <v>0</v>
      </c>
      <c r="M36" s="349">
        <f>L36*その他係数!$D30</f>
        <v>0</v>
      </c>
      <c r="N36" s="342">
        <f>L36*その他係数!$E30</f>
        <v>0</v>
      </c>
      <c r="O36" s="349">
        <f>L36-(M36+N36)</f>
        <v>0</v>
      </c>
      <c r="P36" s="343">
        <f t="shared" si="3"/>
        <v>0</v>
      </c>
      <c r="R36" s="340">
        <f>SUM(旅行消費支出額計算!Q34:R34)</f>
        <v>0</v>
      </c>
      <c r="S36" s="349">
        <f>R36*その他係数!$D30</f>
        <v>0</v>
      </c>
      <c r="T36" s="342">
        <f>R36*その他係数!$E30</f>
        <v>0</v>
      </c>
      <c r="U36" s="349">
        <f>R36-(S36+T36)</f>
        <v>0</v>
      </c>
      <c r="V36" s="343">
        <f t="shared" si="4"/>
        <v>0</v>
      </c>
    </row>
    <row r="37" spans="2:22" ht="12.75" customHeight="1">
      <c r="B37" s="305" t="s">
        <v>56</v>
      </c>
      <c r="C37" s="263" t="s">
        <v>226</v>
      </c>
      <c r="D37" s="344">
        <f>詳細入力!D37</f>
        <v>0</v>
      </c>
      <c r="E37" s="336">
        <f>詳細入力!E37</f>
        <v>0</v>
      </c>
      <c r="F37" s="350">
        <f>D37*その他係数!$D31</f>
        <v>0</v>
      </c>
      <c r="G37" s="351" t="s">
        <v>83</v>
      </c>
      <c r="H37" s="347">
        <f>D37+G49</f>
        <v>0</v>
      </c>
      <c r="I37" s="340">
        <f>生産誘発額計算!H37+E37</f>
        <v>0</v>
      </c>
      <c r="J37" s="340">
        <f>IF(詳細入力!K37="",生産誘発額計算!I37*詳細入力!I37,生産誘発額計算!I37*詳細入力!K37)</f>
        <v>0</v>
      </c>
      <c r="K37" s="153"/>
      <c r="L37" s="340">
        <f>SUM(旅行消費支出額計算!S35:T35)</f>
        <v>0</v>
      </c>
      <c r="M37" s="349">
        <f>L37*その他係数!$D31</f>
        <v>0</v>
      </c>
      <c r="N37" s="351" t="s">
        <v>83</v>
      </c>
      <c r="O37" s="349">
        <f>L37+N49</f>
        <v>0</v>
      </c>
      <c r="P37" s="343">
        <f t="shared" si="3"/>
        <v>0</v>
      </c>
      <c r="R37" s="340">
        <f>SUM(旅行消費支出額計算!Q35:R35)</f>
        <v>0</v>
      </c>
      <c r="S37" s="349">
        <f>R37*その他係数!$D31</f>
        <v>0</v>
      </c>
      <c r="T37" s="351" t="s">
        <v>83</v>
      </c>
      <c r="U37" s="349">
        <f>R37+T49</f>
        <v>0</v>
      </c>
      <c r="V37" s="343">
        <f t="shared" si="4"/>
        <v>0</v>
      </c>
    </row>
    <row r="38" spans="2:22" ht="12.75" customHeight="1">
      <c r="B38" s="305" t="s">
        <v>58</v>
      </c>
      <c r="C38" s="263" t="s">
        <v>227</v>
      </c>
      <c r="D38" s="344">
        <f>詳細入力!D38</f>
        <v>0</v>
      </c>
      <c r="E38" s="336">
        <f>詳細入力!E38</f>
        <v>0</v>
      </c>
      <c r="F38" s="350">
        <f>D38*その他係数!$D32</f>
        <v>0</v>
      </c>
      <c r="G38" s="352">
        <f>D38*その他係数!$E32</f>
        <v>0</v>
      </c>
      <c r="H38" s="347">
        <f t="shared" ref="H38:H48" si="5">D38-(F38+G38)</f>
        <v>0</v>
      </c>
      <c r="I38" s="340">
        <f>生産誘発額計算!H38+E38</f>
        <v>0</v>
      </c>
      <c r="J38" s="340">
        <f>IF(詳細入力!K38="",生産誘発額計算!I38*詳細入力!I38,生産誘発額計算!I38*詳細入力!K38)</f>
        <v>0</v>
      </c>
      <c r="K38" s="153"/>
      <c r="L38" s="340">
        <f>SUM(旅行消費支出額計算!S36:T36)</f>
        <v>0</v>
      </c>
      <c r="M38" s="349">
        <f>L38*その他係数!$D32</f>
        <v>0</v>
      </c>
      <c r="N38" s="353">
        <f>L38*その他係数!$E32</f>
        <v>0</v>
      </c>
      <c r="O38" s="349">
        <f t="shared" ref="O38:O48" si="6">L38-(M38+N38)</f>
        <v>0</v>
      </c>
      <c r="P38" s="343">
        <f t="shared" si="3"/>
        <v>0</v>
      </c>
      <c r="R38" s="340">
        <f>SUM(旅行消費支出額計算!Q36:R36)</f>
        <v>0</v>
      </c>
      <c r="S38" s="349">
        <f>R38*その他係数!$D32</f>
        <v>0</v>
      </c>
      <c r="T38" s="353">
        <f>R38*その他係数!$E32</f>
        <v>0</v>
      </c>
      <c r="U38" s="349">
        <f t="shared" ref="U38:U48" si="7">R38-(S38+T38)</f>
        <v>0</v>
      </c>
      <c r="V38" s="343">
        <f t="shared" si="4"/>
        <v>0</v>
      </c>
    </row>
    <row r="39" spans="2:22" ht="12.75" customHeight="1">
      <c r="B39" s="305" t="s">
        <v>60</v>
      </c>
      <c r="C39" s="263" t="s">
        <v>228</v>
      </c>
      <c r="D39" s="344">
        <f>詳細入力!D39</f>
        <v>0</v>
      </c>
      <c r="E39" s="336">
        <f>詳細入力!E39</f>
        <v>0</v>
      </c>
      <c r="F39" s="350">
        <f>D39*その他係数!$D33</f>
        <v>0</v>
      </c>
      <c r="G39" s="352">
        <f>D39*その他係数!$E33</f>
        <v>0</v>
      </c>
      <c r="H39" s="347">
        <f t="shared" si="5"/>
        <v>0</v>
      </c>
      <c r="I39" s="340">
        <f>生産誘発額計算!H39+E39</f>
        <v>0</v>
      </c>
      <c r="J39" s="340">
        <f>IF(詳細入力!K39="",生産誘発額計算!I39*詳細入力!I39,生産誘発額計算!I39*詳細入力!K39)</f>
        <v>0</v>
      </c>
      <c r="K39" s="153"/>
      <c r="L39" s="340">
        <f>SUM(旅行消費支出額計算!S37:T37)</f>
        <v>0</v>
      </c>
      <c r="M39" s="349">
        <f>L39*その他係数!$D33</f>
        <v>0</v>
      </c>
      <c r="N39" s="353">
        <f>L39*その他係数!$E33</f>
        <v>0</v>
      </c>
      <c r="O39" s="349">
        <f t="shared" si="6"/>
        <v>0</v>
      </c>
      <c r="P39" s="343">
        <f t="shared" si="3"/>
        <v>0</v>
      </c>
      <c r="R39" s="340">
        <f>SUM(旅行消費支出額計算!Q37:R37)</f>
        <v>0</v>
      </c>
      <c r="S39" s="349">
        <f>R39*その他係数!$D33</f>
        <v>0</v>
      </c>
      <c r="T39" s="353">
        <f>R39*その他係数!$E33</f>
        <v>0</v>
      </c>
      <c r="U39" s="349">
        <f t="shared" si="7"/>
        <v>0</v>
      </c>
      <c r="V39" s="343">
        <f t="shared" si="4"/>
        <v>0</v>
      </c>
    </row>
    <row r="40" spans="2:22" ht="12.75" customHeight="1">
      <c r="B40" s="305" t="s">
        <v>62</v>
      </c>
      <c r="C40" s="263" t="s">
        <v>229</v>
      </c>
      <c r="D40" s="344">
        <f>詳細入力!D40</f>
        <v>0</v>
      </c>
      <c r="E40" s="336">
        <f>詳細入力!E40</f>
        <v>0</v>
      </c>
      <c r="F40" s="350">
        <f>D40*その他係数!$D34</f>
        <v>0</v>
      </c>
      <c r="G40" s="352">
        <f>D40*その他係数!$E34</f>
        <v>0</v>
      </c>
      <c r="H40" s="347">
        <f t="shared" si="5"/>
        <v>0</v>
      </c>
      <c r="I40" s="340">
        <f>生産誘発額計算!H40+E40</f>
        <v>0</v>
      </c>
      <c r="J40" s="340">
        <f>IF(詳細入力!K40="",生産誘発額計算!I40*詳細入力!I40,生産誘発額計算!I40*詳細入力!K40)</f>
        <v>0</v>
      </c>
      <c r="K40" s="153"/>
      <c r="L40" s="340">
        <f>SUM(旅行消費支出額計算!S38:T38)</f>
        <v>0</v>
      </c>
      <c r="M40" s="349">
        <f>L40*その他係数!$D34</f>
        <v>0</v>
      </c>
      <c r="N40" s="353">
        <f>L40*その他係数!$E34</f>
        <v>0</v>
      </c>
      <c r="O40" s="349">
        <f t="shared" si="6"/>
        <v>0</v>
      </c>
      <c r="P40" s="343">
        <f t="shared" si="3"/>
        <v>0</v>
      </c>
      <c r="R40" s="340">
        <f>SUM(旅行消費支出額計算!Q38:R38)</f>
        <v>0</v>
      </c>
      <c r="S40" s="349">
        <f>R40*その他係数!$D34</f>
        <v>0</v>
      </c>
      <c r="T40" s="353">
        <f>R40*その他係数!$E34</f>
        <v>0</v>
      </c>
      <c r="U40" s="349">
        <f t="shared" si="7"/>
        <v>0</v>
      </c>
      <c r="V40" s="343">
        <f t="shared" si="4"/>
        <v>0</v>
      </c>
    </row>
    <row r="41" spans="2:22" ht="12.75" customHeight="1">
      <c r="B41" s="305" t="s">
        <v>64</v>
      </c>
      <c r="C41" s="263" t="s">
        <v>230</v>
      </c>
      <c r="D41" s="344">
        <f>詳細入力!D41</f>
        <v>0</v>
      </c>
      <c r="E41" s="336">
        <f>詳細入力!E41</f>
        <v>0</v>
      </c>
      <c r="F41" s="350">
        <f>D41*その他係数!$D35</f>
        <v>0</v>
      </c>
      <c r="G41" s="352">
        <f>D41*その他係数!$E35</f>
        <v>0</v>
      </c>
      <c r="H41" s="347">
        <f t="shared" si="5"/>
        <v>0</v>
      </c>
      <c r="I41" s="340">
        <f>生産誘発額計算!H41+E41</f>
        <v>0</v>
      </c>
      <c r="J41" s="340">
        <f>IF(詳細入力!K41="",生産誘発額計算!I41*詳細入力!I41,生産誘発額計算!I41*詳細入力!K41)</f>
        <v>0</v>
      </c>
      <c r="K41" s="153"/>
      <c r="L41" s="340">
        <f>SUM(旅行消費支出額計算!S39:T39)</f>
        <v>0</v>
      </c>
      <c r="M41" s="349">
        <f>L41*その他係数!$D35</f>
        <v>0</v>
      </c>
      <c r="N41" s="353">
        <f>L41*その他係数!$E35</f>
        <v>0</v>
      </c>
      <c r="O41" s="349">
        <f t="shared" si="6"/>
        <v>0</v>
      </c>
      <c r="P41" s="343">
        <f t="shared" si="3"/>
        <v>0</v>
      </c>
      <c r="R41" s="340">
        <f>SUM(旅行消費支出額計算!Q39:R39)</f>
        <v>0</v>
      </c>
      <c r="S41" s="349">
        <f>R41*その他係数!$D35</f>
        <v>0</v>
      </c>
      <c r="T41" s="353">
        <f>R41*その他係数!$E35</f>
        <v>0</v>
      </c>
      <c r="U41" s="349">
        <f t="shared" si="7"/>
        <v>0</v>
      </c>
      <c r="V41" s="343">
        <f t="shared" si="4"/>
        <v>0</v>
      </c>
    </row>
    <row r="42" spans="2:22" ht="12.75" customHeight="1">
      <c r="B42" s="305" t="s">
        <v>66</v>
      </c>
      <c r="C42" s="263" t="s">
        <v>206</v>
      </c>
      <c r="D42" s="344">
        <f>詳細入力!D42</f>
        <v>0</v>
      </c>
      <c r="E42" s="336">
        <f>詳細入力!E42</f>
        <v>0</v>
      </c>
      <c r="F42" s="350">
        <f>D42*その他係数!$D36</f>
        <v>0</v>
      </c>
      <c r="G42" s="352">
        <f>D42*その他係数!$E36</f>
        <v>0</v>
      </c>
      <c r="H42" s="347">
        <f t="shared" si="5"/>
        <v>0</v>
      </c>
      <c r="I42" s="340">
        <f>生産誘発額計算!H42+E42</f>
        <v>0</v>
      </c>
      <c r="J42" s="340">
        <f>IF(詳細入力!K42="",生産誘発額計算!I42*詳細入力!I42,生産誘発額計算!I42*詳細入力!K42)</f>
        <v>0</v>
      </c>
      <c r="K42" s="153"/>
      <c r="L42" s="340">
        <f>SUM(旅行消費支出額計算!S40:T40)</f>
        <v>0</v>
      </c>
      <c r="M42" s="349">
        <f>L42*その他係数!$D36</f>
        <v>0</v>
      </c>
      <c r="N42" s="353">
        <f>L42*その他係数!$E36</f>
        <v>0</v>
      </c>
      <c r="O42" s="349">
        <f t="shared" si="6"/>
        <v>0</v>
      </c>
      <c r="P42" s="343">
        <f t="shared" si="3"/>
        <v>0</v>
      </c>
      <c r="R42" s="340">
        <f>SUM(旅行消費支出額計算!Q40:R40)</f>
        <v>0</v>
      </c>
      <c r="S42" s="349">
        <f>R42*その他係数!$D36</f>
        <v>0</v>
      </c>
      <c r="T42" s="353">
        <f>R42*その他係数!$E36</f>
        <v>0</v>
      </c>
      <c r="U42" s="349">
        <f t="shared" si="7"/>
        <v>0</v>
      </c>
      <c r="V42" s="343">
        <f t="shared" si="4"/>
        <v>0</v>
      </c>
    </row>
    <row r="43" spans="2:22" ht="12.75" customHeight="1">
      <c r="B43" s="305" t="s">
        <v>67</v>
      </c>
      <c r="C43" s="263" t="s">
        <v>68</v>
      </c>
      <c r="D43" s="344">
        <f>詳細入力!D43</f>
        <v>0</v>
      </c>
      <c r="E43" s="336">
        <f>詳細入力!E43</f>
        <v>0</v>
      </c>
      <c r="F43" s="350">
        <f>D43*その他係数!$D37</f>
        <v>0</v>
      </c>
      <c r="G43" s="352">
        <f>D43*その他係数!$E37</f>
        <v>0</v>
      </c>
      <c r="H43" s="347">
        <f t="shared" si="5"/>
        <v>0</v>
      </c>
      <c r="I43" s="340">
        <f>生産誘発額計算!H43+E43</f>
        <v>0</v>
      </c>
      <c r="J43" s="340">
        <f>IF(詳細入力!K43="",生産誘発額計算!I43*詳細入力!I43,生産誘発額計算!I43*詳細入力!K43)</f>
        <v>0</v>
      </c>
      <c r="K43" s="153"/>
      <c r="L43" s="340">
        <f>SUM(旅行消費支出額計算!S41:T41)</f>
        <v>0</v>
      </c>
      <c r="M43" s="349">
        <f>L43*その他係数!$D37</f>
        <v>0</v>
      </c>
      <c r="N43" s="353">
        <f>L43*その他係数!$E37</f>
        <v>0</v>
      </c>
      <c r="O43" s="349">
        <f t="shared" si="6"/>
        <v>0</v>
      </c>
      <c r="P43" s="343">
        <f t="shared" si="3"/>
        <v>0</v>
      </c>
      <c r="R43" s="340">
        <f>SUM(旅行消費支出額計算!Q41:R41)</f>
        <v>0</v>
      </c>
      <c r="S43" s="349">
        <f>R43*その他係数!$D37</f>
        <v>0</v>
      </c>
      <c r="T43" s="353">
        <f>R43*その他係数!$E37</f>
        <v>0</v>
      </c>
      <c r="U43" s="349">
        <f t="shared" si="7"/>
        <v>0</v>
      </c>
      <c r="V43" s="343">
        <f t="shared" si="4"/>
        <v>0</v>
      </c>
    </row>
    <row r="44" spans="2:22" ht="12.75" customHeight="1">
      <c r="B44" s="305" t="s">
        <v>69</v>
      </c>
      <c r="C44" s="263" t="s">
        <v>277</v>
      </c>
      <c r="D44" s="344">
        <f>詳細入力!D44</f>
        <v>0</v>
      </c>
      <c r="E44" s="336">
        <f>詳細入力!E44</f>
        <v>0</v>
      </c>
      <c r="F44" s="350">
        <f>D44*その他係数!$D38</f>
        <v>0</v>
      </c>
      <c r="G44" s="352">
        <f>D44*その他係数!$E38</f>
        <v>0</v>
      </c>
      <c r="H44" s="347">
        <f t="shared" si="5"/>
        <v>0</v>
      </c>
      <c r="I44" s="340">
        <f>生産誘発額計算!H44+E44</f>
        <v>0</v>
      </c>
      <c r="J44" s="340">
        <f>IF(詳細入力!K44="",生産誘発額計算!I44*詳細入力!I44,生産誘発額計算!I44*詳細入力!K44)</f>
        <v>0</v>
      </c>
      <c r="K44" s="153"/>
      <c r="L44" s="340">
        <f>SUM(旅行消費支出額計算!S42:T42)</f>
        <v>0</v>
      </c>
      <c r="M44" s="349">
        <f>L44*その他係数!$D38</f>
        <v>0</v>
      </c>
      <c r="N44" s="353">
        <f>L44*その他係数!$E38</f>
        <v>0</v>
      </c>
      <c r="O44" s="349">
        <f t="shared" si="6"/>
        <v>0</v>
      </c>
      <c r="P44" s="343">
        <f t="shared" si="3"/>
        <v>0</v>
      </c>
      <c r="R44" s="340">
        <f>SUM(旅行消費支出額計算!Q42:R42)</f>
        <v>0</v>
      </c>
      <c r="S44" s="349">
        <f>R44*その他係数!$D38</f>
        <v>0</v>
      </c>
      <c r="T44" s="353">
        <f>R44*その他係数!$E38</f>
        <v>0</v>
      </c>
      <c r="U44" s="349">
        <f t="shared" si="7"/>
        <v>0</v>
      </c>
      <c r="V44" s="343">
        <f t="shared" si="4"/>
        <v>0</v>
      </c>
    </row>
    <row r="45" spans="2:22" ht="12.75" customHeight="1">
      <c r="B45" s="305" t="s">
        <v>70</v>
      </c>
      <c r="C45" s="263" t="s">
        <v>237</v>
      </c>
      <c r="D45" s="344">
        <f>詳細入力!D45</f>
        <v>0</v>
      </c>
      <c r="E45" s="336">
        <f>詳細入力!E45</f>
        <v>0</v>
      </c>
      <c r="F45" s="350">
        <f>D45*その他係数!$D39</f>
        <v>0</v>
      </c>
      <c r="G45" s="352">
        <f>D45*その他係数!$E39</f>
        <v>0</v>
      </c>
      <c r="H45" s="347">
        <f t="shared" si="5"/>
        <v>0</v>
      </c>
      <c r="I45" s="340">
        <f>生産誘発額計算!H45+E45</f>
        <v>0</v>
      </c>
      <c r="J45" s="340">
        <f>IF(詳細入力!K45="",生産誘発額計算!I45*詳細入力!I45,生産誘発額計算!I45*詳細入力!K45)</f>
        <v>0</v>
      </c>
      <c r="K45" s="153"/>
      <c r="L45" s="340">
        <f>SUM(旅行消費支出額計算!S43:T43)</f>
        <v>0</v>
      </c>
      <c r="M45" s="349">
        <f>L45*その他係数!$D39</f>
        <v>0</v>
      </c>
      <c r="N45" s="353">
        <f>L45*その他係数!$E39</f>
        <v>0</v>
      </c>
      <c r="O45" s="349">
        <f t="shared" si="6"/>
        <v>0</v>
      </c>
      <c r="P45" s="343">
        <f t="shared" si="3"/>
        <v>0</v>
      </c>
      <c r="R45" s="340">
        <f>SUM(旅行消費支出額計算!Q43:R43)</f>
        <v>0</v>
      </c>
      <c r="S45" s="349">
        <f>R45*その他係数!$D39</f>
        <v>0</v>
      </c>
      <c r="T45" s="353">
        <f>R45*その他係数!$E39</f>
        <v>0</v>
      </c>
      <c r="U45" s="349">
        <f t="shared" si="7"/>
        <v>0</v>
      </c>
      <c r="V45" s="343">
        <f t="shared" si="4"/>
        <v>0</v>
      </c>
    </row>
    <row r="46" spans="2:22" ht="12.75" customHeight="1">
      <c r="B46" s="305" t="s">
        <v>72</v>
      </c>
      <c r="C46" s="263" t="s">
        <v>238</v>
      </c>
      <c r="D46" s="344">
        <f>詳細入力!D46</f>
        <v>0</v>
      </c>
      <c r="E46" s="336">
        <f>詳細入力!E46</f>
        <v>0</v>
      </c>
      <c r="F46" s="350">
        <f>D46*その他係数!$D40</f>
        <v>0</v>
      </c>
      <c r="G46" s="352">
        <f>D46*その他係数!$E40</f>
        <v>0</v>
      </c>
      <c r="H46" s="347">
        <f t="shared" si="5"/>
        <v>0</v>
      </c>
      <c r="I46" s="340">
        <f>生産誘発額計算!H46+E46</f>
        <v>0</v>
      </c>
      <c r="J46" s="340">
        <f>IF(詳細入力!K46="",生産誘発額計算!I46*詳細入力!I46,生産誘発額計算!I46*詳細入力!K46)</f>
        <v>0</v>
      </c>
      <c r="K46" s="153"/>
      <c r="L46" s="340">
        <f>SUM(旅行消費支出額計算!S44:T44)</f>
        <v>0</v>
      </c>
      <c r="M46" s="349">
        <f>L46*その他係数!$D40</f>
        <v>0</v>
      </c>
      <c r="N46" s="353">
        <f>L46*その他係数!$E40</f>
        <v>0</v>
      </c>
      <c r="O46" s="349">
        <f t="shared" si="6"/>
        <v>0</v>
      </c>
      <c r="P46" s="343">
        <f t="shared" si="3"/>
        <v>0</v>
      </c>
      <c r="R46" s="340">
        <f>SUM(旅行消費支出額計算!Q44:R44)</f>
        <v>0</v>
      </c>
      <c r="S46" s="349">
        <f>R46*その他係数!$D40</f>
        <v>0</v>
      </c>
      <c r="T46" s="353">
        <f>R46*その他係数!$E40</f>
        <v>0</v>
      </c>
      <c r="U46" s="349">
        <f t="shared" si="7"/>
        <v>0</v>
      </c>
      <c r="V46" s="343">
        <f t="shared" si="4"/>
        <v>0</v>
      </c>
    </row>
    <row r="47" spans="2:22" ht="12.75" customHeight="1">
      <c r="B47" s="305" t="s">
        <v>109</v>
      </c>
      <c r="C47" s="263" t="s">
        <v>71</v>
      </c>
      <c r="D47" s="344">
        <f>詳細入力!D47</f>
        <v>0</v>
      </c>
      <c r="E47" s="336">
        <f>詳細入力!E47</f>
        <v>0</v>
      </c>
      <c r="F47" s="350">
        <f>D47*その他係数!$D41</f>
        <v>0</v>
      </c>
      <c r="G47" s="352">
        <f>D47*その他係数!$E41</f>
        <v>0</v>
      </c>
      <c r="H47" s="347">
        <f t="shared" si="5"/>
        <v>0</v>
      </c>
      <c r="I47" s="340">
        <f>生産誘発額計算!H47+E47</f>
        <v>0</v>
      </c>
      <c r="J47" s="340">
        <f>IF(詳細入力!K47="",生産誘発額計算!I47*詳細入力!I47,生産誘発額計算!I47*詳細入力!K47)</f>
        <v>0</v>
      </c>
      <c r="K47" s="153"/>
      <c r="L47" s="340">
        <f>SUM(旅行消費支出額計算!S45:T45)</f>
        <v>0</v>
      </c>
      <c r="M47" s="349">
        <f>L47*その他係数!$D41</f>
        <v>0</v>
      </c>
      <c r="N47" s="353">
        <f>L47*その他係数!$E41</f>
        <v>0</v>
      </c>
      <c r="O47" s="349">
        <f t="shared" si="6"/>
        <v>0</v>
      </c>
      <c r="P47" s="343">
        <f t="shared" si="3"/>
        <v>0</v>
      </c>
      <c r="R47" s="340">
        <f>SUM(旅行消費支出額計算!Q45:R45)</f>
        <v>0</v>
      </c>
      <c r="S47" s="349">
        <f>R47*その他係数!$D41</f>
        <v>0</v>
      </c>
      <c r="T47" s="353">
        <f>R47*その他係数!$E41</f>
        <v>0</v>
      </c>
      <c r="U47" s="349">
        <f t="shared" si="7"/>
        <v>0</v>
      </c>
      <c r="V47" s="343">
        <f t="shared" si="4"/>
        <v>0</v>
      </c>
    </row>
    <row r="48" spans="2:22" ht="12.75" customHeight="1">
      <c r="B48" s="306" t="s">
        <v>110</v>
      </c>
      <c r="C48" s="264" t="s">
        <v>73</v>
      </c>
      <c r="D48" s="344">
        <f>詳細入力!D48</f>
        <v>0</v>
      </c>
      <c r="E48" s="336">
        <f>詳細入力!E48</f>
        <v>0</v>
      </c>
      <c r="F48" s="350">
        <f>D48*その他係数!$D42</f>
        <v>0</v>
      </c>
      <c r="G48" s="352">
        <f>D48*その他係数!$E42</f>
        <v>0</v>
      </c>
      <c r="H48" s="347">
        <f t="shared" si="5"/>
        <v>0</v>
      </c>
      <c r="I48" s="340">
        <f>生産誘発額計算!H48+E48</f>
        <v>0</v>
      </c>
      <c r="J48" s="340">
        <f>IF(詳細入力!K48="",生産誘発額計算!I48*詳細入力!I48,生産誘発額計算!I48*詳細入力!K48)</f>
        <v>0</v>
      </c>
      <c r="K48" s="153"/>
      <c r="L48" s="340">
        <f>SUM(旅行消費支出額計算!S46:T46)</f>
        <v>0</v>
      </c>
      <c r="M48" s="349">
        <f>L48*その他係数!$D42</f>
        <v>0</v>
      </c>
      <c r="N48" s="353">
        <f>L48*その他係数!$E42</f>
        <v>0</v>
      </c>
      <c r="O48" s="349">
        <f t="shared" si="6"/>
        <v>0</v>
      </c>
      <c r="P48" s="343">
        <f t="shared" si="3"/>
        <v>0</v>
      </c>
      <c r="R48" s="340">
        <f>SUM(旅行消費支出額計算!Q46:R46)</f>
        <v>0</v>
      </c>
      <c r="S48" s="349">
        <f>R48*その他係数!$D42</f>
        <v>0</v>
      </c>
      <c r="T48" s="353">
        <f>R48*その他係数!$E42</f>
        <v>0</v>
      </c>
      <c r="U48" s="349">
        <f t="shared" si="7"/>
        <v>0</v>
      </c>
      <c r="V48" s="343">
        <f t="shared" si="4"/>
        <v>0</v>
      </c>
    </row>
    <row r="49" spans="2:22" ht="13.5" customHeight="1">
      <c r="B49" s="307"/>
      <c r="C49" s="308" t="s">
        <v>524</v>
      </c>
      <c r="D49" s="354">
        <f t="shared" ref="D49:J49" si="8">SUM(D10:D48)</f>
        <v>0</v>
      </c>
      <c r="E49" s="355">
        <f t="shared" si="8"/>
        <v>0</v>
      </c>
      <c r="F49" s="356">
        <f t="shared" si="8"/>
        <v>0</v>
      </c>
      <c r="G49" s="357">
        <f t="shared" si="8"/>
        <v>0</v>
      </c>
      <c r="H49" s="355">
        <f t="shared" si="8"/>
        <v>0</v>
      </c>
      <c r="I49" s="354">
        <f t="shared" si="8"/>
        <v>0</v>
      </c>
      <c r="J49" s="354">
        <f t="shared" si="8"/>
        <v>0</v>
      </c>
      <c r="K49" s="153"/>
      <c r="L49" s="358">
        <f>SUM(L10:L48)</f>
        <v>0</v>
      </c>
      <c r="M49" s="359">
        <f>SUM(M10:M48)</f>
        <v>0</v>
      </c>
      <c r="N49" s="360">
        <f>SUM(N10:N48)</f>
        <v>0</v>
      </c>
      <c r="O49" s="359">
        <f>SUM(O10:O48)</f>
        <v>0</v>
      </c>
      <c r="P49" s="358">
        <f>SUM(P10:P48)</f>
        <v>0</v>
      </c>
      <c r="R49" s="358">
        <f>SUM(R10:R48)</f>
        <v>0</v>
      </c>
      <c r="S49" s="359">
        <f>SUM(S10:S48)</f>
        <v>0</v>
      </c>
      <c r="T49" s="360">
        <f>SUM(T10:T48)</f>
        <v>0</v>
      </c>
      <c r="U49" s="359">
        <f>SUM(U10:U48)</f>
        <v>0</v>
      </c>
      <c r="V49" s="358">
        <f>SUM(V10:V48)</f>
        <v>0</v>
      </c>
    </row>
    <row r="50" spans="2:22">
      <c r="B50" s="119"/>
      <c r="C50" s="119"/>
      <c r="D50" s="119"/>
      <c r="E50" s="119"/>
      <c r="F50" s="119"/>
      <c r="G50" s="119"/>
      <c r="H50" s="119"/>
      <c r="I50" s="119"/>
      <c r="J50" s="119"/>
    </row>
    <row r="51" spans="2:22">
      <c r="B51" s="119"/>
      <c r="C51" s="119"/>
      <c r="D51" s="119"/>
      <c r="E51" s="119"/>
      <c r="F51" s="119"/>
      <c r="G51" s="119"/>
      <c r="H51" s="119"/>
      <c r="I51" s="119"/>
      <c r="J51" s="119"/>
    </row>
    <row r="52" spans="2:22">
      <c r="B52" s="119"/>
      <c r="C52" s="119"/>
      <c r="D52" s="119"/>
      <c r="E52" s="119"/>
      <c r="F52" s="119"/>
      <c r="G52" s="119"/>
      <c r="H52" s="119"/>
      <c r="I52" s="119"/>
      <c r="J52" s="119"/>
    </row>
    <row r="53" spans="2:22">
      <c r="B53" s="119"/>
      <c r="C53" s="119"/>
      <c r="D53" s="119"/>
      <c r="E53" s="119"/>
      <c r="F53" s="119"/>
      <c r="G53" s="119"/>
      <c r="H53" s="119"/>
      <c r="I53" s="119"/>
      <c r="J53" s="119"/>
    </row>
    <row r="54" spans="2:22">
      <c r="B54" s="119"/>
      <c r="C54" s="119"/>
      <c r="D54" s="119"/>
      <c r="E54" s="119"/>
      <c r="F54" s="119"/>
      <c r="G54" s="119"/>
      <c r="H54" s="119"/>
      <c r="I54" s="119"/>
      <c r="J54" s="119"/>
    </row>
    <row r="55" spans="2:22">
      <c r="B55" s="119"/>
      <c r="C55" s="119"/>
      <c r="D55" s="119"/>
      <c r="E55" s="119"/>
      <c r="F55" s="119"/>
      <c r="G55" s="119"/>
      <c r="H55" s="119"/>
      <c r="I55" s="119"/>
      <c r="J55" s="119"/>
    </row>
  </sheetData>
  <mergeCells count="16">
    <mergeCell ref="L4:P5"/>
    <mergeCell ref="D4:J5"/>
    <mergeCell ref="H7:H8"/>
    <mergeCell ref="I7:I8"/>
    <mergeCell ref="J7:J8"/>
    <mergeCell ref="N7:N8"/>
    <mergeCell ref="B6:C9"/>
    <mergeCell ref="F7:F8"/>
    <mergeCell ref="M7:M8"/>
    <mergeCell ref="P7:P8"/>
    <mergeCell ref="G7:G8"/>
    <mergeCell ref="R4:V5"/>
    <mergeCell ref="S7:S8"/>
    <mergeCell ref="T7:T8"/>
    <mergeCell ref="U7:U8"/>
    <mergeCell ref="V7:V8"/>
  </mergeCells>
  <phoneticPr fontId="22"/>
  <conditionalFormatting sqref="D10:E48">
    <cfRule type="cellIs" dxfId="0" priority="1" stopIfTrue="1" operator="greaterThan">
      <formula>0</formula>
    </cfRule>
  </conditionalFormatting>
  <pageMargins left="0.11811023622047245" right="0.11811023622047245" top="0.35433070866141736" bottom="0.15748031496062992" header="0.31496062992125984" footer="0.31496062992125984"/>
  <pageSetup paperSize="9" orientation="landscape" r:id="rId1"/>
  <ignoredErrors>
    <ignoredError sqref="D12" unlocked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3F1D5-C8C6-4266-A04B-99ACBD1E26E0}">
  <sheetPr>
    <tabColor theme="0" tint="-0.249977111117893"/>
  </sheetPr>
  <dimension ref="B1:AO49"/>
  <sheetViews>
    <sheetView showGridLines="0" topLeftCell="T26" workbookViewId="0">
      <selection activeCell="AC29" sqref="AC29"/>
    </sheetView>
  </sheetViews>
  <sheetFormatPr defaultColWidth="9" defaultRowHeight="13.2"/>
  <cols>
    <col min="1" max="2" width="3.6640625" style="5" customWidth="1"/>
    <col min="3" max="3" width="28.6640625" style="5" customWidth="1"/>
    <col min="4" max="4" width="23.88671875" style="43" customWidth="1"/>
    <col min="5" max="6" width="15.6640625" style="5" customWidth="1"/>
    <col min="7" max="7" width="12.6640625" style="5" customWidth="1"/>
    <col min="8" max="8" width="3.6640625" customWidth="1"/>
    <col min="9" max="9" width="10.6640625" style="5" customWidth="1"/>
    <col min="10" max="10" width="12.6640625" style="5" customWidth="1"/>
    <col min="11" max="11" width="3.6640625" customWidth="1"/>
    <col min="12" max="14" width="15.6640625" style="5" customWidth="1"/>
    <col min="15" max="15" width="3.6640625" style="5" customWidth="1"/>
    <col min="16" max="17" width="10.6640625" style="5" customWidth="1"/>
    <col min="18" max="18" width="3.6640625" style="5" customWidth="1"/>
    <col min="19" max="19" width="15.6640625" style="5" customWidth="1"/>
    <col min="20" max="20" width="18.6640625" style="5" customWidth="1"/>
    <col min="21" max="21" width="10.6640625" style="5" customWidth="1"/>
    <col min="22" max="22" width="3.6640625" customWidth="1"/>
    <col min="23" max="23" width="12.6640625" style="5" customWidth="1"/>
    <col min="24" max="26" width="15.6640625" style="5" customWidth="1"/>
    <col min="27" max="27" width="3.6640625" style="5" customWidth="1"/>
    <col min="28" max="35" width="15.6640625" style="5" customWidth="1"/>
    <col min="36" max="16384" width="9" style="5"/>
  </cols>
  <sheetData>
    <row r="1" spans="2:41" s="202" customFormat="1" ht="19.5" customHeight="1">
      <c r="B1" s="153"/>
      <c r="C1" s="153"/>
      <c r="D1" s="310"/>
      <c r="H1"/>
      <c r="K1"/>
      <c r="S1" s="311" t="s">
        <v>122</v>
      </c>
      <c r="T1" s="312">
        <f>詳細入力!$Q7</f>
        <v>0.52455299338756389</v>
      </c>
      <c r="U1" s="959" t="s">
        <v>502</v>
      </c>
      <c r="V1" s="960"/>
      <c r="W1" s="313"/>
    </row>
    <row r="2" spans="2:41" s="202" customFormat="1" ht="19.5" customHeight="1">
      <c r="B2" s="153"/>
      <c r="C2" s="153"/>
      <c r="D2" s="310"/>
      <c r="H2"/>
      <c r="K2"/>
      <c r="S2" s="361"/>
      <c r="T2" s="362"/>
      <c r="U2" s="316"/>
      <c r="V2"/>
      <c r="W2" s="316"/>
    </row>
    <row r="3" spans="2:41" s="202" customFormat="1" ht="15.75" customHeight="1">
      <c r="B3" s="272"/>
      <c r="C3" s="272"/>
      <c r="D3" s="310"/>
      <c r="F3" s="373" t="str">
        <f>生産誘発額計算!J3</f>
        <v>（単位：万円）</v>
      </c>
      <c r="H3"/>
      <c r="I3"/>
      <c r="J3"/>
      <c r="K3"/>
      <c r="N3" s="373" t="str">
        <f>生産誘発額計算!J3</f>
        <v>（単位：万円）</v>
      </c>
      <c r="S3" s="313"/>
      <c r="T3" s="313"/>
      <c r="V3"/>
      <c r="Z3" s="373" t="str">
        <f>生産誘発額計算!J3</f>
        <v>（単位：万円）</v>
      </c>
      <c r="AH3" s="314"/>
      <c r="AI3" s="314" t="s">
        <v>140</v>
      </c>
    </row>
    <row r="4" spans="2:41" ht="15" customHeight="1">
      <c r="B4" s="272"/>
      <c r="C4" s="272"/>
      <c r="D4" s="965" t="s">
        <v>96</v>
      </c>
      <c r="E4" s="966"/>
      <c r="F4" s="966"/>
      <c r="G4" s="967"/>
      <c r="I4"/>
      <c r="J4"/>
      <c r="L4" s="953" t="s">
        <v>100</v>
      </c>
      <c r="M4" s="954"/>
      <c r="N4" s="971"/>
      <c r="O4" s="202"/>
      <c r="P4" s="973" t="s">
        <v>121</v>
      </c>
      <c r="Q4" s="974"/>
      <c r="R4" s="202"/>
      <c r="S4"/>
      <c r="T4"/>
      <c r="U4"/>
      <c r="W4" s="965" t="s">
        <v>103</v>
      </c>
      <c r="X4" s="966"/>
      <c r="Y4" s="966"/>
      <c r="Z4" s="967"/>
      <c r="AB4" s="949" t="s">
        <v>134</v>
      </c>
      <c r="AC4" s="949"/>
      <c r="AD4" s="949"/>
      <c r="AE4" s="949"/>
      <c r="AF4" s="949"/>
      <c r="AG4" s="949"/>
      <c r="AH4" s="949"/>
      <c r="AI4" s="949"/>
    </row>
    <row r="5" spans="2:41" ht="15" customHeight="1">
      <c r="B5" s="272"/>
      <c r="C5" s="272"/>
      <c r="D5" s="968"/>
      <c r="E5" s="969"/>
      <c r="F5" s="969"/>
      <c r="G5" s="970"/>
      <c r="I5"/>
      <c r="J5"/>
      <c r="L5" s="956"/>
      <c r="M5" s="957"/>
      <c r="N5" s="972"/>
      <c r="O5" s="202"/>
      <c r="P5" s="975"/>
      <c r="Q5" s="976"/>
      <c r="R5" s="202"/>
      <c r="S5"/>
      <c r="T5"/>
      <c r="U5"/>
      <c r="W5" s="968"/>
      <c r="X5" s="969"/>
      <c r="Y5" s="969"/>
      <c r="Z5" s="970"/>
      <c r="AB5" s="949" t="s">
        <v>96</v>
      </c>
      <c r="AC5" s="949"/>
      <c r="AD5" s="949" t="s">
        <v>145</v>
      </c>
      <c r="AE5" s="949"/>
      <c r="AF5" s="949" t="s">
        <v>146</v>
      </c>
      <c r="AG5" s="949"/>
      <c r="AH5" s="949" t="s">
        <v>147</v>
      </c>
      <c r="AI5" s="949"/>
    </row>
    <row r="6" spans="2:41" ht="11.25" customHeight="1">
      <c r="B6" s="953" t="s">
        <v>281</v>
      </c>
      <c r="C6" s="954"/>
      <c r="D6" s="220" t="s">
        <v>125</v>
      </c>
      <c r="E6" s="221" t="s">
        <v>291</v>
      </c>
      <c r="F6" s="221" t="s">
        <v>294</v>
      </c>
      <c r="G6" s="219" t="s">
        <v>126</v>
      </c>
      <c r="I6" s="221" t="s">
        <v>565</v>
      </c>
      <c r="J6" s="219" t="s">
        <v>295</v>
      </c>
      <c r="L6" s="219" t="s">
        <v>301</v>
      </c>
      <c r="M6" s="219" t="s">
        <v>127</v>
      </c>
      <c r="N6" s="219" t="s">
        <v>302</v>
      </c>
      <c r="P6" s="222" t="s">
        <v>296</v>
      </c>
      <c r="Q6" s="223" t="s">
        <v>297</v>
      </c>
      <c r="S6" s="221" t="s">
        <v>128</v>
      </c>
      <c r="T6" s="221" t="s">
        <v>129</v>
      </c>
      <c r="U6" s="221" t="s">
        <v>566</v>
      </c>
      <c r="W6" s="221" t="s">
        <v>130</v>
      </c>
      <c r="X6" s="221" t="s">
        <v>306</v>
      </c>
      <c r="Y6" s="219" t="s">
        <v>133</v>
      </c>
      <c r="Z6" s="219" t="s">
        <v>307</v>
      </c>
      <c r="AB6" s="224" t="s">
        <v>308</v>
      </c>
      <c r="AC6" s="225" t="s">
        <v>148</v>
      </c>
      <c r="AD6" s="224" t="s">
        <v>309</v>
      </c>
      <c r="AE6" s="225" t="s">
        <v>310</v>
      </c>
      <c r="AF6" s="224" t="s">
        <v>311</v>
      </c>
      <c r="AG6" s="225" t="s">
        <v>312</v>
      </c>
      <c r="AH6" s="224" t="s">
        <v>313</v>
      </c>
      <c r="AI6" s="225" t="s">
        <v>137</v>
      </c>
    </row>
    <row r="7" spans="2:41" s="17" customFormat="1" ht="12" customHeight="1">
      <c r="B7" s="955"/>
      <c r="C7" s="952"/>
      <c r="D7" s="977" t="s">
        <v>98</v>
      </c>
      <c r="E7" s="962" t="s">
        <v>97</v>
      </c>
      <c r="F7" s="962" t="s">
        <v>99</v>
      </c>
      <c r="G7" s="962" t="s">
        <v>144</v>
      </c>
      <c r="H7"/>
      <c r="I7" s="962" t="s">
        <v>81</v>
      </c>
      <c r="J7" s="962" t="s">
        <v>143</v>
      </c>
      <c r="K7"/>
      <c r="L7" s="962" t="s">
        <v>98</v>
      </c>
      <c r="M7" s="962" t="s">
        <v>97</v>
      </c>
      <c r="N7" s="962" t="s">
        <v>99</v>
      </c>
      <c r="O7" s="158"/>
      <c r="P7" s="964" t="s">
        <v>101</v>
      </c>
      <c r="Q7" s="950" t="s">
        <v>102</v>
      </c>
      <c r="R7" s="158"/>
      <c r="S7" s="950" t="s">
        <v>123</v>
      </c>
      <c r="T7" s="950" t="s">
        <v>132</v>
      </c>
      <c r="U7" s="962" t="s">
        <v>81</v>
      </c>
      <c r="V7"/>
      <c r="W7" s="936" t="s">
        <v>131</v>
      </c>
      <c r="X7" s="964" t="s">
        <v>101</v>
      </c>
      <c r="Y7" s="962" t="s">
        <v>97</v>
      </c>
      <c r="Z7" s="962" t="s">
        <v>99</v>
      </c>
      <c r="AA7" s="16"/>
      <c r="AB7" s="936" t="s">
        <v>138</v>
      </c>
      <c r="AC7" s="961" t="s">
        <v>139</v>
      </c>
      <c r="AD7" s="936" t="s">
        <v>138</v>
      </c>
      <c r="AE7" s="961" t="s">
        <v>139</v>
      </c>
      <c r="AF7" s="936" t="s">
        <v>138</v>
      </c>
      <c r="AG7" s="961" t="s">
        <v>139</v>
      </c>
      <c r="AH7" s="936" t="s">
        <v>138</v>
      </c>
      <c r="AI7" s="961" t="s">
        <v>139</v>
      </c>
      <c r="AJ7" s="16"/>
      <c r="AK7" s="16"/>
      <c r="AL7" s="16"/>
      <c r="AM7" s="16"/>
      <c r="AN7" s="16"/>
      <c r="AO7" s="16"/>
    </row>
    <row r="8" spans="2:41" s="17" customFormat="1" ht="17.25" customHeight="1">
      <c r="B8" s="955"/>
      <c r="C8" s="952"/>
      <c r="D8" s="977"/>
      <c r="E8" s="963"/>
      <c r="F8" s="963"/>
      <c r="G8" s="935"/>
      <c r="H8"/>
      <c r="I8" s="963"/>
      <c r="J8" s="935"/>
      <c r="K8"/>
      <c r="L8" s="935"/>
      <c r="M8" s="963"/>
      <c r="N8" s="963"/>
      <c r="O8" s="158"/>
      <c r="P8" s="964"/>
      <c r="Q8" s="936"/>
      <c r="R8" s="158"/>
      <c r="S8" s="936"/>
      <c r="T8" s="936"/>
      <c r="U8" s="963"/>
      <c r="V8"/>
      <c r="W8" s="936"/>
      <c r="X8" s="964"/>
      <c r="Y8" s="963"/>
      <c r="Z8" s="963"/>
      <c r="AA8" s="16"/>
      <c r="AB8" s="936"/>
      <c r="AC8" s="961"/>
      <c r="AD8" s="936"/>
      <c r="AE8" s="961"/>
      <c r="AF8" s="936"/>
      <c r="AG8" s="961"/>
      <c r="AH8" s="936"/>
      <c r="AI8" s="961"/>
      <c r="AJ8" s="16"/>
      <c r="AK8" s="16"/>
      <c r="AL8" s="16"/>
      <c r="AM8" s="16"/>
      <c r="AN8" s="16"/>
      <c r="AO8" s="16"/>
    </row>
    <row r="9" spans="2:41" s="29" customFormat="1" ht="21" customHeight="1">
      <c r="B9" s="956"/>
      <c r="C9" s="957"/>
      <c r="D9" s="329" t="s">
        <v>474</v>
      </c>
      <c r="E9" s="318" t="s">
        <v>292</v>
      </c>
      <c r="F9" s="318" t="s">
        <v>293</v>
      </c>
      <c r="G9" s="318" t="s">
        <v>592</v>
      </c>
      <c r="H9"/>
      <c r="I9" s="317"/>
      <c r="J9" s="317" t="s">
        <v>298</v>
      </c>
      <c r="K9"/>
      <c r="L9" s="318" t="s">
        <v>593</v>
      </c>
      <c r="M9" s="318" t="s">
        <v>299</v>
      </c>
      <c r="N9" s="318" t="s">
        <v>300</v>
      </c>
      <c r="P9" s="317" t="s">
        <v>303</v>
      </c>
      <c r="Q9" s="317" t="s">
        <v>304</v>
      </c>
      <c r="S9" s="330" t="s">
        <v>305</v>
      </c>
      <c r="T9" s="330" t="s">
        <v>314</v>
      </c>
      <c r="U9" s="331"/>
      <c r="V9"/>
      <c r="W9" s="331" t="s">
        <v>567</v>
      </c>
      <c r="X9" s="331" t="s">
        <v>594</v>
      </c>
      <c r="Y9" s="318" t="s">
        <v>315</v>
      </c>
      <c r="Z9" s="318" t="s">
        <v>316</v>
      </c>
      <c r="AB9" s="317" t="s">
        <v>317</v>
      </c>
      <c r="AC9" s="332" t="s">
        <v>318</v>
      </c>
      <c r="AD9" s="317" t="s">
        <v>319</v>
      </c>
      <c r="AE9" s="332" t="s">
        <v>320</v>
      </c>
      <c r="AF9" s="317" t="s">
        <v>321</v>
      </c>
      <c r="AG9" s="332" t="s">
        <v>322</v>
      </c>
      <c r="AH9" s="317" t="s">
        <v>323</v>
      </c>
      <c r="AI9" s="332" t="s">
        <v>149</v>
      </c>
    </row>
    <row r="10" spans="2:41" ht="12.75" customHeight="1">
      <c r="B10" s="304" t="s">
        <v>6</v>
      </c>
      <c r="C10" s="261" t="s">
        <v>252</v>
      </c>
      <c r="D10" s="42">
        <f>生産誘発額計算!J10+生産誘発額計算!P10</f>
        <v>0</v>
      </c>
      <c r="E10" s="42">
        <f>D10*その他係数!F4</f>
        <v>0</v>
      </c>
      <c r="F10" s="42">
        <f>D10*その他係数!G4</f>
        <v>0</v>
      </c>
      <c r="G10" s="42">
        <f t="array" ref="G10:G48">MMULT(投入係数!D5:AP43,D10:D48)</f>
        <v>0</v>
      </c>
      <c r="I10" s="82">
        <f>詳細入力!I10</f>
        <v>0.47756219126874644</v>
      </c>
      <c r="J10" s="42">
        <f>G10*I10</f>
        <v>0</v>
      </c>
      <c r="L10" s="42">
        <f t="array" ref="L10:L48">MMULT('逆行列係数（開放型）'!D5:AP43,J10:J48)</f>
        <v>0</v>
      </c>
      <c r="M10" s="42">
        <f>L10*その他係数!F4</f>
        <v>0</v>
      </c>
      <c r="N10" s="42">
        <f>L10*その他係数!G4</f>
        <v>0</v>
      </c>
      <c r="O10" s="43"/>
      <c r="P10" s="42">
        <f t="shared" ref="P10:P48" si="0">D10+L10</f>
        <v>0</v>
      </c>
      <c r="Q10" s="42">
        <f t="shared" ref="Q10:Q48" si="1">F10+N10</f>
        <v>0</v>
      </c>
      <c r="R10" s="43"/>
      <c r="S10" s="42">
        <f>Q10*$T$1</f>
        <v>0</v>
      </c>
      <c r="T10" s="42">
        <f>$S$49*その他係数!H4</f>
        <v>0</v>
      </c>
      <c r="U10" s="199">
        <f>詳細入力!I10</f>
        <v>0.47756219126874644</v>
      </c>
      <c r="W10" s="42">
        <f>T10*U10</f>
        <v>0</v>
      </c>
      <c r="X10" s="42">
        <f t="array" ref="X10:X48">MMULT('逆行列係数（開放型）'!D5:AP43,W10:W48)</f>
        <v>0</v>
      </c>
      <c r="Y10" s="42">
        <f>X10*その他係数!F4</f>
        <v>0</v>
      </c>
      <c r="Z10" s="42">
        <f>X10*その他係数!G4</f>
        <v>0</v>
      </c>
      <c r="AA10" s="43"/>
      <c r="AB10" s="197">
        <f>D10*その他係数!I4*IF(SUM(詳細入力!$D$49:$E$49)&gt;0,詳細入力!$Q$41,簡易入力!$N$19)</f>
        <v>0</v>
      </c>
      <c r="AC10" s="197">
        <f>D10*その他係数!J4*IF(SUM(詳細入力!$D$49:$E$49)&gt;0,詳細入力!$Q$41,簡易入力!$N$19)</f>
        <v>0</v>
      </c>
      <c r="AD10" s="197">
        <f>L10*その他係数!I4*IF(SUM(詳細入力!$D$49:$E$49)&gt;0,詳細入力!$Q$41,簡易入力!$N$19)</f>
        <v>0</v>
      </c>
      <c r="AE10" s="197">
        <f>L10*その他係数!J4*IF(SUM(詳細入力!$D$49:$E$49)&gt;0,詳細入力!$Q$41,簡易入力!$N$19)</f>
        <v>0</v>
      </c>
      <c r="AF10" s="197">
        <f>X10*その他係数!I4*IF(SUM(詳細入力!$D$49:$E$49)&gt;0,詳細入力!$Q$41,簡易入力!$N$19)</f>
        <v>0</v>
      </c>
      <c r="AG10" s="197">
        <f>X10*その他係数!J4*IF(SUM(詳細入力!$D$49:$E$49)&gt;0,詳細入力!$Q$41,簡易入力!$N$19)</f>
        <v>0</v>
      </c>
      <c r="AH10" s="554">
        <f>AB10+AD10+AF10</f>
        <v>0</v>
      </c>
      <c r="AI10" s="197">
        <f>AC10+AE10+AG10</f>
        <v>0</v>
      </c>
    </row>
    <row r="11" spans="2:41" ht="12.75" customHeight="1">
      <c r="B11" s="305" t="s">
        <v>7</v>
      </c>
      <c r="C11" s="263" t="s">
        <v>209</v>
      </c>
      <c r="D11" s="44">
        <f>生産誘発額計算!J11+生産誘発額計算!P11</f>
        <v>0</v>
      </c>
      <c r="E11" s="44">
        <f>D11*その他係数!F5</f>
        <v>0</v>
      </c>
      <c r="F11" s="44">
        <f>D11*その他係数!G5</f>
        <v>0</v>
      </c>
      <c r="G11" s="44">
        <v>0</v>
      </c>
      <c r="I11" s="83">
        <f>詳細入力!I11</f>
        <v>0.18060887420766003</v>
      </c>
      <c r="J11" s="44">
        <f t="shared" ref="J11:J47" si="2">G11*I11</f>
        <v>0</v>
      </c>
      <c r="L11" s="44">
        <v>0</v>
      </c>
      <c r="M11" s="44">
        <f>L11*その他係数!F5</f>
        <v>0</v>
      </c>
      <c r="N11" s="44">
        <f>L11*その他係数!G5</f>
        <v>0</v>
      </c>
      <c r="O11" s="43"/>
      <c r="P11" s="44">
        <f t="shared" si="0"/>
        <v>0</v>
      </c>
      <c r="Q11" s="44">
        <f t="shared" si="1"/>
        <v>0</v>
      </c>
      <c r="R11" s="43"/>
      <c r="S11" s="44">
        <f t="shared" ref="S11:S48" si="3">Q11*$T$1</f>
        <v>0</v>
      </c>
      <c r="T11" s="44">
        <f>$S$49*その他係数!H5</f>
        <v>0</v>
      </c>
      <c r="U11" s="200">
        <f>詳細入力!I11</f>
        <v>0.18060887420766003</v>
      </c>
      <c r="W11" s="44">
        <f t="shared" ref="W11:W48" si="4">T11*U11</f>
        <v>0</v>
      </c>
      <c r="X11" s="44">
        <v>0</v>
      </c>
      <c r="Y11" s="44">
        <f>X11*その他係数!F5</f>
        <v>0</v>
      </c>
      <c r="Z11" s="44">
        <f>X11*その他係数!G5</f>
        <v>0</v>
      </c>
      <c r="AA11" s="43"/>
      <c r="AB11" s="198">
        <f>D11*その他係数!I5*IF(SUM(詳細入力!$D$49:$E$49)&gt;0,詳細入力!$Q$41,簡易入力!$N$19)</f>
        <v>0</v>
      </c>
      <c r="AC11" s="198">
        <f>D11*その他係数!J5*IF(SUM(詳細入力!$D$49:$E$49)&gt;0,詳細入力!$Q$41,簡易入力!$N$19)</f>
        <v>0</v>
      </c>
      <c r="AD11" s="198">
        <f>L11*その他係数!I5*IF(SUM(詳細入力!$D$49:$E$49)&gt;0,詳細入力!$Q$41,簡易入力!$N$19)</f>
        <v>0</v>
      </c>
      <c r="AE11" s="198">
        <f>L11*その他係数!J5*IF(SUM(詳細入力!$D$49:$E$49)&gt;0,詳細入力!$Q$41,簡易入力!$N$19)</f>
        <v>0</v>
      </c>
      <c r="AF11" s="198">
        <f>X11*その他係数!I5*IF(SUM(詳細入力!$D$49:$E$49)&gt;0,詳細入力!$Q$41,簡易入力!$N$19)</f>
        <v>0</v>
      </c>
      <c r="AG11" s="198">
        <f>X11*その他係数!J5*IF(SUM(詳細入力!$D$49:$E$49)&gt;0,詳細入力!$Q$41,簡易入力!$N$19)</f>
        <v>0</v>
      </c>
      <c r="AH11" s="555">
        <f>AB11+AD11+AF11</f>
        <v>0</v>
      </c>
      <c r="AI11" s="198">
        <f>AC11+AE11+AG11</f>
        <v>0</v>
      </c>
    </row>
    <row r="12" spans="2:41" ht="12.75" customHeight="1">
      <c r="B12" s="305" t="s">
        <v>9</v>
      </c>
      <c r="C12" s="263" t="s">
        <v>210</v>
      </c>
      <c r="D12" s="44">
        <f>生産誘発額計算!J12+生産誘発額計算!P12</f>
        <v>0</v>
      </c>
      <c r="E12" s="44">
        <f>D12*その他係数!F6</f>
        <v>0</v>
      </c>
      <c r="F12" s="44">
        <f>D12*その他係数!G6</f>
        <v>0</v>
      </c>
      <c r="G12" s="44">
        <v>0</v>
      </c>
      <c r="I12" s="83">
        <f>詳細入力!I12</f>
        <v>0.1944746943698985</v>
      </c>
      <c r="J12" s="44">
        <f t="shared" si="2"/>
        <v>0</v>
      </c>
      <c r="L12" s="44">
        <v>0</v>
      </c>
      <c r="M12" s="44">
        <f>L12*その他係数!F6</f>
        <v>0</v>
      </c>
      <c r="N12" s="44">
        <f>L12*その他係数!G6</f>
        <v>0</v>
      </c>
      <c r="O12" s="43"/>
      <c r="P12" s="44">
        <f t="shared" si="0"/>
        <v>0</v>
      </c>
      <c r="Q12" s="44">
        <f t="shared" si="1"/>
        <v>0</v>
      </c>
      <c r="R12" s="43"/>
      <c r="S12" s="44">
        <f t="shared" si="3"/>
        <v>0</v>
      </c>
      <c r="T12" s="44">
        <f>$S$49*その他係数!H6</f>
        <v>0</v>
      </c>
      <c r="U12" s="200">
        <f>詳細入力!I12</f>
        <v>0.1944746943698985</v>
      </c>
      <c r="W12" s="44">
        <f t="shared" si="4"/>
        <v>0</v>
      </c>
      <c r="X12" s="44">
        <v>0</v>
      </c>
      <c r="Y12" s="44">
        <f>X12*その他係数!F6</f>
        <v>0</v>
      </c>
      <c r="Z12" s="44">
        <f>X12*その他係数!G6</f>
        <v>0</v>
      </c>
      <c r="AA12" s="43"/>
      <c r="AB12" s="198">
        <f>D12*その他係数!I6*IF(SUM(詳細入力!$D$49:$E$49)&gt;0,詳細入力!$Q$41,簡易入力!$N$19)</f>
        <v>0</v>
      </c>
      <c r="AC12" s="198">
        <f>D12*その他係数!J6*IF(SUM(詳細入力!$D$49:$E$49)&gt;0,詳細入力!$Q$41,簡易入力!$N$19)</f>
        <v>0</v>
      </c>
      <c r="AD12" s="198">
        <f>L12*その他係数!I6*IF(SUM(詳細入力!$D$49:$E$49)&gt;0,詳細入力!$Q$41,簡易入力!$N$19)</f>
        <v>0</v>
      </c>
      <c r="AE12" s="198">
        <f>L12*その他係数!J6*IF(SUM(詳細入力!$D$49:$E$49)&gt;0,詳細入力!$Q$41,簡易入力!$N$19)</f>
        <v>0</v>
      </c>
      <c r="AF12" s="198">
        <f>X12*その他係数!I6*IF(SUM(詳細入力!$D$49:$E$49)&gt;0,詳細入力!$Q$41,簡易入力!$N$19)</f>
        <v>0</v>
      </c>
      <c r="AG12" s="198">
        <f>X12*その他係数!J6*IF(SUM(詳細入力!$D$49:$E$49)&gt;0,詳細入力!$Q$41,簡易入力!$N$19)</f>
        <v>0</v>
      </c>
      <c r="AH12" s="555">
        <f t="shared" ref="AH12:AH44" si="5">AB12+AD12+AF12</f>
        <v>0</v>
      </c>
      <c r="AI12" s="198">
        <f t="shared" ref="AI12:AI44" si="6">AC12+AE12+AG12</f>
        <v>0</v>
      </c>
    </row>
    <row r="13" spans="2:41" ht="12.75" customHeight="1">
      <c r="B13" s="305" t="s">
        <v>11</v>
      </c>
      <c r="C13" s="263" t="s">
        <v>211</v>
      </c>
      <c r="D13" s="44">
        <f>生産誘発額計算!J13+生産誘発額計算!P13</f>
        <v>0</v>
      </c>
      <c r="E13" s="44">
        <f>D13*その他係数!F7</f>
        <v>0</v>
      </c>
      <c r="F13" s="44">
        <f>D13*その他係数!G7</f>
        <v>0</v>
      </c>
      <c r="G13" s="44">
        <v>0</v>
      </c>
      <c r="I13" s="83">
        <f>詳細入力!I13</f>
        <v>3.7698576865795141E-2</v>
      </c>
      <c r="J13" s="44">
        <f t="shared" si="2"/>
        <v>0</v>
      </c>
      <c r="L13" s="44">
        <v>0</v>
      </c>
      <c r="M13" s="44">
        <f>L13*その他係数!F7</f>
        <v>0</v>
      </c>
      <c r="N13" s="44">
        <f>L13*その他係数!G7</f>
        <v>0</v>
      </c>
      <c r="O13" s="43"/>
      <c r="P13" s="44">
        <f t="shared" si="0"/>
        <v>0</v>
      </c>
      <c r="Q13" s="44">
        <f t="shared" si="1"/>
        <v>0</v>
      </c>
      <c r="R13" s="43"/>
      <c r="S13" s="44">
        <f t="shared" si="3"/>
        <v>0</v>
      </c>
      <c r="T13" s="44">
        <f>$S$49*その他係数!H7</f>
        <v>0</v>
      </c>
      <c r="U13" s="200">
        <f>詳細入力!I13</f>
        <v>3.7698576865795141E-2</v>
      </c>
      <c r="W13" s="44">
        <f t="shared" si="4"/>
        <v>0</v>
      </c>
      <c r="X13" s="44">
        <v>0</v>
      </c>
      <c r="Y13" s="44">
        <f>X13*その他係数!F7</f>
        <v>0</v>
      </c>
      <c r="Z13" s="44">
        <f>X13*その他係数!G7</f>
        <v>0</v>
      </c>
      <c r="AA13" s="43"/>
      <c r="AB13" s="198">
        <f>D13*その他係数!I7*IF(SUM(詳細入力!$D$49:$E$49)&gt;0,詳細入力!$Q$41,簡易入力!$N$19)</f>
        <v>0</v>
      </c>
      <c r="AC13" s="198">
        <f>D13*その他係数!J7*IF(SUM(詳細入力!$D$49:$E$49)&gt;0,詳細入力!$Q$41,簡易入力!$N$19)</f>
        <v>0</v>
      </c>
      <c r="AD13" s="198">
        <f>L13*その他係数!I7*IF(SUM(詳細入力!$D$49:$E$49)&gt;0,詳細入力!$Q$41,簡易入力!$N$19)</f>
        <v>0</v>
      </c>
      <c r="AE13" s="198">
        <f>L13*その他係数!J7*IF(SUM(詳細入力!$D$49:$E$49)&gt;0,詳細入力!$Q$41,簡易入力!$N$19)</f>
        <v>0</v>
      </c>
      <c r="AF13" s="198">
        <f>X13*その他係数!I7*IF(SUM(詳細入力!$D$49:$E$49)&gt;0,詳細入力!$Q$41,簡易入力!$N$19)</f>
        <v>0</v>
      </c>
      <c r="AG13" s="198">
        <f>X13*その他係数!J7*IF(SUM(詳細入力!$D$49:$E$49)&gt;0,詳細入力!$Q$41,簡易入力!$N$19)</f>
        <v>0</v>
      </c>
      <c r="AH13" s="555">
        <f t="shared" si="5"/>
        <v>0</v>
      </c>
      <c r="AI13" s="198">
        <f t="shared" si="6"/>
        <v>0</v>
      </c>
    </row>
    <row r="14" spans="2:41" ht="12.75" customHeight="1">
      <c r="B14" s="305" t="s">
        <v>13</v>
      </c>
      <c r="C14" s="263" t="s">
        <v>14</v>
      </c>
      <c r="D14" s="44">
        <f>生産誘発額計算!J14+生産誘発額計算!P14</f>
        <v>0</v>
      </c>
      <c r="E14" s="44">
        <f>D14*その他係数!F8</f>
        <v>0</v>
      </c>
      <c r="F14" s="44">
        <f>D14*その他係数!G8</f>
        <v>0</v>
      </c>
      <c r="G14" s="44">
        <v>0</v>
      </c>
      <c r="I14" s="83">
        <f>詳細入力!I14</f>
        <v>0.2884126529051988</v>
      </c>
      <c r="J14" s="44">
        <f t="shared" si="2"/>
        <v>0</v>
      </c>
      <c r="L14" s="44">
        <v>0</v>
      </c>
      <c r="M14" s="44">
        <f>L14*その他係数!F8</f>
        <v>0</v>
      </c>
      <c r="N14" s="44">
        <f>L14*その他係数!G8</f>
        <v>0</v>
      </c>
      <c r="O14" s="43"/>
      <c r="P14" s="44">
        <f t="shared" si="0"/>
        <v>0</v>
      </c>
      <c r="Q14" s="44">
        <f t="shared" si="1"/>
        <v>0</v>
      </c>
      <c r="R14" s="43"/>
      <c r="S14" s="44">
        <f>Q14*$T$1</f>
        <v>0</v>
      </c>
      <c r="T14" s="44">
        <f>$S$49*その他係数!H8</f>
        <v>0</v>
      </c>
      <c r="U14" s="200">
        <f>詳細入力!I14</f>
        <v>0.2884126529051988</v>
      </c>
      <c r="W14" s="44">
        <f t="shared" si="4"/>
        <v>0</v>
      </c>
      <c r="X14" s="44">
        <v>0</v>
      </c>
      <c r="Y14" s="44">
        <f>X14*その他係数!F8</f>
        <v>0</v>
      </c>
      <c r="Z14" s="44">
        <f>X14*その他係数!G8</f>
        <v>0</v>
      </c>
      <c r="AA14" s="43"/>
      <c r="AB14" s="198">
        <f>D14*その他係数!I8*IF(SUM(詳細入力!$D$49:$E$49)&gt;0,詳細入力!$Q$41,簡易入力!$N$19)</f>
        <v>0</v>
      </c>
      <c r="AC14" s="198">
        <f>D14*その他係数!J8*IF(SUM(詳細入力!$D$49:$E$49)&gt;0,詳細入力!$Q$41,簡易入力!$N$19)</f>
        <v>0</v>
      </c>
      <c r="AD14" s="198">
        <f>L14*その他係数!I8*IF(SUM(詳細入力!$D$49:$E$49)&gt;0,詳細入力!$Q$41,簡易入力!$N$19)</f>
        <v>0</v>
      </c>
      <c r="AE14" s="198">
        <f>L14*その他係数!J8*IF(SUM(詳細入力!$D$49:$E$49)&gt;0,詳細入力!$Q$41,簡易入力!$N$19)</f>
        <v>0</v>
      </c>
      <c r="AF14" s="198">
        <f>X14*その他係数!I8*IF(SUM(詳細入力!$D$49:$E$49)&gt;0,詳細入力!$Q$41,簡易入力!$N$19)</f>
        <v>0</v>
      </c>
      <c r="AG14" s="198">
        <f>X14*その他係数!J8*IF(SUM(詳細入力!$D$49:$E$49)&gt;0,詳細入力!$Q$41,簡易入力!$N$19)</f>
        <v>0</v>
      </c>
      <c r="AH14" s="555">
        <f>AB14+AD14+AF14</f>
        <v>0</v>
      </c>
      <c r="AI14" s="198">
        <f t="shared" si="6"/>
        <v>0</v>
      </c>
    </row>
    <row r="15" spans="2:41" ht="12.75" customHeight="1">
      <c r="B15" s="305" t="s">
        <v>15</v>
      </c>
      <c r="C15" s="263" t="s">
        <v>212</v>
      </c>
      <c r="D15" s="44">
        <f>生産誘発額計算!J15+生産誘発額計算!P15</f>
        <v>0</v>
      </c>
      <c r="E15" s="44">
        <f>D15*その他係数!F9</f>
        <v>0</v>
      </c>
      <c r="F15" s="44">
        <f>D15*その他係数!G9</f>
        <v>0</v>
      </c>
      <c r="G15" s="44">
        <v>0</v>
      </c>
      <c r="I15" s="83">
        <f>詳細入力!I15</f>
        <v>2.2083925194038789E-2</v>
      </c>
      <c r="J15" s="44">
        <f t="shared" si="2"/>
        <v>0</v>
      </c>
      <c r="L15" s="44">
        <v>0</v>
      </c>
      <c r="M15" s="44">
        <f>L15*その他係数!F9</f>
        <v>0</v>
      </c>
      <c r="N15" s="44">
        <f>L15*その他係数!G9</f>
        <v>0</v>
      </c>
      <c r="O15" s="43"/>
      <c r="P15" s="44">
        <f t="shared" si="0"/>
        <v>0</v>
      </c>
      <c r="Q15" s="44">
        <f t="shared" si="1"/>
        <v>0</v>
      </c>
      <c r="R15" s="43"/>
      <c r="S15" s="44">
        <f t="shared" si="3"/>
        <v>0</v>
      </c>
      <c r="T15" s="44">
        <f>$S$49*その他係数!H9</f>
        <v>0</v>
      </c>
      <c r="U15" s="200">
        <f>詳細入力!I15</f>
        <v>2.2083925194038789E-2</v>
      </c>
      <c r="W15" s="44">
        <f t="shared" si="4"/>
        <v>0</v>
      </c>
      <c r="X15" s="44">
        <v>0</v>
      </c>
      <c r="Y15" s="44">
        <f>X15*その他係数!F9</f>
        <v>0</v>
      </c>
      <c r="Z15" s="44">
        <f>X15*その他係数!G9</f>
        <v>0</v>
      </c>
      <c r="AA15" s="43"/>
      <c r="AB15" s="198">
        <f>D15*その他係数!I9*IF(SUM(詳細入力!$D$49:$E$49)&gt;0,詳細入力!$Q$41,簡易入力!$N$19)</f>
        <v>0</v>
      </c>
      <c r="AC15" s="198">
        <f>D15*その他係数!J9*IF(SUM(詳細入力!$D$49:$E$49)&gt;0,詳細入力!$Q$41,簡易入力!$N$19)</f>
        <v>0</v>
      </c>
      <c r="AD15" s="198">
        <f>L15*その他係数!I9*IF(SUM(詳細入力!$D$49:$E$49)&gt;0,詳細入力!$Q$41,簡易入力!$N$19)</f>
        <v>0</v>
      </c>
      <c r="AE15" s="198">
        <f>L15*その他係数!J9*IF(SUM(詳細入力!$D$49:$E$49)&gt;0,詳細入力!$Q$41,簡易入力!$N$19)</f>
        <v>0</v>
      </c>
      <c r="AF15" s="198">
        <f>X15*その他係数!I9*IF(SUM(詳細入力!$D$49:$E$49)&gt;0,詳細入力!$Q$41,簡易入力!$N$19)</f>
        <v>0</v>
      </c>
      <c r="AG15" s="198">
        <f>X15*その他係数!J9*IF(SUM(詳細入力!$D$49:$E$49)&gt;0,詳細入力!$Q$41,簡易入力!$N$19)</f>
        <v>0</v>
      </c>
      <c r="AH15" s="555">
        <f t="shared" si="5"/>
        <v>0</v>
      </c>
      <c r="AI15" s="198">
        <f t="shared" si="6"/>
        <v>0</v>
      </c>
    </row>
    <row r="16" spans="2:41" ht="12.75" customHeight="1">
      <c r="B16" s="305" t="s">
        <v>17</v>
      </c>
      <c r="C16" s="263" t="s">
        <v>213</v>
      </c>
      <c r="D16" s="44">
        <f>生産誘発額計算!J16+生産誘発額計算!P16</f>
        <v>0</v>
      </c>
      <c r="E16" s="44">
        <f>D16*その他係数!F10</f>
        <v>0</v>
      </c>
      <c r="F16" s="44">
        <f>D16*その他係数!G10</f>
        <v>0</v>
      </c>
      <c r="G16" s="44">
        <v>0</v>
      </c>
      <c r="I16" s="83">
        <f>詳細入力!I16</f>
        <v>3.3317631113535362E-2</v>
      </c>
      <c r="J16" s="44">
        <f t="shared" si="2"/>
        <v>0</v>
      </c>
      <c r="L16" s="44">
        <v>0</v>
      </c>
      <c r="M16" s="44">
        <f>L16*その他係数!F10</f>
        <v>0</v>
      </c>
      <c r="N16" s="44">
        <f>L16*その他係数!G10</f>
        <v>0</v>
      </c>
      <c r="O16" s="43"/>
      <c r="P16" s="44">
        <f t="shared" si="0"/>
        <v>0</v>
      </c>
      <c r="Q16" s="44">
        <f t="shared" si="1"/>
        <v>0</v>
      </c>
      <c r="R16" s="43"/>
      <c r="S16" s="44">
        <f>Q16*$T$1</f>
        <v>0</v>
      </c>
      <c r="T16" s="44">
        <f>$S$49*その他係数!H10</f>
        <v>0</v>
      </c>
      <c r="U16" s="200">
        <f>詳細入力!I16</f>
        <v>3.3317631113535362E-2</v>
      </c>
      <c r="W16" s="44">
        <f t="shared" si="4"/>
        <v>0</v>
      </c>
      <c r="X16" s="44">
        <v>0</v>
      </c>
      <c r="Y16" s="44">
        <f>X16*その他係数!F10</f>
        <v>0</v>
      </c>
      <c r="Z16" s="44">
        <f>X16*その他係数!G10</f>
        <v>0</v>
      </c>
      <c r="AA16" s="43"/>
      <c r="AB16" s="198">
        <f>D16*その他係数!I10*IF(SUM(詳細入力!$D$49:$E$49)&gt;0,詳細入力!$Q$41,簡易入力!$N$19)</f>
        <v>0</v>
      </c>
      <c r="AC16" s="198">
        <f>D16*その他係数!J10*IF(SUM(詳細入力!$D$49:$E$49)&gt;0,詳細入力!$Q$41,簡易入力!$N$19)</f>
        <v>0</v>
      </c>
      <c r="AD16" s="198">
        <f>L16*その他係数!I10*IF(SUM(詳細入力!$D$49:$E$49)&gt;0,詳細入力!$Q$41,簡易入力!$N$19)</f>
        <v>0</v>
      </c>
      <c r="AE16" s="198">
        <f>L16*その他係数!J10*IF(SUM(詳細入力!$D$49:$E$49)&gt;0,詳細入力!$Q$41,簡易入力!$N$19)</f>
        <v>0</v>
      </c>
      <c r="AF16" s="198">
        <f>X16*その他係数!I10*IF(SUM(詳細入力!$D$49:$E$49)&gt;0,詳細入力!$Q$41,簡易入力!$N$19)</f>
        <v>0</v>
      </c>
      <c r="AG16" s="198">
        <f>X16*その他係数!J10*IF(SUM(詳細入力!$D$49:$E$49)&gt;0,詳細入力!$Q$41,簡易入力!$N$19)</f>
        <v>0</v>
      </c>
      <c r="AH16" s="555">
        <f t="shared" si="5"/>
        <v>0</v>
      </c>
      <c r="AI16" s="198">
        <f t="shared" si="6"/>
        <v>0</v>
      </c>
    </row>
    <row r="17" spans="2:35" ht="12.75" customHeight="1">
      <c r="B17" s="305" t="s">
        <v>19</v>
      </c>
      <c r="C17" s="263" t="s">
        <v>656</v>
      </c>
      <c r="D17" s="44">
        <f>生産誘発額計算!J17+生産誘発額計算!P17</f>
        <v>0</v>
      </c>
      <c r="E17" s="44">
        <f>D17*その他係数!F11</f>
        <v>0</v>
      </c>
      <c r="F17" s="44">
        <f>D17*その他係数!G11</f>
        <v>0</v>
      </c>
      <c r="G17" s="44">
        <v>0</v>
      </c>
      <c r="I17" s="83">
        <f>詳細入力!I17</f>
        <v>0.10346740757307271</v>
      </c>
      <c r="J17" s="44">
        <f t="shared" si="2"/>
        <v>0</v>
      </c>
      <c r="L17" s="44">
        <v>0</v>
      </c>
      <c r="M17" s="44">
        <f>L17*その他係数!F11</f>
        <v>0</v>
      </c>
      <c r="N17" s="44">
        <f>L17*その他係数!G11</f>
        <v>0</v>
      </c>
      <c r="O17" s="43"/>
      <c r="P17" s="44">
        <f t="shared" si="0"/>
        <v>0</v>
      </c>
      <c r="Q17" s="44">
        <f t="shared" si="1"/>
        <v>0</v>
      </c>
      <c r="R17" s="43"/>
      <c r="S17" s="44">
        <f t="shared" si="3"/>
        <v>0</v>
      </c>
      <c r="T17" s="44">
        <f>$S$49*その他係数!H11</f>
        <v>0</v>
      </c>
      <c r="U17" s="200">
        <f>詳細入力!I17</f>
        <v>0.10346740757307271</v>
      </c>
      <c r="W17" s="44">
        <f t="shared" si="4"/>
        <v>0</v>
      </c>
      <c r="X17" s="44">
        <v>0</v>
      </c>
      <c r="Y17" s="44">
        <f>X17*その他係数!F11</f>
        <v>0</v>
      </c>
      <c r="Z17" s="44">
        <f>X17*その他係数!G11</f>
        <v>0</v>
      </c>
      <c r="AA17" s="43"/>
      <c r="AB17" s="198">
        <f>D17*その他係数!I11*IF(SUM(詳細入力!$D$49:$E$49)&gt;0,詳細入力!$Q$41,簡易入力!$N$19)</f>
        <v>0</v>
      </c>
      <c r="AC17" s="198">
        <f>D17*その他係数!J11*IF(SUM(詳細入力!$D$49:$E$49)&gt;0,詳細入力!$Q$41,簡易入力!$N$19)</f>
        <v>0</v>
      </c>
      <c r="AD17" s="198">
        <f>L17*その他係数!I11*IF(SUM(詳細入力!$D$49:$E$49)&gt;0,詳細入力!$Q$41,簡易入力!$N$19)</f>
        <v>0</v>
      </c>
      <c r="AE17" s="198">
        <f>L17*その他係数!J11*IF(SUM(詳細入力!$D$49:$E$49)&gt;0,詳細入力!$Q$41,簡易入力!$N$19)</f>
        <v>0</v>
      </c>
      <c r="AF17" s="198">
        <f>X17*その他係数!I11*IF(SUM(詳細入力!$D$49:$E$49)&gt;0,詳細入力!$Q$41,簡易入力!$N$19)</f>
        <v>0</v>
      </c>
      <c r="AG17" s="198">
        <f>X17*その他係数!J11*IF(SUM(詳細入力!$D$49:$E$49)&gt;0,詳細入力!$Q$41,簡易入力!$N$19)</f>
        <v>0</v>
      </c>
      <c r="AH17" s="555">
        <f t="shared" si="5"/>
        <v>0</v>
      </c>
      <c r="AI17" s="198">
        <f t="shared" si="6"/>
        <v>0</v>
      </c>
    </row>
    <row r="18" spans="2:35" ht="12.75" customHeight="1">
      <c r="B18" s="305" t="s">
        <v>20</v>
      </c>
      <c r="C18" s="263" t="s">
        <v>214</v>
      </c>
      <c r="D18" s="44">
        <f>生産誘発額計算!J18+生産誘発額計算!P18</f>
        <v>0</v>
      </c>
      <c r="E18" s="44">
        <f>D18*その他係数!F12</f>
        <v>0</v>
      </c>
      <c r="F18" s="44">
        <f>D18*その他係数!G12</f>
        <v>0</v>
      </c>
      <c r="G18" s="44">
        <v>0</v>
      </c>
      <c r="I18" s="83">
        <f>詳細入力!I18</f>
        <v>0.33921912616861472</v>
      </c>
      <c r="J18" s="44">
        <f t="shared" si="2"/>
        <v>0</v>
      </c>
      <c r="L18" s="44">
        <v>0</v>
      </c>
      <c r="M18" s="44">
        <f>L18*その他係数!F12</f>
        <v>0</v>
      </c>
      <c r="N18" s="44">
        <f>L18*その他係数!G12</f>
        <v>0</v>
      </c>
      <c r="O18" s="43"/>
      <c r="P18" s="44">
        <f t="shared" si="0"/>
        <v>0</v>
      </c>
      <c r="Q18" s="44">
        <f t="shared" si="1"/>
        <v>0</v>
      </c>
      <c r="R18" s="43"/>
      <c r="S18" s="44">
        <f t="shared" si="3"/>
        <v>0</v>
      </c>
      <c r="T18" s="44">
        <f>$S$49*その他係数!H12</f>
        <v>0</v>
      </c>
      <c r="U18" s="200">
        <f>詳細入力!I18</f>
        <v>0.33921912616861472</v>
      </c>
      <c r="W18" s="44">
        <f t="shared" si="4"/>
        <v>0</v>
      </c>
      <c r="X18" s="44">
        <v>0</v>
      </c>
      <c r="Y18" s="44">
        <f>X18*その他係数!F12</f>
        <v>0</v>
      </c>
      <c r="Z18" s="44">
        <f>X18*その他係数!G12</f>
        <v>0</v>
      </c>
      <c r="AA18" s="43"/>
      <c r="AB18" s="198">
        <f>D18*その他係数!I12*IF(SUM(詳細入力!$D$49:$E$49)&gt;0,詳細入力!$Q$41,簡易入力!$N$19)</f>
        <v>0</v>
      </c>
      <c r="AC18" s="198">
        <f>D18*その他係数!J12*IF(SUM(詳細入力!$D$49:$E$49)&gt;0,詳細入力!$Q$41,簡易入力!$N$19)</f>
        <v>0</v>
      </c>
      <c r="AD18" s="198">
        <f>L18*その他係数!I12*IF(SUM(詳細入力!$D$49:$E$49)&gt;0,詳細入力!$Q$41,簡易入力!$N$19)</f>
        <v>0</v>
      </c>
      <c r="AE18" s="198">
        <f>L18*その他係数!J12*IF(SUM(詳細入力!$D$49:$E$49)&gt;0,詳細入力!$Q$41,簡易入力!$N$19)</f>
        <v>0</v>
      </c>
      <c r="AF18" s="198">
        <f>X18*その他係数!I12*IF(SUM(詳細入力!$D$49:$E$49)&gt;0,詳細入力!$Q$41,簡易入力!$N$19)</f>
        <v>0</v>
      </c>
      <c r="AG18" s="198">
        <f>X18*その他係数!J12*IF(SUM(詳細入力!$D$49:$E$49)&gt;0,詳細入力!$Q$41,簡易入力!$N$19)</f>
        <v>0</v>
      </c>
      <c r="AH18" s="555">
        <f t="shared" si="5"/>
        <v>0</v>
      </c>
      <c r="AI18" s="198">
        <f t="shared" si="6"/>
        <v>0</v>
      </c>
    </row>
    <row r="19" spans="2:35" ht="12.75" customHeight="1">
      <c r="B19" s="305" t="s">
        <v>22</v>
      </c>
      <c r="C19" s="263" t="s">
        <v>215</v>
      </c>
      <c r="D19" s="44">
        <f>生産誘発額計算!J19+生産誘発額計算!P19</f>
        <v>0</v>
      </c>
      <c r="E19" s="44">
        <f>D19*その他係数!F13</f>
        <v>0</v>
      </c>
      <c r="F19" s="44">
        <f>D19*その他係数!G13</f>
        <v>0</v>
      </c>
      <c r="G19" s="44">
        <v>0</v>
      </c>
      <c r="I19" s="83">
        <f>詳細入力!I19</f>
        <v>5.624054061870376E-2</v>
      </c>
      <c r="J19" s="44">
        <f t="shared" si="2"/>
        <v>0</v>
      </c>
      <c r="L19" s="44">
        <v>0</v>
      </c>
      <c r="M19" s="44">
        <f>L19*その他係数!F13</f>
        <v>0</v>
      </c>
      <c r="N19" s="44">
        <f>L19*その他係数!G13</f>
        <v>0</v>
      </c>
      <c r="O19" s="43"/>
      <c r="P19" s="44">
        <f t="shared" si="0"/>
        <v>0</v>
      </c>
      <c r="Q19" s="44">
        <f t="shared" si="1"/>
        <v>0</v>
      </c>
      <c r="R19" s="43"/>
      <c r="S19" s="44">
        <f t="shared" si="3"/>
        <v>0</v>
      </c>
      <c r="T19" s="44">
        <f>$S$49*その他係数!H13</f>
        <v>0</v>
      </c>
      <c r="U19" s="200">
        <f>詳細入力!I19</f>
        <v>5.624054061870376E-2</v>
      </c>
      <c r="W19" s="44">
        <f t="shared" si="4"/>
        <v>0</v>
      </c>
      <c r="X19" s="44">
        <v>0</v>
      </c>
      <c r="Y19" s="44">
        <f>X19*その他係数!F13</f>
        <v>0</v>
      </c>
      <c r="Z19" s="44">
        <f>X19*その他係数!G13</f>
        <v>0</v>
      </c>
      <c r="AA19" s="43"/>
      <c r="AB19" s="198">
        <f>D19*その他係数!I13*IF(SUM(詳細入力!$D$49:$E$49)&gt;0,詳細入力!$Q$41,簡易入力!$N$19)</f>
        <v>0</v>
      </c>
      <c r="AC19" s="198">
        <f>D19*その他係数!J13*IF(SUM(詳細入力!$D$49:$E$49)&gt;0,詳細入力!$Q$41,簡易入力!$N$19)</f>
        <v>0</v>
      </c>
      <c r="AD19" s="198">
        <f>L19*その他係数!I13*IF(SUM(詳細入力!$D$49:$E$49)&gt;0,詳細入力!$Q$41,簡易入力!$N$19)</f>
        <v>0</v>
      </c>
      <c r="AE19" s="198">
        <f>L19*その他係数!J13*IF(SUM(詳細入力!$D$49:$E$49)&gt;0,詳細入力!$Q$41,簡易入力!$N$19)</f>
        <v>0</v>
      </c>
      <c r="AF19" s="198">
        <f>X19*その他係数!I13*IF(SUM(詳細入力!$D$49:$E$49)&gt;0,詳細入力!$Q$41,簡易入力!$N$19)</f>
        <v>0</v>
      </c>
      <c r="AG19" s="198">
        <f>X19*その他係数!J13*IF(SUM(詳細入力!$D$49:$E$49)&gt;0,詳細入力!$Q$41,簡易入力!$N$19)</f>
        <v>0</v>
      </c>
      <c r="AH19" s="555">
        <f t="shared" si="5"/>
        <v>0</v>
      </c>
      <c r="AI19" s="198">
        <f t="shared" si="6"/>
        <v>0</v>
      </c>
    </row>
    <row r="20" spans="2:35" ht="12.75" customHeight="1">
      <c r="B20" s="305" t="s">
        <v>24</v>
      </c>
      <c r="C20" s="263" t="s">
        <v>216</v>
      </c>
      <c r="D20" s="44">
        <f>生産誘発額計算!J20+生産誘発額計算!P20</f>
        <v>0</v>
      </c>
      <c r="E20" s="44">
        <f>D20*その他係数!F14</f>
        <v>0</v>
      </c>
      <c r="F20" s="44">
        <f>D20*その他係数!G14</f>
        <v>0</v>
      </c>
      <c r="G20" s="44">
        <v>0</v>
      </c>
      <c r="I20" s="83">
        <f>詳細入力!I20</f>
        <v>5.817868768115575E-2</v>
      </c>
      <c r="J20" s="44">
        <f t="shared" si="2"/>
        <v>0</v>
      </c>
      <c r="L20" s="44">
        <v>0</v>
      </c>
      <c r="M20" s="44">
        <f>L20*その他係数!F14</f>
        <v>0</v>
      </c>
      <c r="N20" s="44">
        <f>L20*その他係数!G14</f>
        <v>0</v>
      </c>
      <c r="O20" s="43"/>
      <c r="P20" s="44">
        <f t="shared" si="0"/>
        <v>0</v>
      </c>
      <c r="Q20" s="44">
        <f t="shared" si="1"/>
        <v>0</v>
      </c>
      <c r="R20" s="43"/>
      <c r="S20" s="44">
        <f t="shared" si="3"/>
        <v>0</v>
      </c>
      <c r="T20" s="44">
        <f>$S$49*その他係数!H14</f>
        <v>0</v>
      </c>
      <c r="U20" s="200">
        <f>詳細入力!I20</f>
        <v>5.817868768115575E-2</v>
      </c>
      <c r="W20" s="44">
        <f t="shared" si="4"/>
        <v>0</v>
      </c>
      <c r="X20" s="44">
        <v>0</v>
      </c>
      <c r="Y20" s="44">
        <f>X20*その他係数!F14</f>
        <v>0</v>
      </c>
      <c r="Z20" s="44">
        <f>X20*その他係数!G14</f>
        <v>0</v>
      </c>
      <c r="AA20" s="43"/>
      <c r="AB20" s="198">
        <f>D20*その他係数!I14*IF(SUM(詳細入力!$D$49:$E$49)&gt;0,詳細入力!$Q$41,簡易入力!$N$19)</f>
        <v>0</v>
      </c>
      <c r="AC20" s="198">
        <f>D20*その他係数!J14*IF(SUM(詳細入力!$D$49:$E$49)&gt;0,詳細入力!$Q$41,簡易入力!$N$19)</f>
        <v>0</v>
      </c>
      <c r="AD20" s="198">
        <f>L20*その他係数!I14*IF(SUM(詳細入力!$D$49:$E$49)&gt;0,詳細入力!$Q$41,簡易入力!$N$19)</f>
        <v>0</v>
      </c>
      <c r="AE20" s="198">
        <f>L20*その他係数!J14*IF(SUM(詳細入力!$D$49:$E$49)&gt;0,詳細入力!$Q$41,簡易入力!$N$19)</f>
        <v>0</v>
      </c>
      <c r="AF20" s="198">
        <f>X20*その他係数!I14*IF(SUM(詳細入力!$D$49:$E$49)&gt;0,詳細入力!$Q$41,簡易入力!$N$19)</f>
        <v>0</v>
      </c>
      <c r="AG20" s="198">
        <f>X20*その他係数!J14*IF(SUM(詳細入力!$D$49:$E$49)&gt;0,詳細入力!$Q$41,簡易入力!$N$19)</f>
        <v>0</v>
      </c>
      <c r="AH20" s="555">
        <f t="shared" si="5"/>
        <v>0</v>
      </c>
      <c r="AI20" s="198">
        <f t="shared" si="6"/>
        <v>0</v>
      </c>
    </row>
    <row r="21" spans="2:35" ht="12.75" customHeight="1">
      <c r="B21" s="305" t="s">
        <v>26</v>
      </c>
      <c r="C21" s="263" t="s">
        <v>217</v>
      </c>
      <c r="D21" s="44">
        <f>生産誘発額計算!J21+生産誘発額計算!P21</f>
        <v>0</v>
      </c>
      <c r="E21" s="44">
        <f>D21*その他係数!F15</f>
        <v>0</v>
      </c>
      <c r="F21" s="44">
        <f>D21*その他係数!G15</f>
        <v>0</v>
      </c>
      <c r="G21" s="44">
        <v>0</v>
      </c>
      <c r="I21" s="83">
        <f>詳細入力!I21</f>
        <v>0.28437716102945387</v>
      </c>
      <c r="J21" s="44">
        <f t="shared" si="2"/>
        <v>0</v>
      </c>
      <c r="L21" s="44">
        <v>0</v>
      </c>
      <c r="M21" s="44">
        <f>L21*その他係数!F15</f>
        <v>0</v>
      </c>
      <c r="N21" s="44">
        <f>L21*その他係数!G15</f>
        <v>0</v>
      </c>
      <c r="O21" s="43"/>
      <c r="P21" s="44">
        <f t="shared" si="0"/>
        <v>0</v>
      </c>
      <c r="Q21" s="44">
        <f t="shared" si="1"/>
        <v>0</v>
      </c>
      <c r="R21" s="43"/>
      <c r="S21" s="44">
        <f t="shared" si="3"/>
        <v>0</v>
      </c>
      <c r="T21" s="44">
        <f>$S$49*その他係数!H15</f>
        <v>0</v>
      </c>
      <c r="U21" s="200">
        <f>詳細入力!I21</f>
        <v>0.28437716102945387</v>
      </c>
      <c r="W21" s="44">
        <f t="shared" si="4"/>
        <v>0</v>
      </c>
      <c r="X21" s="44">
        <v>0</v>
      </c>
      <c r="Y21" s="44">
        <f>X21*その他係数!F15</f>
        <v>0</v>
      </c>
      <c r="Z21" s="44">
        <f>X21*その他係数!G15</f>
        <v>0</v>
      </c>
      <c r="AA21" s="43"/>
      <c r="AB21" s="198">
        <f>D21*その他係数!I15*IF(SUM(詳細入力!$D$49:$E$49)&gt;0,詳細入力!$Q$41,簡易入力!$N$19)</f>
        <v>0</v>
      </c>
      <c r="AC21" s="198">
        <f>D21*その他係数!J15*IF(SUM(詳細入力!$D$49:$E$49)&gt;0,詳細入力!$Q$41,簡易入力!$N$19)</f>
        <v>0</v>
      </c>
      <c r="AD21" s="198">
        <f>L21*その他係数!I15*IF(SUM(詳細入力!$D$49:$E$49)&gt;0,詳細入力!$Q$41,簡易入力!$N$19)</f>
        <v>0</v>
      </c>
      <c r="AE21" s="198">
        <f>L21*その他係数!J15*IF(SUM(詳細入力!$D$49:$E$49)&gt;0,詳細入力!$Q$41,簡易入力!$N$19)</f>
        <v>0</v>
      </c>
      <c r="AF21" s="198">
        <f>X21*その他係数!I15*IF(SUM(詳細入力!$D$49:$E$49)&gt;0,詳細入力!$Q$41,簡易入力!$N$19)</f>
        <v>0</v>
      </c>
      <c r="AG21" s="198">
        <f>X21*その他係数!J15*IF(SUM(詳細入力!$D$49:$E$49)&gt;0,詳細入力!$Q$41,簡易入力!$N$19)</f>
        <v>0</v>
      </c>
      <c r="AH21" s="555">
        <f t="shared" si="5"/>
        <v>0</v>
      </c>
      <c r="AI21" s="198">
        <f t="shared" si="6"/>
        <v>0</v>
      </c>
    </row>
    <row r="22" spans="2:35" ht="12.75" customHeight="1">
      <c r="B22" s="305" t="s">
        <v>28</v>
      </c>
      <c r="C22" s="263" t="s">
        <v>218</v>
      </c>
      <c r="D22" s="44">
        <f>生産誘発額計算!J22+生産誘発額計算!P22</f>
        <v>0</v>
      </c>
      <c r="E22" s="44">
        <f>D22*その他係数!F16</f>
        <v>0</v>
      </c>
      <c r="F22" s="44">
        <f>D22*その他係数!G16</f>
        <v>0</v>
      </c>
      <c r="G22" s="44">
        <v>0</v>
      </c>
      <c r="I22" s="83">
        <f>詳細入力!I22</f>
        <v>0.11334359373326341</v>
      </c>
      <c r="J22" s="44">
        <f t="shared" si="2"/>
        <v>0</v>
      </c>
      <c r="L22" s="44">
        <v>0</v>
      </c>
      <c r="M22" s="44">
        <f>L22*その他係数!F16</f>
        <v>0</v>
      </c>
      <c r="N22" s="44">
        <f>L22*その他係数!G16</f>
        <v>0</v>
      </c>
      <c r="O22" s="43"/>
      <c r="P22" s="44">
        <f t="shared" si="0"/>
        <v>0</v>
      </c>
      <c r="Q22" s="44">
        <f t="shared" si="1"/>
        <v>0</v>
      </c>
      <c r="R22" s="43"/>
      <c r="S22" s="44">
        <f t="shared" si="3"/>
        <v>0</v>
      </c>
      <c r="T22" s="44">
        <f>$S$49*その他係数!H16</f>
        <v>0</v>
      </c>
      <c r="U22" s="200">
        <f>詳細入力!I22</f>
        <v>0.11334359373326341</v>
      </c>
      <c r="W22" s="44">
        <f t="shared" si="4"/>
        <v>0</v>
      </c>
      <c r="X22" s="44">
        <v>0</v>
      </c>
      <c r="Y22" s="44">
        <f>X22*その他係数!F16</f>
        <v>0</v>
      </c>
      <c r="Z22" s="44">
        <f>X22*その他係数!G16</f>
        <v>0</v>
      </c>
      <c r="AA22" s="43"/>
      <c r="AB22" s="198">
        <f>D22*その他係数!I16*IF(SUM(詳細入力!$D$49:$E$49)&gt;0,詳細入力!$Q$41,簡易入力!$N$19)</f>
        <v>0</v>
      </c>
      <c r="AC22" s="198">
        <f>D22*その他係数!J16*IF(SUM(詳細入力!$D$49:$E$49)&gt;0,詳細入力!$Q$41,簡易入力!$N$19)</f>
        <v>0</v>
      </c>
      <c r="AD22" s="198">
        <f>L22*その他係数!I16*IF(SUM(詳細入力!$D$49:$E$49)&gt;0,詳細入力!$Q$41,簡易入力!$N$19)</f>
        <v>0</v>
      </c>
      <c r="AE22" s="198">
        <f>L22*その他係数!J16*IF(SUM(詳細入力!$D$49:$E$49)&gt;0,詳細入力!$Q$41,簡易入力!$N$19)</f>
        <v>0</v>
      </c>
      <c r="AF22" s="198">
        <f>X22*その他係数!I16*IF(SUM(詳細入力!$D$49:$E$49)&gt;0,詳細入力!$Q$41,簡易入力!$N$19)</f>
        <v>0</v>
      </c>
      <c r="AG22" s="198">
        <f>X22*その他係数!J16*IF(SUM(詳細入力!$D$49:$E$49)&gt;0,詳細入力!$Q$41,簡易入力!$N$19)</f>
        <v>0</v>
      </c>
      <c r="AH22" s="555">
        <f t="shared" si="5"/>
        <v>0</v>
      </c>
      <c r="AI22" s="198">
        <f t="shared" si="6"/>
        <v>0</v>
      </c>
    </row>
    <row r="23" spans="2:35" ht="12.75" customHeight="1">
      <c r="B23" s="305" t="s">
        <v>30</v>
      </c>
      <c r="C23" s="263" t="s">
        <v>219</v>
      </c>
      <c r="D23" s="44">
        <f>生産誘発額計算!J23+生産誘発額計算!P23</f>
        <v>0</v>
      </c>
      <c r="E23" s="44">
        <f>D23*その他係数!F17</f>
        <v>0</v>
      </c>
      <c r="F23" s="44">
        <f>D23*その他係数!G17</f>
        <v>0</v>
      </c>
      <c r="G23" s="44">
        <v>0</v>
      </c>
      <c r="I23" s="83">
        <f>詳細入力!I23</f>
        <v>0.203493375301387</v>
      </c>
      <c r="J23" s="44">
        <f t="shared" si="2"/>
        <v>0</v>
      </c>
      <c r="L23" s="44">
        <v>0</v>
      </c>
      <c r="M23" s="44">
        <f>L23*その他係数!F17</f>
        <v>0</v>
      </c>
      <c r="N23" s="44">
        <f>L23*その他係数!G17</f>
        <v>0</v>
      </c>
      <c r="O23" s="43"/>
      <c r="P23" s="44">
        <f t="shared" si="0"/>
        <v>0</v>
      </c>
      <c r="Q23" s="44">
        <f t="shared" si="1"/>
        <v>0</v>
      </c>
      <c r="R23" s="43"/>
      <c r="S23" s="44">
        <f t="shared" si="3"/>
        <v>0</v>
      </c>
      <c r="T23" s="44">
        <f>$S$49*その他係数!H17</f>
        <v>0</v>
      </c>
      <c r="U23" s="200">
        <f>詳細入力!I23</f>
        <v>0.203493375301387</v>
      </c>
      <c r="W23" s="44">
        <f t="shared" si="4"/>
        <v>0</v>
      </c>
      <c r="X23" s="44">
        <v>0</v>
      </c>
      <c r="Y23" s="44">
        <f>X23*その他係数!F17</f>
        <v>0</v>
      </c>
      <c r="Z23" s="44">
        <f>X23*その他係数!G17</f>
        <v>0</v>
      </c>
      <c r="AA23" s="43"/>
      <c r="AB23" s="198">
        <f>D23*その他係数!I17*IF(SUM(詳細入力!$D$49:$E$49)&gt;0,詳細入力!$Q$41,簡易入力!$N$19)</f>
        <v>0</v>
      </c>
      <c r="AC23" s="198">
        <f>D23*その他係数!J17*IF(SUM(詳細入力!$D$49:$E$49)&gt;0,詳細入力!$Q$41,簡易入力!$N$19)</f>
        <v>0</v>
      </c>
      <c r="AD23" s="198">
        <f>L23*その他係数!I17*IF(SUM(詳細入力!$D$49:$E$49)&gt;0,詳細入力!$Q$41,簡易入力!$N$19)</f>
        <v>0</v>
      </c>
      <c r="AE23" s="198">
        <f>L23*その他係数!J17*IF(SUM(詳細入力!$D$49:$E$49)&gt;0,詳細入力!$Q$41,簡易入力!$N$19)</f>
        <v>0</v>
      </c>
      <c r="AF23" s="198">
        <f>X23*その他係数!I17*IF(SUM(詳細入力!$D$49:$E$49)&gt;0,詳細入力!$Q$41,簡易入力!$N$19)</f>
        <v>0</v>
      </c>
      <c r="AG23" s="198">
        <f>X23*その他係数!J17*IF(SUM(詳細入力!$D$49:$E$49)&gt;0,詳細入力!$Q$41,簡易入力!$N$19)</f>
        <v>0</v>
      </c>
      <c r="AH23" s="555">
        <f t="shared" si="5"/>
        <v>0</v>
      </c>
      <c r="AI23" s="198">
        <f t="shared" si="6"/>
        <v>0</v>
      </c>
    </row>
    <row r="24" spans="2:35" ht="12.75" customHeight="1">
      <c r="B24" s="305" t="s">
        <v>32</v>
      </c>
      <c r="C24" s="263" t="s">
        <v>220</v>
      </c>
      <c r="D24" s="44">
        <f>生産誘発額計算!J24+生産誘発額計算!P24</f>
        <v>0</v>
      </c>
      <c r="E24" s="44">
        <f>D24*その他係数!F18</f>
        <v>0</v>
      </c>
      <c r="F24" s="44">
        <f>D24*その他係数!G18</f>
        <v>0</v>
      </c>
      <c r="G24" s="44">
        <v>0</v>
      </c>
      <c r="I24" s="83">
        <f>詳細入力!I24</f>
        <v>0.27578229513473285</v>
      </c>
      <c r="J24" s="44">
        <f t="shared" si="2"/>
        <v>0</v>
      </c>
      <c r="L24" s="44">
        <v>0</v>
      </c>
      <c r="M24" s="44">
        <f>L24*その他係数!F18</f>
        <v>0</v>
      </c>
      <c r="N24" s="44">
        <f>L24*その他係数!G18</f>
        <v>0</v>
      </c>
      <c r="O24" s="43"/>
      <c r="P24" s="44">
        <f t="shared" si="0"/>
        <v>0</v>
      </c>
      <c r="Q24" s="44">
        <f t="shared" si="1"/>
        <v>0</v>
      </c>
      <c r="R24" s="43"/>
      <c r="S24" s="44">
        <f t="shared" si="3"/>
        <v>0</v>
      </c>
      <c r="T24" s="44">
        <f>$S$49*その他係数!H18</f>
        <v>0</v>
      </c>
      <c r="U24" s="200">
        <f>詳細入力!I24</f>
        <v>0.27578229513473285</v>
      </c>
      <c r="W24" s="44">
        <f t="shared" si="4"/>
        <v>0</v>
      </c>
      <c r="X24" s="44">
        <v>0</v>
      </c>
      <c r="Y24" s="44">
        <f>X24*その他係数!F18</f>
        <v>0</v>
      </c>
      <c r="Z24" s="44">
        <f>X24*その他係数!G18</f>
        <v>0</v>
      </c>
      <c r="AA24" s="43"/>
      <c r="AB24" s="198">
        <f>D24*その他係数!I18*IF(SUM(詳細入力!$D$49:$E$49)&gt;0,詳細入力!$Q$41,簡易入力!$N$19)</f>
        <v>0</v>
      </c>
      <c r="AC24" s="198">
        <f>D24*その他係数!J18*IF(SUM(詳細入力!$D$49:$E$49)&gt;0,詳細入力!$Q$41,簡易入力!$N$19)</f>
        <v>0</v>
      </c>
      <c r="AD24" s="198">
        <f>L24*その他係数!I18*IF(SUM(詳細入力!$D$49:$E$49)&gt;0,詳細入力!$Q$41,簡易入力!$N$19)</f>
        <v>0</v>
      </c>
      <c r="AE24" s="198">
        <f>L24*その他係数!J18*IF(SUM(詳細入力!$D$49:$E$49)&gt;0,詳細入力!$Q$41,簡易入力!$N$19)</f>
        <v>0</v>
      </c>
      <c r="AF24" s="198">
        <f>X24*その他係数!I18*IF(SUM(詳細入力!$D$49:$E$49)&gt;0,詳細入力!$Q$41,簡易入力!$N$19)</f>
        <v>0</v>
      </c>
      <c r="AG24" s="198">
        <f>X24*その他係数!J18*IF(SUM(詳細入力!$D$49:$E$49)&gt;0,詳細入力!$Q$41,簡易入力!$N$19)</f>
        <v>0</v>
      </c>
      <c r="AH24" s="555">
        <f t="shared" si="5"/>
        <v>0</v>
      </c>
      <c r="AI24" s="198">
        <f t="shared" si="6"/>
        <v>0</v>
      </c>
    </row>
    <row r="25" spans="2:35" ht="12.75" customHeight="1">
      <c r="B25" s="305" t="s">
        <v>34</v>
      </c>
      <c r="C25" s="263" t="s">
        <v>208</v>
      </c>
      <c r="D25" s="44">
        <f>生産誘発額計算!J25+生産誘発額計算!P25</f>
        <v>0</v>
      </c>
      <c r="E25" s="44">
        <f>D25*その他係数!F19</f>
        <v>0</v>
      </c>
      <c r="F25" s="44">
        <f>D25*その他係数!G19</f>
        <v>0</v>
      </c>
      <c r="G25" s="44">
        <v>0</v>
      </c>
      <c r="I25" s="83">
        <f>詳細入力!I25</f>
        <v>5.8090992064672164E-2</v>
      </c>
      <c r="J25" s="44">
        <f t="shared" si="2"/>
        <v>0</v>
      </c>
      <c r="L25" s="44">
        <v>0</v>
      </c>
      <c r="M25" s="44">
        <f>L25*その他係数!F19</f>
        <v>0</v>
      </c>
      <c r="N25" s="44">
        <f>L25*その他係数!G19</f>
        <v>0</v>
      </c>
      <c r="O25" s="43"/>
      <c r="P25" s="44">
        <f t="shared" si="0"/>
        <v>0</v>
      </c>
      <c r="Q25" s="44">
        <f t="shared" si="1"/>
        <v>0</v>
      </c>
      <c r="R25" s="43"/>
      <c r="S25" s="44">
        <f t="shared" si="3"/>
        <v>0</v>
      </c>
      <c r="T25" s="44">
        <f>$S$49*その他係数!H19</f>
        <v>0</v>
      </c>
      <c r="U25" s="200">
        <f>詳細入力!I25</f>
        <v>5.8090992064672164E-2</v>
      </c>
      <c r="W25" s="44">
        <f t="shared" si="4"/>
        <v>0</v>
      </c>
      <c r="X25" s="44">
        <v>0</v>
      </c>
      <c r="Y25" s="44">
        <f>X25*その他係数!F19</f>
        <v>0</v>
      </c>
      <c r="Z25" s="44">
        <f>X25*その他係数!G19</f>
        <v>0</v>
      </c>
      <c r="AA25" s="43"/>
      <c r="AB25" s="198">
        <f>D25*その他係数!I19*IF(SUM(詳細入力!$D$49:$E$49)&gt;0,詳細入力!$Q$41,簡易入力!$N$19)</f>
        <v>0</v>
      </c>
      <c r="AC25" s="198">
        <f>D25*その他係数!J19*IF(SUM(詳細入力!$D$49:$E$49)&gt;0,詳細入力!$Q$41,簡易入力!$N$19)</f>
        <v>0</v>
      </c>
      <c r="AD25" s="198">
        <f>L25*その他係数!I19*IF(SUM(詳細入力!$D$49:$E$49)&gt;0,詳細入力!$Q$41,簡易入力!$N$19)</f>
        <v>0</v>
      </c>
      <c r="AE25" s="198">
        <f>L25*その他係数!J19*IF(SUM(詳細入力!$D$49:$E$49)&gt;0,詳細入力!$Q$41,簡易入力!$N$19)</f>
        <v>0</v>
      </c>
      <c r="AF25" s="198">
        <f>X25*その他係数!I19*IF(SUM(詳細入力!$D$49:$E$49)&gt;0,詳細入力!$Q$41,簡易入力!$N$19)</f>
        <v>0</v>
      </c>
      <c r="AG25" s="198">
        <f>X25*その他係数!J19*IF(SUM(詳細入力!$D$49:$E$49)&gt;0,詳細入力!$Q$41,簡易入力!$N$19)</f>
        <v>0</v>
      </c>
      <c r="AH25" s="555">
        <f t="shared" si="5"/>
        <v>0</v>
      </c>
      <c r="AI25" s="198">
        <f t="shared" si="6"/>
        <v>0</v>
      </c>
    </row>
    <row r="26" spans="2:35" ht="12.75" customHeight="1">
      <c r="B26" s="305" t="s">
        <v>36</v>
      </c>
      <c r="C26" s="263" t="s">
        <v>221</v>
      </c>
      <c r="D26" s="44">
        <f>生産誘発額計算!J26+生産誘発額計算!P26</f>
        <v>0</v>
      </c>
      <c r="E26" s="44">
        <f>D26*その他係数!F20</f>
        <v>0</v>
      </c>
      <c r="F26" s="44">
        <f>D26*その他係数!G20</f>
        <v>0</v>
      </c>
      <c r="G26" s="44">
        <v>0</v>
      </c>
      <c r="I26" s="83">
        <f>詳細入力!I26</f>
        <v>5.7843021190955413E-2</v>
      </c>
      <c r="J26" s="44">
        <f t="shared" si="2"/>
        <v>0</v>
      </c>
      <c r="L26" s="44">
        <v>0</v>
      </c>
      <c r="M26" s="44">
        <f>L26*その他係数!F20</f>
        <v>0</v>
      </c>
      <c r="N26" s="44">
        <f>L26*その他係数!G20</f>
        <v>0</v>
      </c>
      <c r="O26" s="43"/>
      <c r="P26" s="44">
        <f t="shared" si="0"/>
        <v>0</v>
      </c>
      <c r="Q26" s="44">
        <f t="shared" si="1"/>
        <v>0</v>
      </c>
      <c r="R26" s="43"/>
      <c r="S26" s="44">
        <f t="shared" si="3"/>
        <v>0</v>
      </c>
      <c r="T26" s="44">
        <f>$S$49*その他係数!H20</f>
        <v>0</v>
      </c>
      <c r="U26" s="200">
        <f>詳細入力!I26</f>
        <v>5.7843021190955413E-2</v>
      </c>
      <c r="W26" s="44">
        <f t="shared" si="4"/>
        <v>0</v>
      </c>
      <c r="X26" s="44">
        <v>0</v>
      </c>
      <c r="Y26" s="44">
        <f>X26*その他係数!F20</f>
        <v>0</v>
      </c>
      <c r="Z26" s="44">
        <f>X26*その他係数!G20</f>
        <v>0</v>
      </c>
      <c r="AA26" s="43"/>
      <c r="AB26" s="198">
        <f>D26*その他係数!I20*IF(SUM(詳細入力!$D$49:$E$49)&gt;0,詳細入力!$Q$41,簡易入力!$N$19)</f>
        <v>0</v>
      </c>
      <c r="AC26" s="198">
        <f>D26*その他係数!J20*IF(SUM(詳細入力!$D$49:$E$49)&gt;0,詳細入力!$Q$41,簡易入力!$N$19)</f>
        <v>0</v>
      </c>
      <c r="AD26" s="198">
        <f>L26*その他係数!I20*IF(SUM(詳細入力!$D$49:$E$49)&gt;0,詳細入力!$Q$41,簡易入力!$N$19)</f>
        <v>0</v>
      </c>
      <c r="AE26" s="198">
        <f>L26*その他係数!J20*IF(SUM(詳細入力!$D$49:$E$49)&gt;0,詳細入力!$Q$41,簡易入力!$N$19)</f>
        <v>0</v>
      </c>
      <c r="AF26" s="198">
        <f>X26*その他係数!I20*IF(SUM(詳細入力!$D$49:$E$49)&gt;0,詳細入力!$Q$41,簡易入力!$N$19)</f>
        <v>0</v>
      </c>
      <c r="AG26" s="198">
        <f>X26*その他係数!J20*IF(SUM(詳細入力!$D$49:$E$49)&gt;0,詳細入力!$Q$41,簡易入力!$N$19)</f>
        <v>0</v>
      </c>
      <c r="AH26" s="555">
        <f t="shared" si="5"/>
        <v>0</v>
      </c>
      <c r="AI26" s="198">
        <f t="shared" si="6"/>
        <v>0</v>
      </c>
    </row>
    <row r="27" spans="2:35" ht="12.75" customHeight="1">
      <c r="B27" s="305" t="s">
        <v>38</v>
      </c>
      <c r="C27" s="263" t="s">
        <v>657</v>
      </c>
      <c r="D27" s="44">
        <f>生産誘発額計算!J27+生産誘発額計算!P27</f>
        <v>0</v>
      </c>
      <c r="E27" s="44">
        <f>D27*その他係数!F21</f>
        <v>0</v>
      </c>
      <c r="F27" s="44">
        <f>D27*その他係数!G21</f>
        <v>0</v>
      </c>
      <c r="G27" s="44">
        <v>0</v>
      </c>
      <c r="I27" s="83">
        <f>詳細入力!I27</f>
        <v>9.7484159423610883E-2</v>
      </c>
      <c r="J27" s="44">
        <f t="shared" si="2"/>
        <v>0</v>
      </c>
      <c r="L27" s="44">
        <v>0</v>
      </c>
      <c r="M27" s="44">
        <f>L27*その他係数!F21</f>
        <v>0</v>
      </c>
      <c r="N27" s="44">
        <f>L27*その他係数!G21</f>
        <v>0</v>
      </c>
      <c r="O27" s="43"/>
      <c r="P27" s="44">
        <f t="shared" si="0"/>
        <v>0</v>
      </c>
      <c r="Q27" s="44">
        <f t="shared" si="1"/>
        <v>0</v>
      </c>
      <c r="R27" s="43"/>
      <c r="S27" s="44">
        <f t="shared" si="3"/>
        <v>0</v>
      </c>
      <c r="T27" s="44">
        <f>$S$49*その他係数!H21</f>
        <v>0</v>
      </c>
      <c r="U27" s="200">
        <f>詳細入力!I27</f>
        <v>9.7484159423610883E-2</v>
      </c>
      <c r="W27" s="44">
        <f t="shared" si="4"/>
        <v>0</v>
      </c>
      <c r="X27" s="44">
        <v>0</v>
      </c>
      <c r="Y27" s="44">
        <f>X27*その他係数!F21</f>
        <v>0</v>
      </c>
      <c r="Z27" s="44">
        <f>X27*その他係数!G21</f>
        <v>0</v>
      </c>
      <c r="AA27" s="43"/>
      <c r="AB27" s="198">
        <f>D27*その他係数!I21*IF(SUM(詳細入力!$D$49:$E$49)&gt;0,詳細入力!$Q$41,簡易入力!$N$19)</f>
        <v>0</v>
      </c>
      <c r="AC27" s="198">
        <f>D27*その他係数!J21*IF(SUM(詳細入力!$D$49:$E$49)&gt;0,詳細入力!$Q$41,簡易入力!$N$19)</f>
        <v>0</v>
      </c>
      <c r="AD27" s="198">
        <f>L27*その他係数!I21*IF(SUM(詳細入力!$D$49:$E$49)&gt;0,詳細入力!$Q$41,簡易入力!$N$19)</f>
        <v>0</v>
      </c>
      <c r="AE27" s="198">
        <f>L27*その他係数!J21*IF(SUM(詳細入力!$D$49:$E$49)&gt;0,詳細入力!$Q$41,簡易入力!$N$19)</f>
        <v>0</v>
      </c>
      <c r="AF27" s="198">
        <f>X27*その他係数!I21*IF(SUM(詳細入力!$D$49:$E$49)&gt;0,詳細入力!$Q$41,簡易入力!$N$19)</f>
        <v>0</v>
      </c>
      <c r="AG27" s="198">
        <f>X27*その他係数!J21*IF(SUM(詳細入力!$D$49:$E$49)&gt;0,詳細入力!$Q$41,簡易入力!$N$19)</f>
        <v>0</v>
      </c>
      <c r="AH27" s="555">
        <f t="shared" si="5"/>
        <v>0</v>
      </c>
      <c r="AI27" s="198">
        <f t="shared" si="6"/>
        <v>0</v>
      </c>
    </row>
    <row r="28" spans="2:35" ht="12.75" customHeight="1">
      <c r="B28" s="305" t="s">
        <v>39</v>
      </c>
      <c r="C28" s="263" t="s">
        <v>222</v>
      </c>
      <c r="D28" s="44">
        <f>生産誘発額計算!J28+生産誘発額計算!P28</f>
        <v>0</v>
      </c>
      <c r="E28" s="44">
        <f>D28*その他係数!F22</f>
        <v>0</v>
      </c>
      <c r="F28" s="44">
        <f>D28*その他係数!G22</f>
        <v>0</v>
      </c>
      <c r="G28" s="44">
        <v>0</v>
      </c>
      <c r="I28" s="83">
        <f>詳細入力!I28</f>
        <v>7.237878339564896E-2</v>
      </c>
      <c r="J28" s="44">
        <f t="shared" si="2"/>
        <v>0</v>
      </c>
      <c r="L28" s="44">
        <v>0</v>
      </c>
      <c r="M28" s="44">
        <f>L28*その他係数!F22</f>
        <v>0</v>
      </c>
      <c r="N28" s="44">
        <f>L28*その他係数!G22</f>
        <v>0</v>
      </c>
      <c r="O28" s="43"/>
      <c r="P28" s="44">
        <f t="shared" si="0"/>
        <v>0</v>
      </c>
      <c r="Q28" s="44">
        <f t="shared" si="1"/>
        <v>0</v>
      </c>
      <c r="R28" s="43"/>
      <c r="S28" s="44">
        <f t="shared" si="3"/>
        <v>0</v>
      </c>
      <c r="T28" s="44">
        <f>$S$49*その他係数!H22</f>
        <v>0</v>
      </c>
      <c r="U28" s="200">
        <f>詳細入力!I28</f>
        <v>7.237878339564896E-2</v>
      </c>
      <c r="W28" s="44">
        <f t="shared" si="4"/>
        <v>0</v>
      </c>
      <c r="X28" s="44">
        <v>0</v>
      </c>
      <c r="Y28" s="44">
        <f>X28*その他係数!F22</f>
        <v>0</v>
      </c>
      <c r="Z28" s="44">
        <f>X28*その他係数!G22</f>
        <v>0</v>
      </c>
      <c r="AA28" s="43"/>
      <c r="AB28" s="198">
        <f>D28*その他係数!I22*IF(SUM(詳細入力!$D$49:$E$49)&gt;0,詳細入力!$Q$41,簡易入力!$N$19)</f>
        <v>0</v>
      </c>
      <c r="AC28" s="198">
        <f>D28*その他係数!J22*IF(SUM(詳細入力!$D$49:$E$49)&gt;0,詳細入力!$Q$41,簡易入力!$N$19)</f>
        <v>0</v>
      </c>
      <c r="AD28" s="198">
        <f>L28*その他係数!I22*IF(SUM(詳細入力!$D$49:$E$49)&gt;0,詳細入力!$Q$41,簡易入力!$N$19)</f>
        <v>0</v>
      </c>
      <c r="AE28" s="198">
        <f>L28*その他係数!J22*IF(SUM(詳細入力!$D$49:$E$49)&gt;0,詳細入力!$Q$41,簡易入力!$N$19)</f>
        <v>0</v>
      </c>
      <c r="AF28" s="198">
        <f>X28*その他係数!I22*IF(SUM(詳細入力!$D$49:$E$49)&gt;0,詳細入力!$Q$41,簡易入力!$N$19)</f>
        <v>0</v>
      </c>
      <c r="AG28" s="198">
        <f>X28*その他係数!J22*IF(SUM(詳細入力!$D$49:$E$49)&gt;0,詳細入力!$Q$41,簡易入力!$N$19)</f>
        <v>0</v>
      </c>
      <c r="AH28" s="555">
        <f t="shared" si="5"/>
        <v>0</v>
      </c>
      <c r="AI28" s="198">
        <f t="shared" si="6"/>
        <v>0</v>
      </c>
    </row>
    <row r="29" spans="2:35" ht="12.75" customHeight="1">
      <c r="B29" s="305" t="s">
        <v>41</v>
      </c>
      <c r="C29" s="263" t="s">
        <v>42</v>
      </c>
      <c r="D29" s="44">
        <f>生産誘発額計算!J29+生産誘発額計算!P29</f>
        <v>0</v>
      </c>
      <c r="E29" s="44">
        <f>D29*その他係数!F23</f>
        <v>0</v>
      </c>
      <c r="F29" s="44">
        <f>D29*その他係数!G23</f>
        <v>0</v>
      </c>
      <c r="G29" s="44">
        <v>0</v>
      </c>
      <c r="I29" s="83">
        <f>詳細入力!I29</f>
        <v>0.41408535840369365</v>
      </c>
      <c r="J29" s="44">
        <f t="shared" si="2"/>
        <v>0</v>
      </c>
      <c r="L29" s="44">
        <v>0</v>
      </c>
      <c r="M29" s="44">
        <f>L29*その他係数!F23</f>
        <v>0</v>
      </c>
      <c r="N29" s="44">
        <f>L29*その他係数!G23</f>
        <v>0</v>
      </c>
      <c r="O29" s="43"/>
      <c r="P29" s="44">
        <f t="shared" si="0"/>
        <v>0</v>
      </c>
      <c r="Q29" s="44">
        <f t="shared" si="1"/>
        <v>0</v>
      </c>
      <c r="R29" s="43"/>
      <c r="S29" s="44">
        <f t="shared" si="3"/>
        <v>0</v>
      </c>
      <c r="T29" s="44">
        <f>$S$49*その他係数!H23</f>
        <v>0</v>
      </c>
      <c r="U29" s="200">
        <f>詳細入力!I29</f>
        <v>0.41408535840369365</v>
      </c>
      <c r="W29" s="44">
        <f t="shared" si="4"/>
        <v>0</v>
      </c>
      <c r="X29" s="44">
        <v>0</v>
      </c>
      <c r="Y29" s="44">
        <f>X29*その他係数!F23</f>
        <v>0</v>
      </c>
      <c r="Z29" s="44">
        <f>X29*その他係数!G23</f>
        <v>0</v>
      </c>
      <c r="AA29" s="43"/>
      <c r="AB29" s="198">
        <f>D29*その他係数!I23*IF(SUM(詳細入力!$D$49:$E$49)&gt;0,詳細入力!$Q$41,簡易入力!$N$19)</f>
        <v>0</v>
      </c>
      <c r="AC29" s="198">
        <f>D29*その他係数!J23*IF(SUM(詳細入力!$D$49:$E$49)&gt;0,詳細入力!$Q$41,簡易入力!$N$19)</f>
        <v>0</v>
      </c>
      <c r="AD29" s="198">
        <f>L29*その他係数!I23*IF(SUM(詳細入力!$D$49:$E$49)&gt;0,詳細入力!$Q$41,簡易入力!$N$19)</f>
        <v>0</v>
      </c>
      <c r="AE29" s="198">
        <f>L29*その他係数!J23*IF(SUM(詳細入力!$D$49:$E$49)&gt;0,詳細入力!$Q$41,簡易入力!$N$19)</f>
        <v>0</v>
      </c>
      <c r="AF29" s="198">
        <f>X29*その他係数!I23*IF(SUM(詳細入力!$D$49:$E$49)&gt;0,詳細入力!$Q$41,簡易入力!$N$19)</f>
        <v>0</v>
      </c>
      <c r="AG29" s="198">
        <f>X29*その他係数!J23*IF(SUM(詳細入力!$D$49:$E$49)&gt;0,詳細入力!$Q$41,簡易入力!$N$19)</f>
        <v>0</v>
      </c>
      <c r="AH29" s="555">
        <f t="shared" si="5"/>
        <v>0</v>
      </c>
      <c r="AI29" s="198">
        <f t="shared" si="6"/>
        <v>0</v>
      </c>
    </row>
    <row r="30" spans="2:35" ht="12.75" customHeight="1">
      <c r="B30" s="305" t="s">
        <v>43</v>
      </c>
      <c r="C30" s="263" t="s">
        <v>223</v>
      </c>
      <c r="D30" s="44">
        <f>生産誘発額計算!J30+生産誘発額計算!P30</f>
        <v>0</v>
      </c>
      <c r="E30" s="44">
        <f>D30*その他係数!F24</f>
        <v>0</v>
      </c>
      <c r="F30" s="44">
        <f>D30*その他係数!G24</f>
        <v>0</v>
      </c>
      <c r="G30" s="44">
        <v>0</v>
      </c>
      <c r="I30" s="83">
        <f>詳細入力!I30</f>
        <v>1</v>
      </c>
      <c r="J30" s="44">
        <f t="shared" si="2"/>
        <v>0</v>
      </c>
      <c r="L30" s="44">
        <v>0</v>
      </c>
      <c r="M30" s="44">
        <f>L30*その他係数!F24</f>
        <v>0</v>
      </c>
      <c r="N30" s="44">
        <f>L30*その他係数!G24</f>
        <v>0</v>
      </c>
      <c r="O30" s="43"/>
      <c r="P30" s="44">
        <f t="shared" si="0"/>
        <v>0</v>
      </c>
      <c r="Q30" s="44">
        <f t="shared" si="1"/>
        <v>0</v>
      </c>
      <c r="R30" s="43"/>
      <c r="S30" s="44">
        <f t="shared" si="3"/>
        <v>0</v>
      </c>
      <c r="T30" s="44">
        <f>$S$49*その他係数!H24</f>
        <v>0</v>
      </c>
      <c r="U30" s="200">
        <f>詳細入力!I30</f>
        <v>1</v>
      </c>
      <c r="W30" s="44">
        <f t="shared" si="4"/>
        <v>0</v>
      </c>
      <c r="X30" s="44">
        <v>0</v>
      </c>
      <c r="Y30" s="44">
        <f>X30*その他係数!F24</f>
        <v>0</v>
      </c>
      <c r="Z30" s="44">
        <f>X30*その他係数!G24</f>
        <v>0</v>
      </c>
      <c r="AA30" s="43"/>
      <c r="AB30" s="198">
        <f>D30*その他係数!I24*IF(SUM(詳細入力!$D$49:$E$49)&gt;0,詳細入力!$Q$41,簡易入力!$N$19)</f>
        <v>0</v>
      </c>
      <c r="AC30" s="198">
        <f>D30*その他係数!J24*IF(SUM(詳細入力!$D$49:$E$49)&gt;0,詳細入力!$Q$41,簡易入力!$N$19)</f>
        <v>0</v>
      </c>
      <c r="AD30" s="198">
        <f>L30*その他係数!I24*IF(SUM(詳細入力!$D$49:$E$49)&gt;0,詳細入力!$Q$41,簡易入力!$N$19)</f>
        <v>0</v>
      </c>
      <c r="AE30" s="198">
        <f>L30*その他係数!J24*IF(SUM(詳細入力!$D$49:$E$49)&gt;0,詳細入力!$Q$41,簡易入力!$N$19)</f>
        <v>0</v>
      </c>
      <c r="AF30" s="198">
        <f>X30*その他係数!I24*IF(SUM(詳細入力!$D$49:$E$49)&gt;0,詳細入力!$Q$41,簡易入力!$N$19)</f>
        <v>0</v>
      </c>
      <c r="AG30" s="198">
        <f>X30*その他係数!J24*IF(SUM(詳細入力!$D$49:$E$49)&gt;0,詳細入力!$Q$41,簡易入力!$N$19)</f>
        <v>0</v>
      </c>
      <c r="AH30" s="555">
        <f t="shared" si="5"/>
        <v>0</v>
      </c>
      <c r="AI30" s="198">
        <f t="shared" si="6"/>
        <v>0</v>
      </c>
    </row>
    <row r="31" spans="2:35" ht="12.75" customHeight="1">
      <c r="B31" s="305" t="s">
        <v>45</v>
      </c>
      <c r="C31" s="263" t="s">
        <v>658</v>
      </c>
      <c r="D31" s="44">
        <f>生産誘発額計算!J31+生産誘発額計算!P31</f>
        <v>0</v>
      </c>
      <c r="E31" s="44">
        <f>D31*その他係数!F25</f>
        <v>0</v>
      </c>
      <c r="F31" s="44">
        <f>D31*その他係数!G25</f>
        <v>0</v>
      </c>
      <c r="G31" s="44">
        <v>0</v>
      </c>
      <c r="I31" s="83">
        <f>詳細入力!I31</f>
        <v>0.66795694248124393</v>
      </c>
      <c r="J31" s="44">
        <f t="shared" si="2"/>
        <v>0</v>
      </c>
      <c r="L31" s="44">
        <v>0</v>
      </c>
      <c r="M31" s="44">
        <f>L31*その他係数!F25</f>
        <v>0</v>
      </c>
      <c r="N31" s="44">
        <f>L31*その他係数!G25</f>
        <v>0</v>
      </c>
      <c r="O31" s="43"/>
      <c r="P31" s="44">
        <f t="shared" si="0"/>
        <v>0</v>
      </c>
      <c r="Q31" s="44">
        <f t="shared" si="1"/>
        <v>0</v>
      </c>
      <c r="R31" s="43"/>
      <c r="S31" s="44">
        <f t="shared" si="3"/>
        <v>0</v>
      </c>
      <c r="T31" s="44">
        <f>$S$49*その他係数!H25</f>
        <v>0</v>
      </c>
      <c r="U31" s="200">
        <f>詳細入力!I31</f>
        <v>0.66795694248124393</v>
      </c>
      <c r="W31" s="44">
        <f t="shared" si="4"/>
        <v>0</v>
      </c>
      <c r="X31" s="44">
        <v>0</v>
      </c>
      <c r="Y31" s="44">
        <f>X31*その他係数!F25</f>
        <v>0</v>
      </c>
      <c r="Z31" s="44">
        <f>X31*その他係数!G25</f>
        <v>0</v>
      </c>
      <c r="AA31" s="43"/>
      <c r="AB31" s="198">
        <f>D31*その他係数!I25*IF(SUM(詳細入力!$D$49:$E$49)&gt;0,詳細入力!$Q$41,簡易入力!$N$19)</f>
        <v>0</v>
      </c>
      <c r="AC31" s="198">
        <f>D31*その他係数!J25*IF(SUM(詳細入力!$D$49:$E$49)&gt;0,詳細入力!$Q$41,簡易入力!$N$19)</f>
        <v>0</v>
      </c>
      <c r="AD31" s="198">
        <f>L31*その他係数!I25*IF(SUM(詳細入力!$D$49:$E$49)&gt;0,詳細入力!$Q$41,簡易入力!$N$19)</f>
        <v>0</v>
      </c>
      <c r="AE31" s="198">
        <f>L31*その他係数!J25*IF(SUM(詳細入力!$D$49:$E$49)&gt;0,詳細入力!$Q$41,簡易入力!$N$19)</f>
        <v>0</v>
      </c>
      <c r="AF31" s="198">
        <f>X31*その他係数!I25*IF(SUM(詳細入力!$D$49:$E$49)&gt;0,詳細入力!$Q$41,簡易入力!$N$19)</f>
        <v>0</v>
      </c>
      <c r="AG31" s="198">
        <f>X31*その他係数!J25*IF(SUM(詳細入力!$D$49:$E$49)&gt;0,詳細入力!$Q$41,簡易入力!$N$19)</f>
        <v>0</v>
      </c>
      <c r="AH31" s="555">
        <f t="shared" si="5"/>
        <v>0</v>
      </c>
      <c r="AI31" s="198">
        <f t="shared" si="6"/>
        <v>0</v>
      </c>
    </row>
    <row r="32" spans="2:35" ht="12.75" customHeight="1">
      <c r="B32" s="305" t="s">
        <v>46</v>
      </c>
      <c r="C32" s="263" t="s">
        <v>47</v>
      </c>
      <c r="D32" s="44">
        <f>生産誘発額計算!J32+生産誘発額計算!P32</f>
        <v>0</v>
      </c>
      <c r="E32" s="44">
        <f>D32*その他係数!F26</f>
        <v>0</v>
      </c>
      <c r="F32" s="44">
        <f>D32*その他係数!G26</f>
        <v>0</v>
      </c>
      <c r="G32" s="44">
        <v>0</v>
      </c>
      <c r="I32" s="83">
        <f>詳細入力!I32</f>
        <v>0.99986202065444663</v>
      </c>
      <c r="J32" s="44">
        <f t="shared" si="2"/>
        <v>0</v>
      </c>
      <c r="L32" s="44">
        <v>0</v>
      </c>
      <c r="M32" s="44">
        <f>L32*その他係数!F26</f>
        <v>0</v>
      </c>
      <c r="N32" s="44">
        <f>L32*その他係数!G26</f>
        <v>0</v>
      </c>
      <c r="O32" s="43"/>
      <c r="P32" s="44">
        <f t="shared" si="0"/>
        <v>0</v>
      </c>
      <c r="Q32" s="44">
        <f t="shared" si="1"/>
        <v>0</v>
      </c>
      <c r="R32" s="43"/>
      <c r="S32" s="44">
        <f t="shared" si="3"/>
        <v>0</v>
      </c>
      <c r="T32" s="44">
        <f>$S$49*その他係数!H26</f>
        <v>0</v>
      </c>
      <c r="U32" s="200">
        <f>詳細入力!I32</f>
        <v>0.99986202065444663</v>
      </c>
      <c r="W32" s="44">
        <f t="shared" si="4"/>
        <v>0</v>
      </c>
      <c r="X32" s="44">
        <v>0</v>
      </c>
      <c r="Y32" s="44">
        <f>X32*その他係数!F26</f>
        <v>0</v>
      </c>
      <c r="Z32" s="44">
        <f>X32*その他係数!G26</f>
        <v>0</v>
      </c>
      <c r="AA32" s="43"/>
      <c r="AB32" s="198">
        <f>D32*その他係数!I26*IF(SUM(詳細入力!$D$49:$E$49)&gt;0,詳細入力!$Q$41,簡易入力!$N$19)</f>
        <v>0</v>
      </c>
      <c r="AC32" s="198">
        <f>D32*その他係数!J26*IF(SUM(詳細入力!$D$49:$E$49)&gt;0,詳細入力!$Q$41,簡易入力!$N$19)</f>
        <v>0</v>
      </c>
      <c r="AD32" s="198">
        <f>L32*その他係数!I26*IF(SUM(詳細入力!$D$49:$E$49)&gt;0,詳細入力!$Q$41,簡易入力!$N$19)</f>
        <v>0</v>
      </c>
      <c r="AE32" s="198">
        <f>L32*その他係数!J26*IF(SUM(詳細入力!$D$49:$E$49)&gt;0,詳細入力!$Q$41,簡易入力!$N$19)</f>
        <v>0</v>
      </c>
      <c r="AF32" s="198">
        <f>X32*その他係数!I26*IF(SUM(詳細入力!$D$49:$E$49)&gt;0,詳細入力!$Q$41,簡易入力!$N$19)</f>
        <v>0</v>
      </c>
      <c r="AG32" s="198">
        <f>X32*その他係数!J26*IF(SUM(詳細入力!$D$49:$E$49)&gt;0,詳細入力!$Q$41,簡易入力!$N$19)</f>
        <v>0</v>
      </c>
      <c r="AH32" s="555">
        <f t="shared" si="5"/>
        <v>0</v>
      </c>
      <c r="AI32" s="198">
        <f t="shared" si="6"/>
        <v>0</v>
      </c>
    </row>
    <row r="33" spans="2:35" ht="12.75" customHeight="1">
      <c r="B33" s="305" t="s">
        <v>48</v>
      </c>
      <c r="C33" s="263" t="s">
        <v>49</v>
      </c>
      <c r="D33" s="44">
        <f>生産誘発額計算!J33+生産誘発額計算!P33</f>
        <v>0</v>
      </c>
      <c r="E33" s="44">
        <f>D33*その他係数!F27</f>
        <v>0</v>
      </c>
      <c r="F33" s="44">
        <f>D33*その他係数!G27</f>
        <v>0</v>
      </c>
      <c r="G33" s="44">
        <v>0</v>
      </c>
      <c r="I33" s="83">
        <f>詳細入力!I33</f>
        <v>0.93078587650512068</v>
      </c>
      <c r="J33" s="44">
        <f t="shared" si="2"/>
        <v>0</v>
      </c>
      <c r="L33" s="44">
        <v>0</v>
      </c>
      <c r="M33" s="44">
        <f>L33*その他係数!F27</f>
        <v>0</v>
      </c>
      <c r="N33" s="44">
        <f>L33*その他係数!G27</f>
        <v>0</v>
      </c>
      <c r="O33" s="43"/>
      <c r="P33" s="44">
        <f t="shared" si="0"/>
        <v>0</v>
      </c>
      <c r="Q33" s="44">
        <f t="shared" si="1"/>
        <v>0</v>
      </c>
      <c r="R33" s="43"/>
      <c r="S33" s="44">
        <f t="shared" si="3"/>
        <v>0</v>
      </c>
      <c r="T33" s="44">
        <f>$S$49*その他係数!H27</f>
        <v>0</v>
      </c>
      <c r="U33" s="200">
        <f>詳細入力!I33</f>
        <v>0.93078587650512068</v>
      </c>
      <c r="W33" s="44">
        <f t="shared" si="4"/>
        <v>0</v>
      </c>
      <c r="X33" s="44">
        <v>0</v>
      </c>
      <c r="Y33" s="44">
        <f>X33*その他係数!F27</f>
        <v>0</v>
      </c>
      <c r="Z33" s="44">
        <f>X33*その他係数!G27</f>
        <v>0</v>
      </c>
      <c r="AA33" s="43"/>
      <c r="AB33" s="198">
        <f>D33*その他係数!I27*IF(SUM(詳細入力!$D$49:$E$49)&gt;0,詳細入力!$Q$41,簡易入力!$N$19)</f>
        <v>0</v>
      </c>
      <c r="AC33" s="198">
        <f>D33*その他係数!J27*IF(SUM(詳細入力!$D$49:$E$49)&gt;0,詳細入力!$Q$41,簡易入力!$N$19)</f>
        <v>0</v>
      </c>
      <c r="AD33" s="198">
        <f>L33*その他係数!I27*IF(SUM(詳細入力!$D$49:$E$49)&gt;0,詳細入力!$Q$41,簡易入力!$N$19)</f>
        <v>0</v>
      </c>
      <c r="AE33" s="198">
        <f>L33*その他係数!J27*IF(SUM(詳細入力!$D$49:$E$49)&gt;0,詳細入力!$Q$41,簡易入力!$N$19)</f>
        <v>0</v>
      </c>
      <c r="AF33" s="198">
        <f>X33*その他係数!I27*IF(SUM(詳細入力!$D$49:$E$49)&gt;0,詳細入力!$Q$41,簡易入力!$N$19)</f>
        <v>0</v>
      </c>
      <c r="AG33" s="198">
        <f>X33*その他係数!J27*IF(SUM(詳細入力!$D$49:$E$49)&gt;0,詳細入力!$Q$41,簡易入力!$N$19)</f>
        <v>0</v>
      </c>
      <c r="AH33" s="555">
        <f t="shared" si="5"/>
        <v>0</v>
      </c>
      <c r="AI33" s="198">
        <f t="shared" si="6"/>
        <v>0</v>
      </c>
    </row>
    <row r="34" spans="2:35" ht="12.75" customHeight="1">
      <c r="B34" s="305" t="s">
        <v>50</v>
      </c>
      <c r="C34" s="263" t="s">
        <v>659</v>
      </c>
      <c r="D34" s="44">
        <f>生産誘発額計算!J34+生産誘発額計算!P34</f>
        <v>0</v>
      </c>
      <c r="E34" s="44">
        <f>D34*その他係数!F28</f>
        <v>0</v>
      </c>
      <c r="F34" s="44">
        <f>D34*その他係数!G28</f>
        <v>0</v>
      </c>
      <c r="G34" s="44">
        <v>0</v>
      </c>
      <c r="I34" s="83">
        <f>詳細入力!I34</f>
        <v>0.643846172221336</v>
      </c>
      <c r="J34" s="44">
        <f t="shared" si="2"/>
        <v>0</v>
      </c>
      <c r="L34" s="44">
        <v>0</v>
      </c>
      <c r="M34" s="44">
        <f>L34*その他係数!F28</f>
        <v>0</v>
      </c>
      <c r="N34" s="44">
        <f>L34*その他係数!G28</f>
        <v>0</v>
      </c>
      <c r="O34" s="43"/>
      <c r="P34" s="44">
        <f t="shared" si="0"/>
        <v>0</v>
      </c>
      <c r="Q34" s="44">
        <f t="shared" si="1"/>
        <v>0</v>
      </c>
      <c r="R34" s="43"/>
      <c r="S34" s="44">
        <f t="shared" si="3"/>
        <v>0</v>
      </c>
      <c r="T34" s="44">
        <f>$S$49*その他係数!H28</f>
        <v>0</v>
      </c>
      <c r="U34" s="200">
        <f>詳細入力!I34</f>
        <v>0.643846172221336</v>
      </c>
      <c r="W34" s="44">
        <f t="shared" si="4"/>
        <v>0</v>
      </c>
      <c r="X34" s="44">
        <v>0</v>
      </c>
      <c r="Y34" s="44">
        <f>X34*その他係数!F28</f>
        <v>0</v>
      </c>
      <c r="Z34" s="44">
        <f>X34*その他係数!G28</f>
        <v>0</v>
      </c>
      <c r="AA34" s="43"/>
      <c r="AB34" s="198">
        <f>D34*その他係数!I28*IF(SUM(詳細入力!$D$49:$E$49)&gt;0,詳細入力!$Q$41,簡易入力!$N$19)</f>
        <v>0</v>
      </c>
      <c r="AC34" s="198">
        <f>D34*その他係数!J28*IF(SUM(詳細入力!$D$49:$E$49)&gt;0,詳細入力!$Q$41,簡易入力!$N$19)</f>
        <v>0</v>
      </c>
      <c r="AD34" s="198">
        <f>L34*その他係数!I28*IF(SUM(詳細入力!$D$49:$E$49)&gt;0,詳細入力!$Q$41,簡易入力!$N$19)</f>
        <v>0</v>
      </c>
      <c r="AE34" s="198">
        <f>L34*その他係数!J28*IF(SUM(詳細入力!$D$49:$E$49)&gt;0,詳細入力!$Q$41,簡易入力!$N$19)</f>
        <v>0</v>
      </c>
      <c r="AF34" s="198">
        <f>X34*その他係数!I28*IF(SUM(詳細入力!$D$49:$E$49)&gt;0,詳細入力!$Q$41,簡易入力!$N$19)</f>
        <v>0</v>
      </c>
      <c r="AG34" s="198">
        <f>X34*その他係数!J28*IF(SUM(詳細入力!$D$49:$E$49)&gt;0,詳細入力!$Q$41,簡易入力!$N$19)</f>
        <v>0</v>
      </c>
      <c r="AH34" s="555">
        <f t="shared" si="5"/>
        <v>0</v>
      </c>
      <c r="AI34" s="198">
        <f t="shared" si="6"/>
        <v>0</v>
      </c>
    </row>
    <row r="35" spans="2:35" ht="12.75" customHeight="1">
      <c r="B35" s="305" t="s">
        <v>52</v>
      </c>
      <c r="C35" s="263" t="s">
        <v>224</v>
      </c>
      <c r="D35" s="44">
        <f>生産誘発額計算!J35+生産誘発額計算!P35</f>
        <v>0</v>
      </c>
      <c r="E35" s="44">
        <f>D35*その他係数!F29</f>
        <v>0</v>
      </c>
      <c r="F35" s="44">
        <f>D35*その他係数!G29</f>
        <v>0</v>
      </c>
      <c r="G35" s="44">
        <v>0</v>
      </c>
      <c r="I35" s="83">
        <f>詳細入力!I35</f>
        <v>0.87689045744114369</v>
      </c>
      <c r="J35" s="44">
        <f t="shared" si="2"/>
        <v>0</v>
      </c>
      <c r="L35" s="44">
        <v>0</v>
      </c>
      <c r="M35" s="44">
        <f>L35*その他係数!F29</f>
        <v>0</v>
      </c>
      <c r="N35" s="44">
        <f>L35*その他係数!G29</f>
        <v>0</v>
      </c>
      <c r="O35" s="43"/>
      <c r="P35" s="44">
        <f t="shared" si="0"/>
        <v>0</v>
      </c>
      <c r="Q35" s="44">
        <f t="shared" si="1"/>
        <v>0</v>
      </c>
      <c r="R35" s="43"/>
      <c r="S35" s="44">
        <f t="shared" si="3"/>
        <v>0</v>
      </c>
      <c r="T35" s="44">
        <f>$S$49*その他係数!H29</f>
        <v>0</v>
      </c>
      <c r="U35" s="200">
        <f>詳細入力!I35</f>
        <v>0.87689045744114369</v>
      </c>
      <c r="W35" s="44">
        <f t="shared" si="4"/>
        <v>0</v>
      </c>
      <c r="X35" s="44">
        <v>0</v>
      </c>
      <c r="Y35" s="44">
        <f>X35*その他係数!F29</f>
        <v>0</v>
      </c>
      <c r="Z35" s="44">
        <f>X35*その他係数!G29</f>
        <v>0</v>
      </c>
      <c r="AA35" s="43"/>
      <c r="AB35" s="198">
        <f>D35*その他係数!I29*IF(SUM(詳細入力!$D$49:$E$49)&gt;0,詳細入力!$Q$41,簡易入力!$N$19)</f>
        <v>0</v>
      </c>
      <c r="AC35" s="198">
        <f>D35*その他係数!J29*IF(SUM(詳細入力!$D$49:$E$49)&gt;0,詳細入力!$Q$41,簡易入力!$N$19)</f>
        <v>0</v>
      </c>
      <c r="AD35" s="198">
        <f>L35*その他係数!I29*IF(SUM(詳細入力!$D$49:$E$49)&gt;0,詳細入力!$Q$41,簡易入力!$N$19)</f>
        <v>0</v>
      </c>
      <c r="AE35" s="198">
        <f>L35*その他係数!J29*IF(SUM(詳細入力!$D$49:$E$49)&gt;0,詳細入力!$Q$41,簡易入力!$N$19)</f>
        <v>0</v>
      </c>
      <c r="AF35" s="198">
        <f>X35*その他係数!I29*IF(SUM(詳細入力!$D$49:$E$49)&gt;0,詳細入力!$Q$41,簡易入力!$N$19)</f>
        <v>0</v>
      </c>
      <c r="AG35" s="198">
        <f>X35*その他係数!J29*IF(SUM(詳細入力!$D$49:$E$49)&gt;0,詳細入力!$Q$41,簡易入力!$N$19)</f>
        <v>0</v>
      </c>
      <c r="AH35" s="555">
        <f t="shared" si="5"/>
        <v>0</v>
      </c>
      <c r="AI35" s="198">
        <f t="shared" si="6"/>
        <v>0</v>
      </c>
    </row>
    <row r="36" spans="2:35" ht="12.75" customHeight="1">
      <c r="B36" s="305" t="s">
        <v>54</v>
      </c>
      <c r="C36" s="263" t="s">
        <v>225</v>
      </c>
      <c r="D36" s="44">
        <f>生産誘発額計算!J36+生産誘発額計算!P36</f>
        <v>0</v>
      </c>
      <c r="E36" s="44">
        <f>D36*その他係数!F30</f>
        <v>0</v>
      </c>
      <c r="F36" s="44">
        <f>D36*その他係数!G30</f>
        <v>0</v>
      </c>
      <c r="G36" s="44">
        <v>0</v>
      </c>
      <c r="I36" s="83">
        <f>詳細入力!I36</f>
        <v>0.99082500860770983</v>
      </c>
      <c r="J36" s="44">
        <f t="shared" si="2"/>
        <v>0</v>
      </c>
      <c r="L36" s="44">
        <v>0</v>
      </c>
      <c r="M36" s="44">
        <f>L36*その他係数!F30</f>
        <v>0</v>
      </c>
      <c r="N36" s="44">
        <f>L36*その他係数!G30</f>
        <v>0</v>
      </c>
      <c r="O36" s="43"/>
      <c r="P36" s="44">
        <f t="shared" si="0"/>
        <v>0</v>
      </c>
      <c r="Q36" s="44">
        <f t="shared" si="1"/>
        <v>0</v>
      </c>
      <c r="R36" s="43"/>
      <c r="S36" s="44">
        <f t="shared" si="3"/>
        <v>0</v>
      </c>
      <c r="T36" s="44">
        <f>$S$49*その他係数!H30</f>
        <v>0</v>
      </c>
      <c r="U36" s="200">
        <f>詳細入力!I36</f>
        <v>0.99082500860770983</v>
      </c>
      <c r="W36" s="44">
        <f t="shared" si="4"/>
        <v>0</v>
      </c>
      <c r="X36" s="44">
        <v>0</v>
      </c>
      <c r="Y36" s="44">
        <f>X36*その他係数!F30</f>
        <v>0</v>
      </c>
      <c r="Z36" s="44">
        <f>X36*その他係数!G30</f>
        <v>0</v>
      </c>
      <c r="AA36" s="43"/>
      <c r="AB36" s="198">
        <f>D36*その他係数!I30*IF(SUM(詳細入力!$D$49:$E$49)&gt;0,詳細入力!$Q$41,簡易入力!$N$19)</f>
        <v>0</v>
      </c>
      <c r="AC36" s="198">
        <f>D36*その他係数!J30*IF(SUM(詳細入力!$D$49:$E$49)&gt;0,詳細入力!$Q$41,簡易入力!$N$19)</f>
        <v>0</v>
      </c>
      <c r="AD36" s="198">
        <f>L36*その他係数!I30*IF(SUM(詳細入力!$D$49:$E$49)&gt;0,詳細入力!$Q$41,簡易入力!$N$19)</f>
        <v>0</v>
      </c>
      <c r="AE36" s="198">
        <f>L36*その他係数!J30*IF(SUM(詳細入力!$D$49:$E$49)&gt;0,詳細入力!$Q$41,簡易入力!$N$19)</f>
        <v>0</v>
      </c>
      <c r="AF36" s="198">
        <f>X36*その他係数!I30*IF(SUM(詳細入力!$D$49:$E$49)&gt;0,詳細入力!$Q$41,簡易入力!$N$19)</f>
        <v>0</v>
      </c>
      <c r="AG36" s="198">
        <f>X36*その他係数!J30*IF(SUM(詳細入力!$D$49:$E$49)&gt;0,詳細入力!$Q$41,簡易入力!$N$19)</f>
        <v>0</v>
      </c>
      <c r="AH36" s="555">
        <f t="shared" si="5"/>
        <v>0</v>
      </c>
      <c r="AI36" s="198">
        <f t="shared" si="6"/>
        <v>0</v>
      </c>
    </row>
    <row r="37" spans="2:35" ht="12.75" customHeight="1">
      <c r="B37" s="305" t="s">
        <v>56</v>
      </c>
      <c r="C37" s="263" t="s">
        <v>226</v>
      </c>
      <c r="D37" s="44">
        <f>生産誘発額計算!J37+生産誘発額計算!P37</f>
        <v>0</v>
      </c>
      <c r="E37" s="44">
        <f>D37*その他係数!F31</f>
        <v>0</v>
      </c>
      <c r="F37" s="44">
        <f>D37*その他係数!G31</f>
        <v>0</v>
      </c>
      <c r="G37" s="44">
        <v>0</v>
      </c>
      <c r="I37" s="83">
        <f>詳細入力!I37</f>
        <v>0.78116721404020473</v>
      </c>
      <c r="J37" s="44">
        <f t="shared" si="2"/>
        <v>0</v>
      </c>
      <c r="L37" s="44">
        <v>0</v>
      </c>
      <c r="M37" s="44">
        <f>L37*その他係数!F31</f>
        <v>0</v>
      </c>
      <c r="N37" s="44">
        <f>L37*その他係数!G31</f>
        <v>0</v>
      </c>
      <c r="O37" s="43"/>
      <c r="P37" s="44">
        <f t="shared" si="0"/>
        <v>0</v>
      </c>
      <c r="Q37" s="44">
        <f t="shared" si="1"/>
        <v>0</v>
      </c>
      <c r="R37" s="43"/>
      <c r="S37" s="44">
        <f t="shared" si="3"/>
        <v>0</v>
      </c>
      <c r="T37" s="44">
        <f>$S$49*その他係数!H31</f>
        <v>0</v>
      </c>
      <c r="U37" s="200">
        <f>詳細入力!I37</f>
        <v>0.78116721404020473</v>
      </c>
      <c r="W37" s="44">
        <f t="shared" si="4"/>
        <v>0</v>
      </c>
      <c r="X37" s="44">
        <v>0</v>
      </c>
      <c r="Y37" s="44">
        <f>X37*その他係数!F31</f>
        <v>0</v>
      </c>
      <c r="Z37" s="44">
        <f>X37*その他係数!G31</f>
        <v>0</v>
      </c>
      <c r="AA37" s="43"/>
      <c r="AB37" s="198">
        <f>D37*その他係数!I31*IF(SUM(詳細入力!$D$49:$E$49)&gt;0,詳細入力!$Q$41,簡易入力!$N$19)</f>
        <v>0</v>
      </c>
      <c r="AC37" s="198">
        <f>D37*その他係数!J31*IF(SUM(詳細入力!$D$49:$E$49)&gt;0,詳細入力!$Q$41,簡易入力!$N$19)</f>
        <v>0</v>
      </c>
      <c r="AD37" s="198">
        <f>L37*その他係数!I31*IF(SUM(詳細入力!$D$49:$E$49)&gt;0,詳細入力!$Q$41,簡易入力!$N$19)</f>
        <v>0</v>
      </c>
      <c r="AE37" s="198">
        <f>L37*その他係数!J31*IF(SUM(詳細入力!$D$49:$E$49)&gt;0,詳細入力!$Q$41,簡易入力!$N$19)</f>
        <v>0</v>
      </c>
      <c r="AF37" s="198">
        <f>X37*その他係数!I31*IF(SUM(詳細入力!$D$49:$E$49)&gt;0,詳細入力!$Q$41,簡易入力!$N$19)</f>
        <v>0</v>
      </c>
      <c r="AG37" s="198">
        <f>X37*その他係数!J31*IF(SUM(詳細入力!$D$49:$E$49)&gt;0,詳細入力!$Q$41,簡易入力!$N$19)</f>
        <v>0</v>
      </c>
      <c r="AH37" s="555">
        <f t="shared" si="5"/>
        <v>0</v>
      </c>
      <c r="AI37" s="198">
        <f t="shared" si="6"/>
        <v>0</v>
      </c>
    </row>
    <row r="38" spans="2:35" ht="12.75" customHeight="1">
      <c r="B38" s="305" t="s">
        <v>58</v>
      </c>
      <c r="C38" s="263" t="s">
        <v>227</v>
      </c>
      <c r="D38" s="44">
        <f>生産誘発額計算!J38+生産誘発額計算!P38</f>
        <v>0</v>
      </c>
      <c r="E38" s="44">
        <f>D38*その他係数!F32</f>
        <v>0</v>
      </c>
      <c r="F38" s="44">
        <f>D38*その他係数!G32</f>
        <v>0</v>
      </c>
      <c r="G38" s="44">
        <v>0</v>
      </c>
      <c r="I38" s="83">
        <f>詳細入力!I38</f>
        <v>0.5134940773613238</v>
      </c>
      <c r="J38" s="44">
        <f t="shared" si="2"/>
        <v>0</v>
      </c>
      <c r="L38" s="44">
        <v>0</v>
      </c>
      <c r="M38" s="44">
        <f>L38*その他係数!F32</f>
        <v>0</v>
      </c>
      <c r="N38" s="44">
        <f>L38*その他係数!G32</f>
        <v>0</v>
      </c>
      <c r="O38" s="43"/>
      <c r="P38" s="44">
        <f t="shared" si="0"/>
        <v>0</v>
      </c>
      <c r="Q38" s="44">
        <f t="shared" si="1"/>
        <v>0</v>
      </c>
      <c r="R38" s="43"/>
      <c r="S38" s="44">
        <f t="shared" si="3"/>
        <v>0</v>
      </c>
      <c r="T38" s="44">
        <f>$S$49*その他係数!H32</f>
        <v>0</v>
      </c>
      <c r="U38" s="200">
        <f>詳細入力!I38</f>
        <v>0.5134940773613238</v>
      </c>
      <c r="W38" s="44">
        <f t="shared" si="4"/>
        <v>0</v>
      </c>
      <c r="X38" s="44">
        <v>0</v>
      </c>
      <c r="Y38" s="44">
        <f>X38*その他係数!F32</f>
        <v>0</v>
      </c>
      <c r="Z38" s="44">
        <f>X38*その他係数!G32</f>
        <v>0</v>
      </c>
      <c r="AA38" s="43"/>
      <c r="AB38" s="198">
        <f>D38*その他係数!I32*IF(SUM(詳細入力!$D$49:$E$49)&gt;0,詳細入力!$Q$41,簡易入力!$N$19)</f>
        <v>0</v>
      </c>
      <c r="AC38" s="198">
        <f>D38*その他係数!J32*IF(SUM(詳細入力!$D$49:$E$49)&gt;0,詳細入力!$Q$41,簡易入力!$N$19)</f>
        <v>0</v>
      </c>
      <c r="AD38" s="198">
        <f>L38*その他係数!I32*IF(SUM(詳細入力!$D$49:$E$49)&gt;0,詳細入力!$Q$41,簡易入力!$N$19)</f>
        <v>0</v>
      </c>
      <c r="AE38" s="198">
        <f>L38*その他係数!J32*IF(SUM(詳細入力!$D$49:$E$49)&gt;0,詳細入力!$Q$41,簡易入力!$N$19)</f>
        <v>0</v>
      </c>
      <c r="AF38" s="198">
        <f>X38*その他係数!I32*IF(SUM(詳細入力!$D$49:$E$49)&gt;0,詳細入力!$Q$41,簡易入力!$N$19)</f>
        <v>0</v>
      </c>
      <c r="AG38" s="198">
        <f>X38*その他係数!J32*IF(SUM(詳細入力!$D$49:$E$49)&gt;0,詳細入力!$Q$41,簡易入力!$N$19)</f>
        <v>0</v>
      </c>
      <c r="AH38" s="555">
        <f t="shared" si="5"/>
        <v>0</v>
      </c>
      <c r="AI38" s="198">
        <f t="shared" si="6"/>
        <v>0</v>
      </c>
    </row>
    <row r="39" spans="2:35" ht="12.75" customHeight="1">
      <c r="B39" s="305" t="s">
        <v>60</v>
      </c>
      <c r="C39" s="263" t="s">
        <v>228</v>
      </c>
      <c r="D39" s="44">
        <f>生産誘発額計算!J39+生産誘発額計算!P39</f>
        <v>0</v>
      </c>
      <c r="E39" s="44">
        <f>D39*その他係数!F33</f>
        <v>0</v>
      </c>
      <c r="F39" s="44">
        <f>D39*その他係数!G33</f>
        <v>0</v>
      </c>
      <c r="G39" s="44">
        <v>0</v>
      </c>
      <c r="I39" s="83">
        <f>詳細入力!I39</f>
        <v>1</v>
      </c>
      <c r="J39" s="44">
        <f t="shared" si="2"/>
        <v>0</v>
      </c>
      <c r="L39" s="44">
        <v>0</v>
      </c>
      <c r="M39" s="44">
        <f>L39*その他係数!F33</f>
        <v>0</v>
      </c>
      <c r="N39" s="44">
        <f>L39*その他係数!G33</f>
        <v>0</v>
      </c>
      <c r="O39" s="43"/>
      <c r="P39" s="44">
        <f t="shared" si="0"/>
        <v>0</v>
      </c>
      <c r="Q39" s="44">
        <f t="shared" si="1"/>
        <v>0</v>
      </c>
      <c r="R39" s="43"/>
      <c r="S39" s="44">
        <f t="shared" si="3"/>
        <v>0</v>
      </c>
      <c r="T39" s="44">
        <f>$S$49*その他係数!H33</f>
        <v>0</v>
      </c>
      <c r="U39" s="200">
        <f>詳細入力!I39</f>
        <v>1</v>
      </c>
      <c r="W39" s="44">
        <f t="shared" si="4"/>
        <v>0</v>
      </c>
      <c r="X39" s="44">
        <v>0</v>
      </c>
      <c r="Y39" s="44">
        <f>X39*その他係数!F33</f>
        <v>0</v>
      </c>
      <c r="Z39" s="44">
        <f>X39*その他係数!G33</f>
        <v>0</v>
      </c>
      <c r="AA39" s="43"/>
      <c r="AB39" s="198">
        <f>D39*その他係数!I33*IF(SUM(詳細入力!$D$49:$E$49)&gt;0,詳細入力!$Q$41,簡易入力!$N$19)</f>
        <v>0</v>
      </c>
      <c r="AC39" s="198">
        <f>D39*その他係数!J33*IF(SUM(詳細入力!$D$49:$E$49)&gt;0,詳細入力!$Q$41,簡易入力!$N$19)</f>
        <v>0</v>
      </c>
      <c r="AD39" s="198">
        <f>L39*その他係数!I33*IF(SUM(詳細入力!$D$49:$E$49)&gt;0,詳細入力!$Q$41,簡易入力!$N$19)</f>
        <v>0</v>
      </c>
      <c r="AE39" s="198">
        <f>L39*その他係数!J33*IF(SUM(詳細入力!$D$49:$E$49)&gt;0,詳細入力!$Q$41,簡易入力!$N$19)</f>
        <v>0</v>
      </c>
      <c r="AF39" s="198">
        <f>X39*その他係数!I33*IF(SUM(詳細入力!$D$49:$E$49)&gt;0,詳細入力!$Q$41,簡易入力!$N$19)</f>
        <v>0</v>
      </c>
      <c r="AG39" s="198">
        <f>X39*その他係数!J33*IF(SUM(詳細入力!$D$49:$E$49)&gt;0,詳細入力!$Q$41,簡易入力!$N$19)</f>
        <v>0</v>
      </c>
      <c r="AH39" s="555">
        <f t="shared" si="5"/>
        <v>0</v>
      </c>
      <c r="AI39" s="198">
        <f t="shared" si="6"/>
        <v>0</v>
      </c>
    </row>
    <row r="40" spans="2:35" ht="12.75" customHeight="1">
      <c r="B40" s="305" t="s">
        <v>62</v>
      </c>
      <c r="C40" s="263" t="s">
        <v>229</v>
      </c>
      <c r="D40" s="44">
        <f>生産誘発額計算!J40+生産誘発額計算!P40</f>
        <v>0</v>
      </c>
      <c r="E40" s="44">
        <f>D40*その他係数!F34</f>
        <v>0</v>
      </c>
      <c r="F40" s="44">
        <f>D40*その他係数!G34</f>
        <v>0</v>
      </c>
      <c r="G40" s="44">
        <v>0</v>
      </c>
      <c r="I40" s="83">
        <f>詳細入力!I40</f>
        <v>0.74506216465030639</v>
      </c>
      <c r="J40" s="44">
        <f t="shared" si="2"/>
        <v>0</v>
      </c>
      <c r="L40" s="44">
        <v>0</v>
      </c>
      <c r="M40" s="44">
        <f>L40*その他係数!F34</f>
        <v>0</v>
      </c>
      <c r="N40" s="44">
        <f>L40*その他係数!G34</f>
        <v>0</v>
      </c>
      <c r="O40" s="43"/>
      <c r="P40" s="44">
        <f t="shared" si="0"/>
        <v>0</v>
      </c>
      <c r="Q40" s="44">
        <f t="shared" si="1"/>
        <v>0</v>
      </c>
      <c r="R40" s="43"/>
      <c r="S40" s="44">
        <f t="shared" si="3"/>
        <v>0</v>
      </c>
      <c r="T40" s="44">
        <f>$S$49*その他係数!H34</f>
        <v>0</v>
      </c>
      <c r="U40" s="200">
        <f>詳細入力!I40</f>
        <v>0.74506216465030639</v>
      </c>
      <c r="W40" s="44">
        <f t="shared" si="4"/>
        <v>0</v>
      </c>
      <c r="X40" s="44">
        <v>0</v>
      </c>
      <c r="Y40" s="44">
        <f>X40*その他係数!F34</f>
        <v>0</v>
      </c>
      <c r="Z40" s="44">
        <f>X40*その他係数!G34</f>
        <v>0</v>
      </c>
      <c r="AA40" s="43"/>
      <c r="AB40" s="198">
        <f>D40*その他係数!I34*IF(SUM(詳細入力!$D$49:$E$49)&gt;0,詳細入力!$Q$41,簡易入力!$N$19)</f>
        <v>0</v>
      </c>
      <c r="AC40" s="198">
        <f>D40*その他係数!J34*IF(SUM(詳細入力!$D$49:$E$49)&gt;0,詳細入力!$Q$41,簡易入力!$N$19)</f>
        <v>0</v>
      </c>
      <c r="AD40" s="198">
        <f>L40*その他係数!I34*IF(SUM(詳細入力!$D$49:$E$49)&gt;0,詳細入力!$Q$41,簡易入力!$N$19)</f>
        <v>0</v>
      </c>
      <c r="AE40" s="198">
        <f>L40*その他係数!J34*IF(SUM(詳細入力!$D$49:$E$49)&gt;0,詳細入力!$Q$41,簡易入力!$N$19)</f>
        <v>0</v>
      </c>
      <c r="AF40" s="198">
        <f>X40*その他係数!I34*IF(SUM(詳細入力!$D$49:$E$49)&gt;0,詳細入力!$Q$41,簡易入力!$N$19)</f>
        <v>0</v>
      </c>
      <c r="AG40" s="198">
        <f>X40*その他係数!J34*IF(SUM(詳細入力!$D$49:$E$49)&gt;0,詳細入力!$Q$41,簡易入力!$N$19)</f>
        <v>0</v>
      </c>
      <c r="AH40" s="555">
        <f t="shared" si="5"/>
        <v>0</v>
      </c>
      <c r="AI40" s="198">
        <f t="shared" si="6"/>
        <v>0</v>
      </c>
    </row>
    <row r="41" spans="2:35" ht="12.75" customHeight="1">
      <c r="B41" s="305" t="s">
        <v>64</v>
      </c>
      <c r="C41" s="263" t="s">
        <v>230</v>
      </c>
      <c r="D41" s="44">
        <f>生産誘発額計算!J41+生産誘発額計算!P41</f>
        <v>0</v>
      </c>
      <c r="E41" s="44">
        <f>D41*その他係数!F35</f>
        <v>0</v>
      </c>
      <c r="F41" s="44">
        <f>D41*その他係数!G35</f>
        <v>0</v>
      </c>
      <c r="G41" s="44">
        <v>0</v>
      </c>
      <c r="I41" s="83">
        <f>詳細入力!I41</f>
        <v>0.985303527799682</v>
      </c>
      <c r="J41" s="44">
        <f t="shared" si="2"/>
        <v>0</v>
      </c>
      <c r="L41" s="44">
        <v>0</v>
      </c>
      <c r="M41" s="44">
        <f>L41*その他係数!F35</f>
        <v>0</v>
      </c>
      <c r="N41" s="44">
        <f>L41*その他係数!G35</f>
        <v>0</v>
      </c>
      <c r="O41" s="43"/>
      <c r="P41" s="44">
        <f t="shared" si="0"/>
        <v>0</v>
      </c>
      <c r="Q41" s="44">
        <f t="shared" si="1"/>
        <v>0</v>
      </c>
      <c r="R41" s="43"/>
      <c r="S41" s="44">
        <f t="shared" si="3"/>
        <v>0</v>
      </c>
      <c r="T41" s="44">
        <f>$S$49*その他係数!H35</f>
        <v>0</v>
      </c>
      <c r="U41" s="200">
        <f>詳細入力!I41</f>
        <v>0.985303527799682</v>
      </c>
      <c r="W41" s="44">
        <f t="shared" si="4"/>
        <v>0</v>
      </c>
      <c r="X41" s="44">
        <v>0</v>
      </c>
      <c r="Y41" s="44">
        <f>X41*その他係数!F35</f>
        <v>0</v>
      </c>
      <c r="Z41" s="44">
        <f>X41*その他係数!G35</f>
        <v>0</v>
      </c>
      <c r="AA41" s="43"/>
      <c r="AB41" s="198">
        <f>D41*その他係数!I35*IF(SUM(詳細入力!$D$49:$E$49)&gt;0,詳細入力!$Q$41,簡易入力!$N$19)</f>
        <v>0</v>
      </c>
      <c r="AC41" s="198">
        <f>D41*その他係数!J35*IF(SUM(詳細入力!$D$49:$E$49)&gt;0,詳細入力!$Q$41,簡易入力!$N$19)</f>
        <v>0</v>
      </c>
      <c r="AD41" s="198">
        <f>L41*その他係数!I35*IF(SUM(詳細入力!$D$49:$E$49)&gt;0,詳細入力!$Q$41,簡易入力!$N$19)</f>
        <v>0</v>
      </c>
      <c r="AE41" s="198">
        <f>L41*その他係数!J35*IF(SUM(詳細入力!$D$49:$E$49)&gt;0,詳細入力!$Q$41,簡易入力!$N$19)</f>
        <v>0</v>
      </c>
      <c r="AF41" s="198">
        <f>X41*その他係数!I35*IF(SUM(詳細入力!$D$49:$E$49)&gt;0,詳細入力!$Q$41,簡易入力!$N$19)</f>
        <v>0</v>
      </c>
      <c r="AG41" s="198">
        <f>X41*その他係数!J35*IF(SUM(詳細入力!$D$49:$E$49)&gt;0,詳細入力!$Q$41,簡易入力!$N$19)</f>
        <v>0</v>
      </c>
      <c r="AH41" s="555">
        <f t="shared" si="5"/>
        <v>0</v>
      </c>
      <c r="AI41" s="198">
        <f t="shared" si="6"/>
        <v>0</v>
      </c>
    </row>
    <row r="42" spans="2:35" ht="12.75" customHeight="1">
      <c r="B42" s="305" t="s">
        <v>66</v>
      </c>
      <c r="C42" s="263" t="s">
        <v>206</v>
      </c>
      <c r="D42" s="44">
        <f>生産誘発額計算!J42+生産誘発額計算!P42</f>
        <v>0</v>
      </c>
      <c r="E42" s="44">
        <f>D42*その他係数!F36</f>
        <v>0</v>
      </c>
      <c r="F42" s="44">
        <f>D42*その他係数!G36</f>
        <v>0</v>
      </c>
      <c r="G42" s="44">
        <v>0</v>
      </c>
      <c r="I42" s="83">
        <f>詳細入力!I42</f>
        <v>0.97546900936452752</v>
      </c>
      <c r="J42" s="44">
        <f t="shared" si="2"/>
        <v>0</v>
      </c>
      <c r="L42" s="44">
        <v>0</v>
      </c>
      <c r="M42" s="44">
        <f>L42*その他係数!F36</f>
        <v>0</v>
      </c>
      <c r="N42" s="44">
        <f>L42*その他係数!G36</f>
        <v>0</v>
      </c>
      <c r="O42" s="43"/>
      <c r="P42" s="44">
        <f t="shared" si="0"/>
        <v>0</v>
      </c>
      <c r="Q42" s="44">
        <f t="shared" si="1"/>
        <v>0</v>
      </c>
      <c r="R42" s="43"/>
      <c r="S42" s="44">
        <f t="shared" si="3"/>
        <v>0</v>
      </c>
      <c r="T42" s="44">
        <f>$S$49*その他係数!H36</f>
        <v>0</v>
      </c>
      <c r="U42" s="200">
        <f>詳細入力!I42</f>
        <v>0.97546900936452752</v>
      </c>
      <c r="W42" s="44">
        <f t="shared" si="4"/>
        <v>0</v>
      </c>
      <c r="X42" s="44">
        <v>0</v>
      </c>
      <c r="Y42" s="44">
        <f>X42*その他係数!F36</f>
        <v>0</v>
      </c>
      <c r="Z42" s="44">
        <f>X42*その他係数!G36</f>
        <v>0</v>
      </c>
      <c r="AA42" s="43"/>
      <c r="AB42" s="198">
        <f>D42*その他係数!I36*IF(SUM(詳細入力!$D$49:$E$49)&gt;0,詳細入力!$Q$41,簡易入力!$N$19)</f>
        <v>0</v>
      </c>
      <c r="AC42" s="198">
        <f>D42*その他係数!J36*IF(SUM(詳細入力!$D$49:$E$49)&gt;0,詳細入力!$Q$41,簡易入力!$N$19)</f>
        <v>0</v>
      </c>
      <c r="AD42" s="198">
        <f>L42*その他係数!I36*IF(SUM(詳細入力!$D$49:$E$49)&gt;0,詳細入力!$Q$41,簡易入力!$N$19)</f>
        <v>0</v>
      </c>
      <c r="AE42" s="198">
        <f>L42*その他係数!J36*IF(SUM(詳細入力!$D$49:$E$49)&gt;0,詳細入力!$Q$41,簡易入力!$N$19)</f>
        <v>0</v>
      </c>
      <c r="AF42" s="198">
        <f>X42*その他係数!I36*IF(SUM(詳細入力!$D$49:$E$49)&gt;0,詳細入力!$Q$41,簡易入力!$N$19)</f>
        <v>0</v>
      </c>
      <c r="AG42" s="198">
        <f>X42*その他係数!J36*IF(SUM(詳細入力!$D$49:$E$49)&gt;0,詳細入力!$Q$41,簡易入力!$N$19)</f>
        <v>0</v>
      </c>
      <c r="AH42" s="555">
        <f t="shared" si="5"/>
        <v>0</v>
      </c>
      <c r="AI42" s="198">
        <f t="shared" si="6"/>
        <v>0</v>
      </c>
    </row>
    <row r="43" spans="2:35" ht="12.75" customHeight="1">
      <c r="B43" s="305" t="s">
        <v>67</v>
      </c>
      <c r="C43" s="263" t="s">
        <v>68</v>
      </c>
      <c r="D43" s="44">
        <f>生産誘発額計算!J43+生産誘発額計算!P43</f>
        <v>0</v>
      </c>
      <c r="E43" s="44">
        <f>D43*その他係数!F37</f>
        <v>0</v>
      </c>
      <c r="F43" s="44">
        <f>D43*その他係数!G37</f>
        <v>0</v>
      </c>
      <c r="G43" s="44">
        <v>0</v>
      </c>
      <c r="I43" s="83">
        <f>詳細入力!I43</f>
        <v>0.61099518776754258</v>
      </c>
      <c r="J43" s="44">
        <f t="shared" si="2"/>
        <v>0</v>
      </c>
      <c r="L43" s="44">
        <v>0</v>
      </c>
      <c r="M43" s="44">
        <f>L43*その他係数!F37</f>
        <v>0</v>
      </c>
      <c r="N43" s="44">
        <f>L43*その他係数!G37</f>
        <v>0</v>
      </c>
      <c r="O43" s="43"/>
      <c r="P43" s="44">
        <f t="shared" si="0"/>
        <v>0</v>
      </c>
      <c r="Q43" s="44">
        <f t="shared" si="1"/>
        <v>0</v>
      </c>
      <c r="R43" s="43"/>
      <c r="S43" s="44">
        <f t="shared" si="3"/>
        <v>0</v>
      </c>
      <c r="T43" s="44">
        <f>$S$49*その他係数!H37</f>
        <v>0</v>
      </c>
      <c r="U43" s="200">
        <f>詳細入力!I43</f>
        <v>0.61099518776754258</v>
      </c>
      <c r="W43" s="44">
        <f t="shared" si="4"/>
        <v>0</v>
      </c>
      <c r="X43" s="44">
        <v>0</v>
      </c>
      <c r="Y43" s="44">
        <f>X43*その他係数!F37</f>
        <v>0</v>
      </c>
      <c r="Z43" s="44">
        <f>X43*その他係数!G37</f>
        <v>0</v>
      </c>
      <c r="AA43" s="43"/>
      <c r="AB43" s="198">
        <f>D43*その他係数!I37*IF(SUM(詳細入力!$D$49:$E$49)&gt;0,詳細入力!$Q$41,簡易入力!$N$19)</f>
        <v>0</v>
      </c>
      <c r="AC43" s="198">
        <f>D43*その他係数!J37*IF(SUM(詳細入力!$D$49:$E$49)&gt;0,詳細入力!$Q$41,簡易入力!$N$19)</f>
        <v>0</v>
      </c>
      <c r="AD43" s="198">
        <f>L43*その他係数!I37*IF(SUM(詳細入力!$D$49:$E$49)&gt;0,詳細入力!$Q$41,簡易入力!$N$19)</f>
        <v>0</v>
      </c>
      <c r="AE43" s="198">
        <f>L43*その他係数!J37*IF(SUM(詳細入力!$D$49:$E$49)&gt;0,詳細入力!$Q$41,簡易入力!$N$19)</f>
        <v>0</v>
      </c>
      <c r="AF43" s="198">
        <f>X43*その他係数!I37*IF(SUM(詳細入力!$D$49:$E$49)&gt;0,詳細入力!$Q$41,簡易入力!$N$19)</f>
        <v>0</v>
      </c>
      <c r="AG43" s="198">
        <f>X43*その他係数!J37*IF(SUM(詳細入力!$D$49:$E$49)&gt;0,詳細入力!$Q$41,簡易入力!$N$19)</f>
        <v>0</v>
      </c>
      <c r="AH43" s="555">
        <f t="shared" si="5"/>
        <v>0</v>
      </c>
      <c r="AI43" s="198">
        <f t="shared" si="6"/>
        <v>0</v>
      </c>
    </row>
    <row r="44" spans="2:35" ht="12.75" customHeight="1">
      <c r="B44" s="305" t="s">
        <v>69</v>
      </c>
      <c r="C44" s="263" t="s">
        <v>277</v>
      </c>
      <c r="D44" s="44">
        <f>生産誘発額計算!J44+生産誘発額計算!P44</f>
        <v>0</v>
      </c>
      <c r="E44" s="44">
        <f>D44*その他係数!F38</f>
        <v>0</v>
      </c>
      <c r="F44" s="44">
        <f>D44*その他係数!G38</f>
        <v>0</v>
      </c>
      <c r="G44" s="44">
        <v>0</v>
      </c>
      <c r="I44" s="83">
        <f>詳細入力!I44</f>
        <v>0.80860628342245988</v>
      </c>
      <c r="J44" s="44">
        <f t="shared" si="2"/>
        <v>0</v>
      </c>
      <c r="L44" s="44">
        <v>0</v>
      </c>
      <c r="M44" s="44">
        <f>L44*その他係数!F38</f>
        <v>0</v>
      </c>
      <c r="N44" s="44">
        <f>L44*その他係数!G38</f>
        <v>0</v>
      </c>
      <c r="O44" s="43"/>
      <c r="P44" s="44">
        <f t="shared" si="0"/>
        <v>0</v>
      </c>
      <c r="Q44" s="44">
        <f t="shared" si="1"/>
        <v>0</v>
      </c>
      <c r="R44" s="43"/>
      <c r="S44" s="44">
        <f t="shared" si="3"/>
        <v>0</v>
      </c>
      <c r="T44" s="44">
        <f>$S$49*その他係数!H38</f>
        <v>0</v>
      </c>
      <c r="U44" s="200">
        <f>詳細入力!I44</f>
        <v>0.80860628342245988</v>
      </c>
      <c r="W44" s="44">
        <f t="shared" si="4"/>
        <v>0</v>
      </c>
      <c r="X44" s="44">
        <v>0</v>
      </c>
      <c r="Y44" s="44">
        <f>X44*その他係数!F38</f>
        <v>0</v>
      </c>
      <c r="Z44" s="44">
        <f>X44*その他係数!G38</f>
        <v>0</v>
      </c>
      <c r="AA44" s="43"/>
      <c r="AB44" s="198">
        <f>D44*その他係数!I38*IF(SUM(詳細入力!$D$49:$E$49)&gt;0,詳細入力!$Q$41,簡易入力!$N$19)</f>
        <v>0</v>
      </c>
      <c r="AC44" s="198">
        <f>D44*その他係数!J38*IF(SUM(詳細入力!$D$49:$E$49)&gt;0,詳細入力!$Q$41,簡易入力!$N$19)</f>
        <v>0</v>
      </c>
      <c r="AD44" s="198">
        <f>L44*その他係数!I38*IF(SUM(詳細入力!$D$49:$E$49)&gt;0,詳細入力!$Q$41,簡易入力!$N$19)</f>
        <v>0</v>
      </c>
      <c r="AE44" s="198">
        <f>L44*その他係数!J38*IF(SUM(詳細入力!$D$49:$E$49)&gt;0,詳細入力!$Q$41,簡易入力!$N$19)</f>
        <v>0</v>
      </c>
      <c r="AF44" s="198">
        <f>X44*その他係数!I38*IF(SUM(詳細入力!$D$49:$E$49)&gt;0,詳細入力!$Q$41,簡易入力!$N$19)</f>
        <v>0</v>
      </c>
      <c r="AG44" s="198">
        <f>X44*その他係数!J38*IF(SUM(詳細入力!$D$49:$E$49)&gt;0,詳細入力!$Q$41,簡易入力!$N$19)</f>
        <v>0</v>
      </c>
      <c r="AH44" s="555">
        <f t="shared" si="5"/>
        <v>0</v>
      </c>
      <c r="AI44" s="198">
        <f t="shared" si="6"/>
        <v>0</v>
      </c>
    </row>
    <row r="45" spans="2:35" ht="12.75" customHeight="1">
      <c r="B45" s="305" t="s">
        <v>70</v>
      </c>
      <c r="C45" s="263" t="s">
        <v>237</v>
      </c>
      <c r="D45" s="44">
        <f>生産誘発額計算!J45+生産誘発額計算!P45</f>
        <v>0</v>
      </c>
      <c r="E45" s="44">
        <f>D45*その他係数!F39</f>
        <v>0</v>
      </c>
      <c r="F45" s="44">
        <f>D45*その他係数!G39</f>
        <v>0</v>
      </c>
      <c r="G45" s="44">
        <v>0</v>
      </c>
      <c r="I45" s="83">
        <f>詳細入力!I45</f>
        <v>0.34133574804540834</v>
      </c>
      <c r="J45" s="44">
        <f>G45*I45</f>
        <v>0</v>
      </c>
      <c r="L45" s="44">
        <v>0</v>
      </c>
      <c r="M45" s="44">
        <f>L45*その他係数!F39</f>
        <v>0</v>
      </c>
      <c r="N45" s="44">
        <f>L45*その他係数!G39</f>
        <v>0</v>
      </c>
      <c r="O45" s="43"/>
      <c r="P45" s="44">
        <f t="shared" si="0"/>
        <v>0</v>
      </c>
      <c r="Q45" s="44">
        <f t="shared" si="1"/>
        <v>0</v>
      </c>
      <c r="R45" s="43"/>
      <c r="S45" s="44">
        <f>Q45*$T$1</f>
        <v>0</v>
      </c>
      <c r="T45" s="44">
        <f>$S$49*その他係数!H39</f>
        <v>0</v>
      </c>
      <c r="U45" s="200">
        <f>詳細入力!I45</f>
        <v>0.34133574804540834</v>
      </c>
      <c r="W45" s="44">
        <f t="shared" si="4"/>
        <v>0</v>
      </c>
      <c r="X45" s="44">
        <v>0</v>
      </c>
      <c r="Y45" s="44">
        <f>X45*その他係数!F39</f>
        <v>0</v>
      </c>
      <c r="Z45" s="44">
        <f>X45*その他係数!G39</f>
        <v>0</v>
      </c>
      <c r="AA45" s="43"/>
      <c r="AB45" s="198">
        <f>D45*その他係数!I39*IF(SUM(詳細入力!$D$49:$E$49)&gt;0,詳細入力!$Q$41,簡易入力!$N$19)</f>
        <v>0</v>
      </c>
      <c r="AC45" s="198">
        <f>D45*その他係数!J39*IF(SUM(詳細入力!$D$49:$E$49)&gt;0,詳細入力!$Q$41,簡易入力!$N$19)</f>
        <v>0</v>
      </c>
      <c r="AD45" s="198">
        <f>L45*その他係数!I39*IF(SUM(詳細入力!$D$49:$E$49)&gt;0,詳細入力!$Q$41,簡易入力!$N$19)</f>
        <v>0</v>
      </c>
      <c r="AE45" s="198">
        <f>L45*その他係数!J39*IF(SUM(詳細入力!$D$49:$E$49)&gt;0,詳細入力!$Q$41,簡易入力!$N$19)</f>
        <v>0</v>
      </c>
      <c r="AF45" s="198">
        <f>X45*その他係数!I39*IF(SUM(詳細入力!$D$49:$E$49)&gt;0,詳細入力!$Q$41,簡易入力!$N$19)</f>
        <v>0</v>
      </c>
      <c r="AG45" s="198">
        <f>X45*その他係数!J39*IF(SUM(詳細入力!$D$49:$E$49)&gt;0,詳細入力!$Q$41,簡易入力!$N$19)</f>
        <v>0</v>
      </c>
      <c r="AH45" s="555">
        <f t="shared" ref="AH45:AI48" si="7">AB45+AD45+AF45</f>
        <v>0</v>
      </c>
      <c r="AI45" s="198">
        <f t="shared" si="7"/>
        <v>0</v>
      </c>
    </row>
    <row r="46" spans="2:35" ht="12.75" customHeight="1">
      <c r="B46" s="305" t="s">
        <v>72</v>
      </c>
      <c r="C46" s="263" t="s">
        <v>238</v>
      </c>
      <c r="D46" s="44">
        <f>生産誘発額計算!J46+生産誘発額計算!P46</f>
        <v>0</v>
      </c>
      <c r="E46" s="44">
        <f>D46*その他係数!F40</f>
        <v>0</v>
      </c>
      <c r="F46" s="44">
        <f>D46*その他係数!G40</f>
        <v>0</v>
      </c>
      <c r="G46" s="44">
        <v>0</v>
      </c>
      <c r="I46" s="83">
        <f>詳細入力!I46</f>
        <v>0.89315257846137996</v>
      </c>
      <c r="J46" s="44">
        <f>G46*I46</f>
        <v>0</v>
      </c>
      <c r="L46" s="44">
        <v>0</v>
      </c>
      <c r="M46" s="44">
        <f>L46*その他係数!F40</f>
        <v>0</v>
      </c>
      <c r="N46" s="44">
        <f>L46*その他係数!G40</f>
        <v>0</v>
      </c>
      <c r="O46" s="43"/>
      <c r="P46" s="44">
        <f t="shared" si="0"/>
        <v>0</v>
      </c>
      <c r="Q46" s="44">
        <f t="shared" si="1"/>
        <v>0</v>
      </c>
      <c r="R46" s="43"/>
      <c r="S46" s="44">
        <f>Q46*$T$1</f>
        <v>0</v>
      </c>
      <c r="T46" s="44">
        <f>$S$49*その他係数!H40</f>
        <v>0</v>
      </c>
      <c r="U46" s="200">
        <f>詳細入力!I46</f>
        <v>0.89315257846137996</v>
      </c>
      <c r="W46" s="44">
        <f t="shared" si="4"/>
        <v>0</v>
      </c>
      <c r="X46" s="44">
        <v>0</v>
      </c>
      <c r="Y46" s="44">
        <f>X46*その他係数!F40</f>
        <v>0</v>
      </c>
      <c r="Z46" s="44">
        <f>X46*その他係数!G40</f>
        <v>0</v>
      </c>
      <c r="AA46" s="43"/>
      <c r="AB46" s="198">
        <f>D46*その他係数!I40*IF(SUM(詳細入力!$D$49:$E$49)&gt;0,詳細入力!$Q$41,簡易入力!$N$19)</f>
        <v>0</v>
      </c>
      <c r="AC46" s="198">
        <f>D46*その他係数!J40*IF(SUM(詳細入力!$D$49:$E$49)&gt;0,詳細入力!$Q$41,簡易入力!$N$19)</f>
        <v>0</v>
      </c>
      <c r="AD46" s="198">
        <f>L46*その他係数!I40*IF(SUM(詳細入力!$D$49:$E$49)&gt;0,詳細入力!$Q$41,簡易入力!$N$19)</f>
        <v>0</v>
      </c>
      <c r="AE46" s="198">
        <f>L46*その他係数!J40*IF(SUM(詳細入力!$D$49:$E$49)&gt;0,詳細入力!$Q$41,簡易入力!$N$19)</f>
        <v>0</v>
      </c>
      <c r="AF46" s="198">
        <f>X46*その他係数!I40*IF(SUM(詳細入力!$D$49:$E$49)&gt;0,詳細入力!$Q$41,簡易入力!$N$19)</f>
        <v>0</v>
      </c>
      <c r="AG46" s="198">
        <f>X46*その他係数!J40*IF(SUM(詳細入力!$D$49:$E$49)&gt;0,詳細入力!$Q$41,簡易入力!$N$19)</f>
        <v>0</v>
      </c>
      <c r="AH46" s="555">
        <f t="shared" si="7"/>
        <v>0</v>
      </c>
      <c r="AI46" s="198">
        <f t="shared" si="7"/>
        <v>0</v>
      </c>
    </row>
    <row r="47" spans="2:35" ht="12.75" customHeight="1">
      <c r="B47" s="305" t="s">
        <v>109</v>
      </c>
      <c r="C47" s="263" t="s">
        <v>71</v>
      </c>
      <c r="D47" s="44">
        <f>生産誘発額計算!J47+生産誘発額計算!P47</f>
        <v>0</v>
      </c>
      <c r="E47" s="44">
        <f>D47*その他係数!F41</f>
        <v>0</v>
      </c>
      <c r="F47" s="44">
        <f>D47*その他係数!G41</f>
        <v>0</v>
      </c>
      <c r="G47" s="44">
        <v>0</v>
      </c>
      <c r="I47" s="83">
        <f>詳細入力!I47</f>
        <v>1</v>
      </c>
      <c r="J47" s="44">
        <f t="shared" si="2"/>
        <v>0</v>
      </c>
      <c r="L47" s="44">
        <v>0</v>
      </c>
      <c r="M47" s="44">
        <f>L47*その他係数!F41</f>
        <v>0</v>
      </c>
      <c r="N47" s="44">
        <f>L47*その他係数!G41</f>
        <v>0</v>
      </c>
      <c r="O47" s="43"/>
      <c r="P47" s="44">
        <f t="shared" si="0"/>
        <v>0</v>
      </c>
      <c r="Q47" s="44">
        <f t="shared" si="1"/>
        <v>0</v>
      </c>
      <c r="R47" s="43"/>
      <c r="S47" s="44">
        <f t="shared" si="3"/>
        <v>0</v>
      </c>
      <c r="T47" s="44">
        <f>$S$49*その他係数!H41</f>
        <v>0</v>
      </c>
      <c r="U47" s="200">
        <f>詳細入力!I47</f>
        <v>1</v>
      </c>
      <c r="W47" s="44">
        <f t="shared" si="4"/>
        <v>0</v>
      </c>
      <c r="X47" s="44">
        <v>0</v>
      </c>
      <c r="Y47" s="44">
        <f>X47*その他係数!F41</f>
        <v>0</v>
      </c>
      <c r="Z47" s="44">
        <f>X47*その他係数!G41</f>
        <v>0</v>
      </c>
      <c r="AA47" s="43"/>
      <c r="AB47" s="198">
        <f>D47*その他係数!I41*IF(SUM(詳細入力!$D$49:$E$49)&gt;0,詳細入力!$Q$41,簡易入力!$N$19)</f>
        <v>0</v>
      </c>
      <c r="AC47" s="198">
        <f>D47*その他係数!J41*IF(SUM(詳細入力!$D$49:$E$49)&gt;0,詳細入力!$Q$41,簡易入力!$N$19)</f>
        <v>0</v>
      </c>
      <c r="AD47" s="198">
        <f>L47*その他係数!I41*IF(SUM(詳細入力!$D$49:$E$49)&gt;0,詳細入力!$Q$41,簡易入力!$N$19)</f>
        <v>0</v>
      </c>
      <c r="AE47" s="198">
        <f>L47*その他係数!J41*IF(SUM(詳細入力!$D$49:$E$49)&gt;0,詳細入力!$Q$41,簡易入力!$N$19)</f>
        <v>0</v>
      </c>
      <c r="AF47" s="198">
        <f>X47*その他係数!I41*IF(SUM(詳細入力!$D$49:$E$49)&gt;0,詳細入力!$Q$41,簡易入力!$N$19)</f>
        <v>0</v>
      </c>
      <c r="AG47" s="198">
        <f>X47*その他係数!J41*IF(SUM(詳細入力!$D$49:$E$49)&gt;0,詳細入力!$Q$41,簡易入力!$N$19)</f>
        <v>0</v>
      </c>
      <c r="AH47" s="198">
        <f t="shared" si="7"/>
        <v>0</v>
      </c>
      <c r="AI47" s="198">
        <f t="shared" si="7"/>
        <v>0</v>
      </c>
    </row>
    <row r="48" spans="2:35" ht="12.75" customHeight="1" thickBot="1">
      <c r="B48" s="306" t="s">
        <v>110</v>
      </c>
      <c r="C48" s="264" t="s">
        <v>73</v>
      </c>
      <c r="D48" s="45">
        <f>生産誘発額計算!J48+生産誘発額計算!P48</f>
        <v>0</v>
      </c>
      <c r="E48" s="45">
        <f>D48*その他係数!F42</f>
        <v>0</v>
      </c>
      <c r="F48" s="44">
        <f>D48*その他係数!G42</f>
        <v>0</v>
      </c>
      <c r="G48" s="45">
        <v>0</v>
      </c>
      <c r="I48" s="84">
        <f>詳細入力!I48</f>
        <v>0.63584902949585509</v>
      </c>
      <c r="J48" s="45">
        <f>G48*I48</f>
        <v>0</v>
      </c>
      <c r="L48" s="45">
        <v>0</v>
      </c>
      <c r="M48" s="44">
        <f>L48*その他係数!F42</f>
        <v>0</v>
      </c>
      <c r="N48" s="44">
        <f>L48*その他係数!G42</f>
        <v>0</v>
      </c>
      <c r="O48" s="43"/>
      <c r="P48" s="45">
        <f t="shared" si="0"/>
        <v>0</v>
      </c>
      <c r="Q48" s="44">
        <f t="shared" si="1"/>
        <v>0</v>
      </c>
      <c r="R48" s="43"/>
      <c r="S48" s="45">
        <f t="shared" si="3"/>
        <v>0</v>
      </c>
      <c r="T48" s="44">
        <f>$S$49*その他係数!H42</f>
        <v>0</v>
      </c>
      <c r="U48" s="201">
        <f>詳細入力!I48</f>
        <v>0.63584902949585509</v>
      </c>
      <c r="W48" s="44">
        <f t="shared" si="4"/>
        <v>0</v>
      </c>
      <c r="X48" s="45">
        <v>0</v>
      </c>
      <c r="Y48" s="44">
        <f>X48*その他係数!F42</f>
        <v>0</v>
      </c>
      <c r="Z48" s="44">
        <f>X48*その他係数!G42</f>
        <v>0</v>
      </c>
      <c r="AA48" s="43"/>
      <c r="AB48" s="440">
        <f>D48*その他係数!I42*IF(SUM(詳細入力!$D$49:$E$49)&gt;0,詳細入力!$Q$41,簡易入力!$N$19)</f>
        <v>0</v>
      </c>
      <c r="AC48" s="440">
        <f>D48*その他係数!J42*IF(SUM(詳細入力!$D$49:$E$49)&gt;0,詳細入力!$Q$41,簡易入力!$N$19)</f>
        <v>0</v>
      </c>
      <c r="AD48" s="440">
        <f>L48*その他係数!I42*IF(SUM(詳細入力!$D$49:$E$49)&gt;0,詳細入力!$Q$41,簡易入力!$N$19)</f>
        <v>0</v>
      </c>
      <c r="AE48" s="440">
        <f>L48*その他係数!J42*IF(SUM(詳細入力!$D$49:$E$49)&gt;0,詳細入力!$Q$41,簡易入力!$N$19)</f>
        <v>0</v>
      </c>
      <c r="AF48" s="440">
        <f>X48*その他係数!I42*IF(SUM(詳細入力!$D$49:$E$49)&gt;0,詳細入力!$Q$41,簡易入力!$N$19)</f>
        <v>0</v>
      </c>
      <c r="AG48" s="440">
        <f>X48*その他係数!J42*IF(SUM(詳細入力!$D$49:$E$49)&gt;0,詳細入力!$Q$41,簡易入力!$N$19)</f>
        <v>0</v>
      </c>
      <c r="AH48" s="558">
        <f t="shared" si="7"/>
        <v>0</v>
      </c>
      <c r="AI48" s="440">
        <f t="shared" si="7"/>
        <v>0</v>
      </c>
    </row>
    <row r="49" spans="2:35" ht="13.5" customHeight="1" thickBot="1">
      <c r="B49" s="411"/>
      <c r="C49" s="412" t="s">
        <v>282</v>
      </c>
      <c r="D49" s="46">
        <f>SUM(D10:D48)</f>
        <v>0</v>
      </c>
      <c r="E49" s="46">
        <f>SUM(E10:E48)</f>
        <v>0</v>
      </c>
      <c r="F49" s="46">
        <f>SUM(F10:F48)</f>
        <v>0</v>
      </c>
      <c r="G49" s="49">
        <f>SUM(G10:G48)</f>
        <v>0</v>
      </c>
      <c r="I49" s="81"/>
      <c r="J49" s="46">
        <f>SUM(J10:J48)</f>
        <v>0</v>
      </c>
      <c r="L49" s="46">
        <f>SUM(L10:L48)</f>
        <v>0</v>
      </c>
      <c r="M49" s="46">
        <f>SUM(M10:M48)</f>
        <v>0</v>
      </c>
      <c r="N49" s="46">
        <f>SUM(N10:N48)</f>
        <v>0</v>
      </c>
      <c r="O49" s="43"/>
      <c r="P49" s="46">
        <f>SUM(P10:P48)</f>
        <v>0</v>
      </c>
      <c r="Q49" s="46">
        <f>SUM(Q10:Q48)</f>
        <v>0</v>
      </c>
      <c r="R49" s="43"/>
      <c r="S49" s="46">
        <f>SUM(S10:S48)</f>
        <v>0</v>
      </c>
      <c r="T49" s="47">
        <f>SUM(T10:T48)</f>
        <v>0</v>
      </c>
      <c r="U49" s="46"/>
      <c r="W49" s="46">
        <f>SUM(W10:W48)</f>
        <v>0</v>
      </c>
      <c r="X49" s="46">
        <f>SUM(X10:X48)</f>
        <v>0</v>
      </c>
      <c r="Y49" s="46">
        <f>SUM(Y10:Y48)</f>
        <v>0</v>
      </c>
      <c r="Z49" s="46">
        <f>SUM(Z10:Z48)</f>
        <v>0</v>
      </c>
      <c r="AA49" s="43"/>
      <c r="AB49" s="441">
        <f>+ROUNDDOWN(SUM(AB10:AB48),0)</f>
        <v>0</v>
      </c>
      <c r="AC49" s="441">
        <f t="shared" ref="AC49:AI49" si="8">+ROUNDDOWN(SUM(AC10:AC48),0)</f>
        <v>0</v>
      </c>
      <c r="AD49" s="441">
        <f t="shared" si="8"/>
        <v>0</v>
      </c>
      <c r="AE49" s="441">
        <f t="shared" si="8"/>
        <v>0</v>
      </c>
      <c r="AF49" s="441">
        <f t="shared" si="8"/>
        <v>0</v>
      </c>
      <c r="AG49" s="441">
        <f t="shared" si="8"/>
        <v>0</v>
      </c>
      <c r="AH49" s="556">
        <f t="shared" si="8"/>
        <v>0</v>
      </c>
      <c r="AI49" s="557">
        <f t="shared" si="8"/>
        <v>0</v>
      </c>
    </row>
  </sheetData>
  <mergeCells count="37">
    <mergeCell ref="B6:C9"/>
    <mergeCell ref="P7:P8"/>
    <mergeCell ref="J7:J8"/>
    <mergeCell ref="S7:S8"/>
    <mergeCell ref="T7:T8"/>
    <mergeCell ref="L7:L8"/>
    <mergeCell ref="Q7:Q8"/>
    <mergeCell ref="D7:D8"/>
    <mergeCell ref="G7:G8"/>
    <mergeCell ref="E7:E8"/>
    <mergeCell ref="F7:F8"/>
    <mergeCell ref="N7:N8"/>
    <mergeCell ref="D4:G5"/>
    <mergeCell ref="AF7:AF8"/>
    <mergeCell ref="I7:I8"/>
    <mergeCell ref="M7:M8"/>
    <mergeCell ref="L4:N5"/>
    <mergeCell ref="W4:Z5"/>
    <mergeCell ref="AB4:AI4"/>
    <mergeCell ref="P4:Q5"/>
    <mergeCell ref="AH5:AI5"/>
    <mergeCell ref="Z7:Z8"/>
    <mergeCell ref="AD7:AD8"/>
    <mergeCell ref="AB5:AC5"/>
    <mergeCell ref="AD5:AE5"/>
    <mergeCell ref="AG7:AG8"/>
    <mergeCell ref="AF5:AG5"/>
    <mergeCell ref="AH7:AH8"/>
    <mergeCell ref="AI7:AI8"/>
    <mergeCell ref="AB7:AB8"/>
    <mergeCell ref="AC7:AC8"/>
    <mergeCell ref="U1:V1"/>
    <mergeCell ref="AE7:AE8"/>
    <mergeCell ref="U7:U8"/>
    <mergeCell ref="W7:W8"/>
    <mergeCell ref="X7:X8"/>
    <mergeCell ref="Y7:Y8"/>
  </mergeCells>
  <phoneticPr fontId="1"/>
  <pageMargins left="0.11811023622047245" right="0.11811023622047245" top="0.35433070866141736" bottom="0.15748031496062992" header="0.31496062992125984" footer="0.31496062992125984"/>
  <pageSetup paperSize="9" orientation="landscape" r:id="rId1"/>
  <ignoredErrors>
    <ignoredError sqref="B10:B44"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28196-AC61-4BEB-B2F3-71420A97EEF3}">
  <sheetPr>
    <tabColor theme="0" tint="-0.249977111117893"/>
  </sheetPr>
  <dimension ref="B1:AQ101"/>
  <sheetViews>
    <sheetView showGridLines="0" topLeftCell="A24" workbookViewId="0">
      <selection activeCell="D1" sqref="D1"/>
    </sheetView>
  </sheetViews>
  <sheetFormatPr defaultColWidth="9" defaultRowHeight="12"/>
  <cols>
    <col min="1" max="1" width="1.44140625" style="19" customWidth="1"/>
    <col min="2" max="2" width="3.6640625" style="11" customWidth="1"/>
    <col min="3" max="3" width="25.6640625" style="19" customWidth="1"/>
    <col min="4" max="35" width="10.109375" style="19" customWidth="1"/>
    <col min="36" max="36" width="12.44140625" style="19" customWidth="1"/>
    <col min="37" max="43" width="10.109375" style="19" customWidth="1"/>
    <col min="44" max="16384" width="9" style="19"/>
  </cols>
  <sheetData>
    <row r="1" spans="2:43" ht="26.25" customHeight="1">
      <c r="B1" s="21"/>
      <c r="C1"/>
    </row>
    <row r="2" spans="2:43" ht="9.75" customHeight="1">
      <c r="B2" s="21"/>
    </row>
    <row r="3" spans="2:43">
      <c r="B3" s="978" t="s">
        <v>399</v>
      </c>
      <c r="C3" s="979"/>
      <c r="D3" s="533" t="s">
        <v>6</v>
      </c>
      <c r="E3" s="219" t="s">
        <v>7</v>
      </c>
      <c r="F3" s="334" t="s">
        <v>9</v>
      </c>
      <c r="G3" s="219" t="s">
        <v>11</v>
      </c>
      <c r="H3" s="334" t="s">
        <v>13</v>
      </c>
      <c r="I3" s="533" t="s">
        <v>15</v>
      </c>
      <c r="J3" s="219" t="s">
        <v>17</v>
      </c>
      <c r="K3" s="334" t="s">
        <v>19</v>
      </c>
      <c r="L3" s="219" t="s">
        <v>20</v>
      </c>
      <c r="M3" s="334" t="s">
        <v>22</v>
      </c>
      <c r="N3" s="533" t="s">
        <v>24</v>
      </c>
      <c r="O3" s="219" t="s">
        <v>26</v>
      </c>
      <c r="P3" s="334" t="s">
        <v>28</v>
      </c>
      <c r="Q3" s="219" t="s">
        <v>30</v>
      </c>
      <c r="R3" s="334" t="s">
        <v>32</v>
      </c>
      <c r="S3" s="533" t="s">
        <v>34</v>
      </c>
      <c r="T3" s="219" t="s">
        <v>36</v>
      </c>
      <c r="U3" s="334" t="s">
        <v>38</v>
      </c>
      <c r="V3" s="219" t="s">
        <v>39</v>
      </c>
      <c r="W3" s="334" t="s">
        <v>41</v>
      </c>
      <c r="X3" s="533" t="s">
        <v>43</v>
      </c>
      <c r="Y3" s="219" t="s">
        <v>45</v>
      </c>
      <c r="Z3" s="334" t="s">
        <v>46</v>
      </c>
      <c r="AA3" s="219" t="s">
        <v>48</v>
      </c>
      <c r="AB3" s="219" t="s">
        <v>50</v>
      </c>
      <c r="AC3" s="334" t="s">
        <v>52</v>
      </c>
      <c r="AD3" s="219" t="s">
        <v>54</v>
      </c>
      <c r="AE3" s="334" t="s">
        <v>56</v>
      </c>
      <c r="AF3" s="533" t="s">
        <v>58</v>
      </c>
      <c r="AG3" s="219" t="s">
        <v>60</v>
      </c>
      <c r="AH3" s="334" t="s">
        <v>62</v>
      </c>
      <c r="AI3" s="219" t="s">
        <v>64</v>
      </c>
      <c r="AJ3" s="219" t="s">
        <v>66</v>
      </c>
      <c r="AK3" s="334" t="s">
        <v>67</v>
      </c>
      <c r="AL3" s="219" t="s">
        <v>69</v>
      </c>
      <c r="AM3" s="334" t="s">
        <v>70</v>
      </c>
      <c r="AN3" s="533" t="s">
        <v>72</v>
      </c>
      <c r="AO3" s="219" t="s">
        <v>109</v>
      </c>
      <c r="AP3" s="334" t="s">
        <v>110</v>
      </c>
      <c r="AQ3" s="219"/>
    </row>
    <row r="4" spans="2:43" ht="33.75" customHeight="1">
      <c r="B4" s="980"/>
      <c r="C4" s="981"/>
      <c r="D4" s="536" t="s">
        <v>252</v>
      </c>
      <c r="E4" s="226" t="s">
        <v>209</v>
      </c>
      <c r="F4" s="537" t="s">
        <v>210</v>
      </c>
      <c r="G4" s="226" t="s">
        <v>211</v>
      </c>
      <c r="H4" s="537" t="s">
        <v>14</v>
      </c>
      <c r="I4" s="536" t="s">
        <v>212</v>
      </c>
      <c r="J4" s="226" t="s">
        <v>213</v>
      </c>
      <c r="K4" s="537" t="s">
        <v>656</v>
      </c>
      <c r="L4" s="226" t="s">
        <v>214</v>
      </c>
      <c r="M4" s="537" t="s">
        <v>215</v>
      </c>
      <c r="N4" s="536" t="s">
        <v>216</v>
      </c>
      <c r="O4" s="226" t="s">
        <v>217</v>
      </c>
      <c r="P4" s="537" t="s">
        <v>218</v>
      </c>
      <c r="Q4" s="226" t="s">
        <v>219</v>
      </c>
      <c r="R4" s="537" t="s">
        <v>220</v>
      </c>
      <c r="S4" s="536" t="s">
        <v>208</v>
      </c>
      <c r="T4" s="226" t="s">
        <v>221</v>
      </c>
      <c r="U4" s="537" t="s">
        <v>657</v>
      </c>
      <c r="V4" s="226" t="s">
        <v>222</v>
      </c>
      <c r="W4" s="537" t="s">
        <v>42</v>
      </c>
      <c r="X4" s="536" t="s">
        <v>223</v>
      </c>
      <c r="Y4" s="226" t="s">
        <v>658</v>
      </c>
      <c r="Z4" s="537" t="s">
        <v>47</v>
      </c>
      <c r="AA4" s="226" t="s">
        <v>49</v>
      </c>
      <c r="AB4" s="226" t="s">
        <v>664</v>
      </c>
      <c r="AC4" s="537" t="s">
        <v>224</v>
      </c>
      <c r="AD4" s="226" t="s">
        <v>225</v>
      </c>
      <c r="AE4" s="537" t="s">
        <v>226</v>
      </c>
      <c r="AF4" s="536" t="s">
        <v>227</v>
      </c>
      <c r="AG4" s="226" t="s">
        <v>228</v>
      </c>
      <c r="AH4" s="537" t="s">
        <v>229</v>
      </c>
      <c r="AI4" s="226" t="s">
        <v>230</v>
      </c>
      <c r="AJ4" s="226" t="s">
        <v>723</v>
      </c>
      <c r="AK4" s="537" t="s">
        <v>68</v>
      </c>
      <c r="AL4" s="226" t="s">
        <v>277</v>
      </c>
      <c r="AM4" s="537" t="s">
        <v>237</v>
      </c>
      <c r="AN4" s="536" t="s">
        <v>238</v>
      </c>
      <c r="AO4" s="226" t="s">
        <v>71</v>
      </c>
      <c r="AP4" s="537" t="s">
        <v>73</v>
      </c>
      <c r="AQ4" s="226" t="s">
        <v>118</v>
      </c>
    </row>
    <row r="5" spans="2:43" ht="12.75" customHeight="1">
      <c r="B5" s="539" t="s">
        <v>6</v>
      </c>
      <c r="C5" s="268" t="s">
        <v>252</v>
      </c>
      <c r="D5" s="22">
        <v>0.11277235459322341</v>
      </c>
      <c r="E5" s="22">
        <v>0</v>
      </c>
      <c r="F5" s="22">
        <v>0.15077999976637971</v>
      </c>
      <c r="G5" s="22">
        <v>1.0647860056696398E-2</v>
      </c>
      <c r="H5" s="22">
        <v>2.4710915260779363E-2</v>
      </c>
      <c r="I5" s="22">
        <v>2.3895580820414942E-3</v>
      </c>
      <c r="J5" s="22">
        <v>0</v>
      </c>
      <c r="K5" s="22">
        <v>6.5605785514852842E-4</v>
      </c>
      <c r="L5" s="22">
        <v>3.059841762468855E-4</v>
      </c>
      <c r="M5" s="22">
        <v>0</v>
      </c>
      <c r="N5" s="22">
        <v>0</v>
      </c>
      <c r="O5" s="22">
        <v>0</v>
      </c>
      <c r="P5" s="22">
        <v>0</v>
      </c>
      <c r="Q5" s="22">
        <v>0</v>
      </c>
      <c r="R5" s="22">
        <v>0</v>
      </c>
      <c r="S5" s="22">
        <v>0</v>
      </c>
      <c r="T5" s="22">
        <v>0</v>
      </c>
      <c r="U5" s="22">
        <v>0</v>
      </c>
      <c r="V5" s="22">
        <v>0</v>
      </c>
      <c r="W5" s="22">
        <v>5.7101654901322296E-3</v>
      </c>
      <c r="X5" s="22">
        <v>1.0525435736318473E-3</v>
      </c>
      <c r="Y5" s="22">
        <v>0</v>
      </c>
      <c r="Z5" s="22">
        <v>0</v>
      </c>
      <c r="AA5" s="22">
        <v>0</v>
      </c>
      <c r="AB5" s="22">
        <v>1.6034054262342989E-4</v>
      </c>
      <c r="AC5" s="22">
        <v>0</v>
      </c>
      <c r="AD5" s="22">
        <v>4.7659861103278123E-6</v>
      </c>
      <c r="AE5" s="22">
        <v>0</v>
      </c>
      <c r="AF5" s="22">
        <v>0</v>
      </c>
      <c r="AG5" s="22">
        <v>1.2694282019342913E-5</v>
      </c>
      <c r="AH5" s="22">
        <v>1.6817548587827254E-3</v>
      </c>
      <c r="AI5" s="22">
        <v>2.1967551976141589E-3</v>
      </c>
      <c r="AJ5" s="22">
        <v>2.1457002241419194E-3</v>
      </c>
      <c r="AK5" s="22">
        <v>9.2013884895230697E-6</v>
      </c>
      <c r="AL5" s="22">
        <v>2.5710720615467761E-3</v>
      </c>
      <c r="AM5" s="22">
        <v>2.5685223881810569E-2</v>
      </c>
      <c r="AN5" s="22">
        <v>2.9791434962448297E-2</v>
      </c>
      <c r="AO5" s="22">
        <v>0</v>
      </c>
      <c r="AP5" s="22">
        <v>0</v>
      </c>
      <c r="AQ5" s="22">
        <v>1.104322489844526E-2</v>
      </c>
    </row>
    <row r="6" spans="2:43" ht="12.75" customHeight="1">
      <c r="B6" s="539" t="s">
        <v>7</v>
      </c>
      <c r="C6" s="269" t="s">
        <v>209</v>
      </c>
      <c r="D6" s="22">
        <v>4.52980612429788E-5</v>
      </c>
      <c r="E6" s="22">
        <v>0</v>
      </c>
      <c r="F6" s="22">
        <v>2.5990258033617962E-4</v>
      </c>
      <c r="G6" s="22">
        <v>0</v>
      </c>
      <c r="H6" s="22">
        <v>7.8000611138808926E-4</v>
      </c>
      <c r="I6" s="22">
        <v>3.6068801238362176E-3</v>
      </c>
      <c r="J6" s="22">
        <v>4.8416902796599728E-2</v>
      </c>
      <c r="K6" s="22">
        <v>3.0514318844117602E-5</v>
      </c>
      <c r="L6" s="22">
        <v>2.5768238842505575E-2</v>
      </c>
      <c r="M6" s="22">
        <v>1.2136658777838462E-4</v>
      </c>
      <c r="N6" s="22">
        <v>2.4381805230487434E-2</v>
      </c>
      <c r="O6" s="22">
        <v>9.029515227901202E-5</v>
      </c>
      <c r="P6" s="22">
        <v>6.8336118030143064E-5</v>
      </c>
      <c r="Q6" s="22">
        <v>4.828464631496574E-5</v>
      </c>
      <c r="R6" s="22">
        <v>6.271679507528427E-5</v>
      </c>
      <c r="S6" s="22">
        <v>1.4001969822572766E-4</v>
      </c>
      <c r="T6" s="22">
        <v>1.1203226529240422E-5</v>
      </c>
      <c r="U6" s="22">
        <v>2.2632575971899393E-6</v>
      </c>
      <c r="V6" s="22">
        <v>1.0787700885443133E-4</v>
      </c>
      <c r="W6" s="22">
        <v>4.4774210055008318E-4</v>
      </c>
      <c r="X6" s="22">
        <v>2.3004589477204425E-3</v>
      </c>
      <c r="Y6" s="22">
        <v>4.2944872285807484E-2</v>
      </c>
      <c r="Z6" s="22">
        <v>0</v>
      </c>
      <c r="AA6" s="22">
        <v>0</v>
      </c>
      <c r="AB6" s="22">
        <v>1.7240918561659128E-6</v>
      </c>
      <c r="AC6" s="22">
        <v>0</v>
      </c>
      <c r="AD6" s="22">
        <v>0</v>
      </c>
      <c r="AE6" s="22">
        <v>1.6006479422870379E-6</v>
      </c>
      <c r="AF6" s="22">
        <v>0</v>
      </c>
      <c r="AG6" s="22">
        <v>3.1735705048357282E-6</v>
      </c>
      <c r="AH6" s="22">
        <v>4.1018411189822574E-5</v>
      </c>
      <c r="AI6" s="22">
        <v>5.710095203601602E-6</v>
      </c>
      <c r="AJ6" s="22">
        <v>3.9882903794459468E-5</v>
      </c>
      <c r="AK6" s="22">
        <v>3.4505206835711509E-6</v>
      </c>
      <c r="AL6" s="22">
        <v>5.1659871406658557E-5</v>
      </c>
      <c r="AM6" s="22">
        <v>-8.1308084462838133E-6</v>
      </c>
      <c r="AN6" s="22">
        <v>-3.7489221848718493E-5</v>
      </c>
      <c r="AO6" s="22">
        <v>0</v>
      </c>
      <c r="AP6" s="22">
        <v>1.2941074971961004E-4</v>
      </c>
      <c r="AQ6" s="22">
        <v>1.4918006440597957E-3</v>
      </c>
    </row>
    <row r="7" spans="2:43" ht="12.75" customHeight="1">
      <c r="B7" s="539" t="s">
        <v>9</v>
      </c>
      <c r="C7" s="269" t="s">
        <v>210</v>
      </c>
      <c r="D7" s="22">
        <v>4.2291402427976084E-2</v>
      </c>
      <c r="E7" s="22">
        <v>0</v>
      </c>
      <c r="F7" s="22">
        <v>0.22684238806667523</v>
      </c>
      <c r="G7" s="22">
        <v>3.1805296273248978E-3</v>
      </c>
      <c r="H7" s="22">
        <v>1.0775342157319995E-3</v>
      </c>
      <c r="I7" s="22">
        <v>1.2158191750764583E-2</v>
      </c>
      <c r="J7" s="22">
        <v>0</v>
      </c>
      <c r="K7" s="22">
        <v>2.0342879229411736E-5</v>
      </c>
      <c r="L7" s="22">
        <v>3.9340822660313853E-4</v>
      </c>
      <c r="M7" s="22">
        <v>0</v>
      </c>
      <c r="N7" s="22">
        <v>0</v>
      </c>
      <c r="O7" s="22">
        <v>0</v>
      </c>
      <c r="P7" s="22">
        <v>0</v>
      </c>
      <c r="Q7" s="22">
        <v>0</v>
      </c>
      <c r="R7" s="22">
        <v>0</v>
      </c>
      <c r="S7" s="22">
        <v>0</v>
      </c>
      <c r="T7" s="22">
        <v>0</v>
      </c>
      <c r="U7" s="22">
        <v>0</v>
      </c>
      <c r="V7" s="22">
        <v>0</v>
      </c>
      <c r="W7" s="22">
        <v>1.494411945991836E-3</v>
      </c>
      <c r="X7" s="22">
        <v>2.024122256984322E-5</v>
      </c>
      <c r="Y7" s="22">
        <v>0</v>
      </c>
      <c r="Z7" s="22">
        <v>0</v>
      </c>
      <c r="AA7" s="22">
        <v>0</v>
      </c>
      <c r="AB7" s="22">
        <v>1.4309962406177076E-4</v>
      </c>
      <c r="AC7" s="22">
        <v>0</v>
      </c>
      <c r="AD7" s="22">
        <v>0</v>
      </c>
      <c r="AE7" s="22">
        <v>0</v>
      </c>
      <c r="AF7" s="22">
        <v>0</v>
      </c>
      <c r="AG7" s="22">
        <v>7.1246657833562096E-4</v>
      </c>
      <c r="AH7" s="22">
        <v>6.5462345858127947E-3</v>
      </c>
      <c r="AI7" s="22">
        <v>7.8138574221856775E-3</v>
      </c>
      <c r="AJ7" s="22">
        <v>1.5873395710194868E-3</v>
      </c>
      <c r="AK7" s="22">
        <v>3.4505206835711509E-6</v>
      </c>
      <c r="AL7" s="22">
        <v>3.7751444489481254E-3</v>
      </c>
      <c r="AM7" s="22">
        <v>9.4195415850197986E-2</v>
      </c>
      <c r="AN7" s="22">
        <v>0.2217820709879243</v>
      </c>
      <c r="AO7" s="22">
        <v>0</v>
      </c>
      <c r="AP7" s="22">
        <v>3.8679435193972335E-3</v>
      </c>
      <c r="AQ7" s="22">
        <v>1.7025019349363773E-2</v>
      </c>
    </row>
    <row r="8" spans="2:43" ht="12.75" customHeight="1">
      <c r="B8" s="539" t="s">
        <v>11</v>
      </c>
      <c r="C8" s="269" t="s">
        <v>211</v>
      </c>
      <c r="D8" s="22">
        <v>2.5763272331944193E-3</v>
      </c>
      <c r="E8" s="22">
        <v>2.6072529035316427E-3</v>
      </c>
      <c r="F8" s="22">
        <v>7.8554824843182379E-4</v>
      </c>
      <c r="G8" s="22">
        <v>0.20452188342667496</v>
      </c>
      <c r="H8" s="22">
        <v>2.0826967304073724E-3</v>
      </c>
      <c r="I8" s="22">
        <v>1.608067388543647E-3</v>
      </c>
      <c r="J8" s="22">
        <v>4.9279290378218552E-4</v>
      </c>
      <c r="K8" s="22">
        <v>1.5918302997014683E-3</v>
      </c>
      <c r="L8" s="22">
        <v>2.8995643368157245E-3</v>
      </c>
      <c r="M8" s="22">
        <v>8.7990776139328845E-4</v>
      </c>
      <c r="N8" s="22">
        <v>2.1267935280350056E-3</v>
      </c>
      <c r="O8" s="22">
        <v>1.2152222577550367E-3</v>
      </c>
      <c r="P8" s="22">
        <v>1.3120534661787467E-3</v>
      </c>
      <c r="Q8" s="22">
        <v>1.3303252553675045E-3</v>
      </c>
      <c r="R8" s="22">
        <v>1.3556476473965294E-3</v>
      </c>
      <c r="S8" s="22">
        <v>3.9730589371550227E-3</v>
      </c>
      <c r="T8" s="22">
        <v>2.6140861901560982E-3</v>
      </c>
      <c r="U8" s="22">
        <v>1.1814204657331483E-3</v>
      </c>
      <c r="V8" s="22">
        <v>9.3114891853298624E-4</v>
      </c>
      <c r="W8" s="22">
        <v>7.1464291113773016E-3</v>
      </c>
      <c r="X8" s="22">
        <v>3.387324594405502E-3</v>
      </c>
      <c r="Y8" s="22">
        <v>3.1910819895332508E-4</v>
      </c>
      <c r="Z8" s="22">
        <v>8.3469808230757041E-4</v>
      </c>
      <c r="AA8" s="22">
        <v>2.7221134046506957E-3</v>
      </c>
      <c r="AB8" s="22">
        <v>4.3740210390929204E-3</v>
      </c>
      <c r="AC8" s="22">
        <v>1.3509762946516033E-3</v>
      </c>
      <c r="AD8" s="22">
        <v>3.8922219901010471E-5</v>
      </c>
      <c r="AE8" s="22">
        <v>1.059628937794019E-3</v>
      </c>
      <c r="AF8" s="22">
        <v>6.9879640444873298E-4</v>
      </c>
      <c r="AG8" s="22">
        <v>4.4921890495949728E-3</v>
      </c>
      <c r="AH8" s="22">
        <v>4.3904891977254533E-4</v>
      </c>
      <c r="AI8" s="22">
        <v>3.715640521772185E-3</v>
      </c>
      <c r="AJ8" s="22">
        <v>2.2940646262573087E-2</v>
      </c>
      <c r="AK8" s="22">
        <v>1.8333766565374716E-3</v>
      </c>
      <c r="AL8" s="22">
        <v>7.0018994937332598E-3</v>
      </c>
      <c r="AM8" s="22">
        <v>6.2119376529608337E-3</v>
      </c>
      <c r="AN8" s="22">
        <v>1.1288421245558569E-3</v>
      </c>
      <c r="AO8" s="22">
        <v>2.0088613584548543E-2</v>
      </c>
      <c r="AP8" s="22">
        <v>2.1568458286601674E-4</v>
      </c>
      <c r="AQ8" s="22">
        <v>2.6500727240205794E-3</v>
      </c>
    </row>
    <row r="9" spans="2:43" ht="12.75" customHeight="1">
      <c r="B9" s="539" t="s">
        <v>13</v>
      </c>
      <c r="C9" s="269" t="s">
        <v>14</v>
      </c>
      <c r="D9" s="22">
        <v>5.1653945461134262E-2</v>
      </c>
      <c r="E9" s="22">
        <v>4.7404598246029864E-4</v>
      </c>
      <c r="F9" s="22">
        <v>1.7673375462860214E-2</v>
      </c>
      <c r="G9" s="22">
        <v>4.9090783378275601E-3</v>
      </c>
      <c r="H9" s="22">
        <v>0.29704562633686615</v>
      </c>
      <c r="I9" s="22">
        <v>2.5984565558803418E-2</v>
      </c>
      <c r="J9" s="22">
        <v>7.3918935567327828E-4</v>
      </c>
      <c r="K9" s="22">
        <v>5.533263150399992E-3</v>
      </c>
      <c r="L9" s="22">
        <v>1.3018898165552011E-2</v>
      </c>
      <c r="M9" s="22">
        <v>1.0922992900054614E-3</v>
      </c>
      <c r="N9" s="22">
        <v>3.4089752722092194E-3</v>
      </c>
      <c r="O9" s="22">
        <v>2.6637069922308544E-3</v>
      </c>
      <c r="P9" s="22">
        <v>1.9099944989424986E-3</v>
      </c>
      <c r="Q9" s="22">
        <v>1.0872370359887114E-3</v>
      </c>
      <c r="R9" s="22">
        <v>4.3708781798621199E-3</v>
      </c>
      <c r="S9" s="22">
        <v>5.3207485325776514E-3</v>
      </c>
      <c r="T9" s="22">
        <v>6.6061692434087682E-3</v>
      </c>
      <c r="U9" s="22">
        <v>6.3393845297290202E-3</v>
      </c>
      <c r="V9" s="22">
        <v>1.29736297490724E-3</v>
      </c>
      <c r="W9" s="22">
        <v>5.4188423831509416E-2</v>
      </c>
      <c r="X9" s="22">
        <v>4.3860969202539832E-2</v>
      </c>
      <c r="Y9" s="22">
        <v>9.5023330354990145E-4</v>
      </c>
      <c r="Z9" s="22">
        <v>3.6663320830471764E-3</v>
      </c>
      <c r="AA9" s="22">
        <v>4.5703380041183265E-3</v>
      </c>
      <c r="AB9" s="22">
        <v>7.4523870482771579E-3</v>
      </c>
      <c r="AC9" s="22">
        <v>4.5835238033043822E-3</v>
      </c>
      <c r="AD9" s="22">
        <v>4.1702378465368359E-4</v>
      </c>
      <c r="AE9" s="22">
        <v>3.5870520386652519E-3</v>
      </c>
      <c r="AF9" s="22">
        <v>1.131887664415215E-2</v>
      </c>
      <c r="AG9" s="22">
        <v>1.2646678461770376E-3</v>
      </c>
      <c r="AH9" s="22">
        <v>7.4790236402776491E-3</v>
      </c>
      <c r="AI9" s="22">
        <v>6.5535578379621812E-3</v>
      </c>
      <c r="AJ9" s="22">
        <v>1.8800800848708193E-2</v>
      </c>
      <c r="AK9" s="22">
        <v>4.6651039641881957E-3</v>
      </c>
      <c r="AL9" s="22">
        <v>4.1168943674844824E-3</v>
      </c>
      <c r="AM9" s="22">
        <v>3.9678345217865011E-3</v>
      </c>
      <c r="AN9" s="22">
        <v>5.9649517430405427E-3</v>
      </c>
      <c r="AO9" s="22">
        <v>0.43235686325117217</v>
      </c>
      <c r="AP9" s="22">
        <v>6.0391683202484683E-4</v>
      </c>
      <c r="AQ9" s="22">
        <v>1.3310344966711025E-2</v>
      </c>
    </row>
    <row r="10" spans="2:43" ht="12.75" customHeight="1">
      <c r="B10" s="533" t="s">
        <v>15</v>
      </c>
      <c r="C10" s="268" t="s">
        <v>212</v>
      </c>
      <c r="D10" s="23">
        <v>4.73874343178112E-2</v>
      </c>
      <c r="E10" s="23">
        <v>3.3183218772220905E-3</v>
      </c>
      <c r="F10" s="23">
        <v>1.2383335864219884E-2</v>
      </c>
      <c r="G10" s="23">
        <v>0.10315978704279886</v>
      </c>
      <c r="H10" s="23">
        <v>2.4485758857492081E-2</v>
      </c>
      <c r="I10" s="23">
        <v>0.23291428399672376</v>
      </c>
      <c r="J10" s="23">
        <v>3.6713071331772824E-2</v>
      </c>
      <c r="K10" s="23">
        <v>0.16394326370982917</v>
      </c>
      <c r="L10" s="23">
        <v>6.701781993559762E-2</v>
      </c>
      <c r="M10" s="23">
        <v>3.6106559864069422E-3</v>
      </c>
      <c r="N10" s="23">
        <v>1.1559987788745294E-2</v>
      </c>
      <c r="O10" s="23">
        <v>1.0018999604958709E-2</v>
      </c>
      <c r="P10" s="23">
        <v>4.6400224142467139E-3</v>
      </c>
      <c r="Q10" s="23">
        <v>3.8028321442545431E-3</v>
      </c>
      <c r="R10" s="23">
        <v>8.1821295728986259E-3</v>
      </c>
      <c r="S10" s="23">
        <v>1.1376600480840373E-2</v>
      </c>
      <c r="T10" s="23">
        <v>1.0194936141608784E-2</v>
      </c>
      <c r="U10" s="23">
        <v>1.0761789874638161E-2</v>
      </c>
      <c r="V10" s="23">
        <v>1.2468311128649011E-2</v>
      </c>
      <c r="W10" s="23">
        <v>3.0149906381197158E-2</v>
      </c>
      <c r="X10" s="23">
        <v>4.6422803937357813E-3</v>
      </c>
      <c r="Y10" s="23">
        <v>5.9921428470124385E-4</v>
      </c>
      <c r="Z10" s="23">
        <v>8.8118759575254897E-3</v>
      </c>
      <c r="AA10" s="23">
        <v>1.552910451509216E-2</v>
      </c>
      <c r="AB10" s="23">
        <v>1.0344551136995477E-5</v>
      </c>
      <c r="AC10" s="23">
        <v>2.6529745967478614E-5</v>
      </c>
      <c r="AD10" s="23">
        <v>3.5744895827458595E-5</v>
      </c>
      <c r="AE10" s="23">
        <v>4.4658077589808355E-4</v>
      </c>
      <c r="AF10" s="23">
        <v>8.7755827535422278E-4</v>
      </c>
      <c r="AG10" s="23">
        <v>8.8225260034433244E-4</v>
      </c>
      <c r="AH10" s="23">
        <v>1.0332082018591975E-2</v>
      </c>
      <c r="AI10" s="23">
        <v>0.14337804337877755</v>
      </c>
      <c r="AJ10" s="23">
        <v>2.3211850008375409E-3</v>
      </c>
      <c r="AK10" s="23">
        <v>4.2303383580582308E-3</v>
      </c>
      <c r="AL10" s="23">
        <v>1.6280807165621549E-2</v>
      </c>
      <c r="AM10" s="23">
        <v>4.4719446454560977E-3</v>
      </c>
      <c r="AN10" s="23">
        <v>2.8991664896342302E-3</v>
      </c>
      <c r="AO10" s="23">
        <v>9.3345377898223433E-3</v>
      </c>
      <c r="AP10" s="23">
        <v>3.6235009921490812E-3</v>
      </c>
      <c r="AQ10" s="23">
        <v>2.269318936016983E-2</v>
      </c>
    </row>
    <row r="11" spans="2:43" ht="12.75" customHeight="1">
      <c r="B11" s="539" t="s">
        <v>17</v>
      </c>
      <c r="C11" s="269" t="s">
        <v>213</v>
      </c>
      <c r="D11" s="22">
        <v>1.0933819532524008E-2</v>
      </c>
      <c r="E11" s="22">
        <v>2.1569092201943588E-2</v>
      </c>
      <c r="F11" s="22">
        <v>3.4940835659802122E-3</v>
      </c>
      <c r="G11" s="22">
        <v>3.3188135241651109E-3</v>
      </c>
      <c r="H11" s="22">
        <v>2.3721835346338796E-3</v>
      </c>
      <c r="I11" s="22">
        <v>5.3952915185716752E-3</v>
      </c>
      <c r="J11" s="22">
        <v>0.23654059381544906</v>
      </c>
      <c r="K11" s="22">
        <v>9.1542956532352805E-4</v>
      </c>
      <c r="L11" s="22">
        <v>3.0314289461030729E-2</v>
      </c>
      <c r="M11" s="22">
        <v>1.1347775957278962E-2</v>
      </c>
      <c r="N11" s="22">
        <v>6.3702045385163322E-3</v>
      </c>
      <c r="O11" s="22">
        <v>4.7329708986248798E-3</v>
      </c>
      <c r="P11" s="22">
        <v>1.2197997068380537E-3</v>
      </c>
      <c r="Q11" s="22">
        <v>9.0575336535659873E-4</v>
      </c>
      <c r="R11" s="22">
        <v>8.6838639335008998E-4</v>
      </c>
      <c r="S11" s="22">
        <v>1.3158669367349634E-3</v>
      </c>
      <c r="T11" s="22">
        <v>7.1700649787138698E-4</v>
      </c>
      <c r="U11" s="22">
        <v>2.6253788127403294E-4</v>
      </c>
      <c r="V11" s="22">
        <v>3.2817321640979638E-3</v>
      </c>
      <c r="W11" s="22">
        <v>2.1282286857315642E-3</v>
      </c>
      <c r="X11" s="22">
        <v>1.29077396274735E-2</v>
      </c>
      <c r="Y11" s="22">
        <v>4.7511665177495076E-3</v>
      </c>
      <c r="Z11" s="22">
        <v>1.223519467483755E-2</v>
      </c>
      <c r="AA11" s="22">
        <v>1.2324845562754256E-2</v>
      </c>
      <c r="AB11" s="22">
        <v>1.4732364910937726E-3</v>
      </c>
      <c r="AC11" s="22">
        <v>5.5508391562724487E-4</v>
      </c>
      <c r="AD11" s="22">
        <v>3.2567571753906716E-4</v>
      </c>
      <c r="AE11" s="22">
        <v>0.13099862824471345</v>
      </c>
      <c r="AF11" s="22">
        <v>8.1052257376466408E-4</v>
      </c>
      <c r="AG11" s="22">
        <v>7.2182861132488634E-3</v>
      </c>
      <c r="AH11" s="22">
        <v>3.1736096657607169E-3</v>
      </c>
      <c r="AI11" s="22">
        <v>2.4896015087702982E-3</v>
      </c>
      <c r="AJ11" s="22">
        <v>3.382070241770163E-3</v>
      </c>
      <c r="AK11" s="22">
        <v>2.0220051205726945E-3</v>
      </c>
      <c r="AL11" s="22">
        <v>5.8733299953108728E-3</v>
      </c>
      <c r="AM11" s="22">
        <v>2.6425127450422393E-3</v>
      </c>
      <c r="AN11" s="22">
        <v>3.8947136031724215E-3</v>
      </c>
      <c r="AO11" s="22">
        <v>0</v>
      </c>
      <c r="AP11" s="22">
        <v>9.4901216461047364E-3</v>
      </c>
      <c r="AQ11" s="22">
        <v>9.2767338946385964E-3</v>
      </c>
    </row>
    <row r="12" spans="2:43" ht="12.75" customHeight="1">
      <c r="B12" s="539" t="s">
        <v>19</v>
      </c>
      <c r="C12" s="269" t="s">
        <v>656</v>
      </c>
      <c r="D12" s="22">
        <v>1.5183343902880956E-2</v>
      </c>
      <c r="E12" s="22">
        <v>3.55534486845224E-3</v>
      </c>
      <c r="F12" s="22">
        <v>3.0471387354133326E-2</v>
      </c>
      <c r="G12" s="22">
        <v>1.0855285901956717E-2</v>
      </c>
      <c r="H12" s="22">
        <v>1.5720741729522831E-2</v>
      </c>
      <c r="I12" s="22">
        <v>5.2277218794851178E-2</v>
      </c>
      <c r="J12" s="22">
        <v>7.3918935567327828E-4</v>
      </c>
      <c r="K12" s="22">
        <v>0.2185079515229188</v>
      </c>
      <c r="L12" s="22">
        <v>3.4095379638938673E-3</v>
      </c>
      <c r="M12" s="22">
        <v>4.2478305722434611E-4</v>
      </c>
      <c r="N12" s="22">
        <v>7.6116821003358098E-3</v>
      </c>
      <c r="O12" s="22">
        <v>3.1565680317537951E-3</v>
      </c>
      <c r="P12" s="22">
        <v>1.2464507928698094E-2</v>
      </c>
      <c r="Q12" s="22">
        <v>1.9325513440614048E-2</v>
      </c>
      <c r="R12" s="22">
        <v>4.2174632503702701E-2</v>
      </c>
      <c r="S12" s="22">
        <v>1.3494398416504504E-2</v>
      </c>
      <c r="T12" s="22">
        <v>2.6633803868847561E-2</v>
      </c>
      <c r="U12" s="22">
        <v>4.6290407635325832E-2</v>
      </c>
      <c r="V12" s="22">
        <v>4.7590794116728605E-2</v>
      </c>
      <c r="W12" s="22">
        <v>4.6815216253619736E-2</v>
      </c>
      <c r="X12" s="22">
        <v>1.4232219626065414E-2</v>
      </c>
      <c r="Y12" s="22">
        <v>0</v>
      </c>
      <c r="Z12" s="22">
        <v>3.9452691637170481E-2</v>
      </c>
      <c r="AA12" s="22">
        <v>2.0541409271257093E-2</v>
      </c>
      <c r="AB12" s="22">
        <v>5.9800126031114686E-3</v>
      </c>
      <c r="AC12" s="22">
        <v>2.5203258669104682E-3</v>
      </c>
      <c r="AD12" s="22">
        <v>6.0528023601163215E-4</v>
      </c>
      <c r="AE12" s="22">
        <v>4.648281624401558E-3</v>
      </c>
      <c r="AF12" s="22">
        <v>2.5737646640597227E-3</v>
      </c>
      <c r="AG12" s="22">
        <v>1.6328020247379821E-3</v>
      </c>
      <c r="AH12" s="22">
        <v>4.4436612122307787E-3</v>
      </c>
      <c r="AI12" s="22">
        <v>2.2114382995662776E-3</v>
      </c>
      <c r="AJ12" s="22">
        <v>7.7931194014373801E-3</v>
      </c>
      <c r="AK12" s="22">
        <v>1.2255099294483537E-2</v>
      </c>
      <c r="AL12" s="22">
        <v>4.7844988595089925E-3</v>
      </c>
      <c r="AM12" s="22">
        <v>1.4066298612070997E-3</v>
      </c>
      <c r="AN12" s="22">
        <v>8.6225210252052536E-4</v>
      </c>
      <c r="AO12" s="22">
        <v>4.6113477007785952E-2</v>
      </c>
      <c r="AP12" s="22">
        <v>2.0561930233226927E-3</v>
      </c>
      <c r="AQ12" s="22">
        <v>1.4886805381375792E-2</v>
      </c>
    </row>
    <row r="13" spans="2:43" ht="12.75" customHeight="1">
      <c r="B13" s="539" t="s">
        <v>20</v>
      </c>
      <c r="C13" s="269" t="s">
        <v>214</v>
      </c>
      <c r="D13" s="22">
        <v>3.2388113788729841E-3</v>
      </c>
      <c r="E13" s="22">
        <v>0</v>
      </c>
      <c r="F13" s="22">
        <v>2.3581048721512923E-3</v>
      </c>
      <c r="G13" s="22">
        <v>4.8399363894074536E-4</v>
      </c>
      <c r="H13" s="22">
        <v>1.3991862204281189E-3</v>
      </c>
      <c r="I13" s="22">
        <v>1.302234011376701E-2</v>
      </c>
      <c r="J13" s="22">
        <v>2.5748429222619194E-2</v>
      </c>
      <c r="K13" s="22">
        <v>3.0412604447970543E-3</v>
      </c>
      <c r="L13" s="22">
        <v>8.952951290233277E-2</v>
      </c>
      <c r="M13" s="22">
        <v>5.6132046847502878E-3</v>
      </c>
      <c r="N13" s="22">
        <v>2.1593568739187951E-2</v>
      </c>
      <c r="O13" s="22">
        <v>5.9218570702985387E-3</v>
      </c>
      <c r="P13" s="22">
        <v>8.52151391835884E-3</v>
      </c>
      <c r="Q13" s="22">
        <v>4.1774544001465189E-3</v>
      </c>
      <c r="R13" s="22">
        <v>4.5706070503326403E-2</v>
      </c>
      <c r="S13" s="22">
        <v>4.8273382096253994E-2</v>
      </c>
      <c r="T13" s="22">
        <v>7.7003510344312498E-3</v>
      </c>
      <c r="U13" s="22">
        <v>2.4941098721033132E-3</v>
      </c>
      <c r="V13" s="22">
        <v>2.5691761319279042E-3</v>
      </c>
      <c r="W13" s="22">
        <v>5.6810913277588471E-3</v>
      </c>
      <c r="X13" s="22">
        <v>5.276974729273648E-2</v>
      </c>
      <c r="Y13" s="22">
        <v>1.0636939965110837E-4</v>
      </c>
      <c r="Z13" s="22">
        <v>5.2934650536214274E-3</v>
      </c>
      <c r="AA13" s="22">
        <v>5.0223494550750839E-4</v>
      </c>
      <c r="AB13" s="22">
        <v>2.1033920645224135E-4</v>
      </c>
      <c r="AC13" s="22">
        <v>1.2244498138836283E-5</v>
      </c>
      <c r="AD13" s="22">
        <v>7.3872784710081094E-5</v>
      </c>
      <c r="AE13" s="22">
        <v>2.4009719134305568E-5</v>
      </c>
      <c r="AF13" s="22">
        <v>8.1255395866131729E-6</v>
      </c>
      <c r="AG13" s="22">
        <v>2.2373672059091882E-4</v>
      </c>
      <c r="AH13" s="22">
        <v>1.8503861047853294E-3</v>
      </c>
      <c r="AI13" s="22">
        <v>8.1735934200125786E-4</v>
      </c>
      <c r="AJ13" s="22">
        <v>4.7061826477462173E-4</v>
      </c>
      <c r="AK13" s="22">
        <v>1.2835936942884681E-3</v>
      </c>
      <c r="AL13" s="22">
        <v>9.5372070289215802E-4</v>
      </c>
      <c r="AM13" s="22">
        <v>1.5204611794550733E-3</v>
      </c>
      <c r="AN13" s="22">
        <v>1.0122089899153993E-3</v>
      </c>
      <c r="AO13" s="22">
        <v>5.3770378973631008E-3</v>
      </c>
      <c r="AP13" s="22">
        <v>2.7607626606850144E-3</v>
      </c>
      <c r="AQ13" s="22">
        <v>9.208347090265875E-3</v>
      </c>
    </row>
    <row r="14" spans="2:43" ht="12.75" customHeight="1">
      <c r="B14" s="542" t="s">
        <v>22</v>
      </c>
      <c r="C14" s="270" t="s">
        <v>215</v>
      </c>
      <c r="D14" s="24">
        <v>3.9635803587606453E-5</v>
      </c>
      <c r="E14" s="24">
        <v>2.1332069210713441E-3</v>
      </c>
      <c r="F14" s="24">
        <v>0</v>
      </c>
      <c r="G14" s="24">
        <v>2.0742584526031943E-4</v>
      </c>
      <c r="H14" s="24">
        <v>1.2118239276926294E-2</v>
      </c>
      <c r="I14" s="24">
        <v>0</v>
      </c>
      <c r="J14" s="24">
        <v>0</v>
      </c>
      <c r="K14" s="24">
        <v>1.6274303383529388E-3</v>
      </c>
      <c r="L14" s="24">
        <v>3.8976555783829464E-3</v>
      </c>
      <c r="M14" s="24">
        <v>0.3572425511256751</v>
      </c>
      <c r="N14" s="24">
        <v>1.4653505647705301E-3</v>
      </c>
      <c r="O14" s="24">
        <v>0.20884892492334317</v>
      </c>
      <c r="P14" s="24">
        <v>9.2205924058072028E-2</v>
      </c>
      <c r="Q14" s="24">
        <v>8.3888745514939106E-2</v>
      </c>
      <c r="R14" s="24">
        <v>1.6127865072051949E-2</v>
      </c>
      <c r="S14" s="24">
        <v>7.0598568298585644E-3</v>
      </c>
      <c r="T14" s="24">
        <v>4.1922473672417658E-2</v>
      </c>
      <c r="U14" s="24">
        <v>9.3449906187972592E-3</v>
      </c>
      <c r="V14" s="24">
        <v>5.306413288176396E-2</v>
      </c>
      <c r="W14" s="24">
        <v>6.2218707479037528E-3</v>
      </c>
      <c r="X14" s="24">
        <v>1.9208040165626005E-2</v>
      </c>
      <c r="Y14" s="24">
        <v>0</v>
      </c>
      <c r="Z14" s="24">
        <v>3.1697395530667231E-5</v>
      </c>
      <c r="AA14" s="24">
        <v>0</v>
      </c>
      <c r="AB14" s="24">
        <v>0</v>
      </c>
      <c r="AC14" s="24">
        <v>0</v>
      </c>
      <c r="AD14" s="24">
        <v>0</v>
      </c>
      <c r="AE14" s="24">
        <v>1.3285377920982413E-4</v>
      </c>
      <c r="AF14" s="24">
        <v>0</v>
      </c>
      <c r="AG14" s="24">
        <v>1.9041423029014368E-5</v>
      </c>
      <c r="AH14" s="24">
        <v>0</v>
      </c>
      <c r="AI14" s="24">
        <v>3.262911544915201E-6</v>
      </c>
      <c r="AJ14" s="24">
        <v>7.9765807588918942E-6</v>
      </c>
      <c r="AK14" s="24">
        <v>1.8977863759641329E-4</v>
      </c>
      <c r="AL14" s="24">
        <v>4.7686035144607904E-5</v>
      </c>
      <c r="AM14" s="24">
        <v>2.4392425338851443E-5</v>
      </c>
      <c r="AN14" s="24">
        <v>2.0827345471510275E-5</v>
      </c>
      <c r="AO14" s="24">
        <v>4.3016303178904802E-5</v>
      </c>
      <c r="AP14" s="24">
        <v>2.5019411612457942E-3</v>
      </c>
      <c r="AQ14" s="24">
        <v>1.4280738254717647E-2</v>
      </c>
    </row>
    <row r="15" spans="2:43" ht="12.75" customHeight="1">
      <c r="B15" s="539" t="s">
        <v>24</v>
      </c>
      <c r="C15" s="269" t="s">
        <v>216</v>
      </c>
      <c r="D15" s="22">
        <v>0</v>
      </c>
      <c r="E15" s="22">
        <v>0</v>
      </c>
      <c r="F15" s="22">
        <v>1.4703477438119824E-3</v>
      </c>
      <c r="G15" s="22">
        <v>0</v>
      </c>
      <c r="H15" s="22">
        <v>2.9672397433217002E-3</v>
      </c>
      <c r="I15" s="22">
        <v>4.3733421501514136E-3</v>
      </c>
      <c r="J15" s="22">
        <v>0</v>
      </c>
      <c r="K15" s="22">
        <v>2.5835456621352902E-3</v>
      </c>
      <c r="L15" s="22">
        <v>1.2756626014483251E-2</v>
      </c>
      <c r="M15" s="22">
        <v>1.2136658777838461E-3</v>
      </c>
      <c r="N15" s="22">
        <v>0.52933753943217665</v>
      </c>
      <c r="O15" s="22">
        <v>3.9421358565811998E-2</v>
      </c>
      <c r="P15" s="22">
        <v>3.1263773998790448E-2</v>
      </c>
      <c r="Q15" s="22">
        <v>1.9933233989061029E-2</v>
      </c>
      <c r="R15" s="22">
        <v>3.9574297692504382E-2</v>
      </c>
      <c r="S15" s="22">
        <v>5.7864731424716341E-2</v>
      </c>
      <c r="T15" s="22">
        <v>5.7995369333034584E-2</v>
      </c>
      <c r="U15" s="22">
        <v>4.5145199291147721E-2</v>
      </c>
      <c r="V15" s="22">
        <v>3.8625646907194548E-2</v>
      </c>
      <c r="W15" s="22">
        <v>1.6293160594043284E-2</v>
      </c>
      <c r="X15" s="22">
        <v>8.5523565623363655E-3</v>
      </c>
      <c r="Y15" s="22">
        <v>9.3250507027471674E-4</v>
      </c>
      <c r="Z15" s="22">
        <v>2.113159702044482E-4</v>
      </c>
      <c r="AA15" s="22">
        <v>0</v>
      </c>
      <c r="AB15" s="22">
        <v>1.2930688921244347E-5</v>
      </c>
      <c r="AC15" s="22">
        <v>0</v>
      </c>
      <c r="AD15" s="22">
        <v>0</v>
      </c>
      <c r="AE15" s="22">
        <v>1.6006479422870379E-6</v>
      </c>
      <c r="AF15" s="22">
        <v>9.9537859936011376E-5</v>
      </c>
      <c r="AG15" s="22">
        <v>1.317031759506827E-4</v>
      </c>
      <c r="AH15" s="22">
        <v>1.0026722735289962E-4</v>
      </c>
      <c r="AI15" s="22">
        <v>1.4854404808226454E-3</v>
      </c>
      <c r="AJ15" s="22">
        <v>2.1536768049008111E-4</v>
      </c>
      <c r="AK15" s="22">
        <v>3.7380640738687469E-4</v>
      </c>
      <c r="AL15" s="22">
        <v>3.3777608227430599E-4</v>
      </c>
      <c r="AM15" s="22">
        <v>7.1551114327297568E-4</v>
      </c>
      <c r="AN15" s="22">
        <v>3.124101820726541E-4</v>
      </c>
      <c r="AO15" s="22">
        <v>9.463586699359057E-4</v>
      </c>
      <c r="AP15" s="22">
        <v>2.1856037730423029E-3</v>
      </c>
      <c r="AQ15" s="22">
        <v>1.3256415549693402E-2</v>
      </c>
    </row>
    <row r="16" spans="2:43" ht="12.75" customHeight="1">
      <c r="B16" s="539" t="s">
        <v>26</v>
      </c>
      <c r="C16" s="269" t="s">
        <v>217</v>
      </c>
      <c r="D16" s="22">
        <v>2.330019025185722E-3</v>
      </c>
      <c r="E16" s="22">
        <v>9.0068736667456746E-3</v>
      </c>
      <c r="F16" s="22">
        <v>1.3542676587741944E-2</v>
      </c>
      <c r="G16" s="22">
        <v>1.3828389684021295E-3</v>
      </c>
      <c r="H16" s="22">
        <v>1.4096399105807426E-2</v>
      </c>
      <c r="I16" s="22">
        <v>1.7568511936518909E-2</v>
      </c>
      <c r="J16" s="22">
        <v>1.2319822594554638E-4</v>
      </c>
      <c r="K16" s="22">
        <v>3.5345752661102891E-3</v>
      </c>
      <c r="L16" s="22">
        <v>8.4145648467893516E-3</v>
      </c>
      <c r="M16" s="22">
        <v>6.9785787972571154E-3</v>
      </c>
      <c r="N16" s="22">
        <v>4.6504528340286962E-3</v>
      </c>
      <c r="O16" s="22">
        <v>6.6340600838992458E-2</v>
      </c>
      <c r="P16" s="22">
        <v>3.6286478674005966E-2</v>
      </c>
      <c r="Q16" s="22">
        <v>3.1588148616811383E-2</v>
      </c>
      <c r="R16" s="22">
        <v>3.7480521610760272E-2</v>
      </c>
      <c r="S16" s="22">
        <v>2.6042072737050961E-2</v>
      </c>
      <c r="T16" s="22">
        <v>2.8822167450892524E-2</v>
      </c>
      <c r="U16" s="22">
        <v>3.1524915071258666E-2</v>
      </c>
      <c r="V16" s="22">
        <v>1.2244040504977956E-2</v>
      </c>
      <c r="W16" s="22">
        <v>1.2280926186516567E-2</v>
      </c>
      <c r="X16" s="22">
        <v>8.0855763688126761E-2</v>
      </c>
      <c r="Y16" s="22">
        <v>7.7295097079805415E-4</v>
      </c>
      <c r="Z16" s="22">
        <v>7.3960589571556872E-4</v>
      </c>
      <c r="AA16" s="22">
        <v>1.5067048365225252E-4</v>
      </c>
      <c r="AB16" s="22">
        <v>2.6404466777180955E-3</v>
      </c>
      <c r="AC16" s="22">
        <v>1.1428198262913865E-4</v>
      </c>
      <c r="AD16" s="22">
        <v>3.0502311106097999E-4</v>
      </c>
      <c r="AE16" s="22">
        <v>9.6359006125679679E-4</v>
      </c>
      <c r="AF16" s="22">
        <v>4.7737545071352395E-4</v>
      </c>
      <c r="AG16" s="22">
        <v>2.8070231115272016E-3</v>
      </c>
      <c r="AH16" s="22">
        <v>2.1876485967905373E-4</v>
      </c>
      <c r="AI16" s="22">
        <v>3.6870900457541773E-4</v>
      </c>
      <c r="AJ16" s="22">
        <v>2.3291615815964331E-3</v>
      </c>
      <c r="AK16" s="22">
        <v>1.190429635832047E-3</v>
      </c>
      <c r="AL16" s="22">
        <v>2.9326911613933859E-3</v>
      </c>
      <c r="AM16" s="22">
        <v>1.1545747993723017E-3</v>
      </c>
      <c r="AN16" s="22">
        <v>2.5659289620900659E-3</v>
      </c>
      <c r="AO16" s="22">
        <v>3.8714672861014324E-4</v>
      </c>
      <c r="AP16" s="22">
        <v>3.0195841601242343E-3</v>
      </c>
      <c r="AQ16" s="22">
        <v>1.4668801428793333E-2</v>
      </c>
    </row>
    <row r="17" spans="2:43" ht="12.75" customHeight="1">
      <c r="B17" s="539" t="s">
        <v>28</v>
      </c>
      <c r="C17" s="269" t="s">
        <v>218</v>
      </c>
      <c r="D17" s="22">
        <v>0</v>
      </c>
      <c r="E17" s="22">
        <v>4.5034368333728373E-3</v>
      </c>
      <c r="F17" s="22">
        <v>0</v>
      </c>
      <c r="G17" s="22">
        <v>0</v>
      </c>
      <c r="H17" s="22">
        <v>1.2061950176104472E-4</v>
      </c>
      <c r="I17" s="22">
        <v>1.5028667182650907E-5</v>
      </c>
      <c r="J17" s="22">
        <v>0</v>
      </c>
      <c r="K17" s="22">
        <v>4.1194330439558763E-4</v>
      </c>
      <c r="L17" s="22">
        <v>1.5517768938234909E-3</v>
      </c>
      <c r="M17" s="22">
        <v>9.1024940833788457E-4</v>
      </c>
      <c r="N17" s="22">
        <v>0</v>
      </c>
      <c r="O17" s="22">
        <v>9.9700897308075765E-4</v>
      </c>
      <c r="P17" s="22">
        <v>0.14710032767168596</v>
      </c>
      <c r="Q17" s="22">
        <v>3.9018989185904213E-2</v>
      </c>
      <c r="R17" s="22">
        <v>1.2268369990495994E-2</v>
      </c>
      <c r="S17" s="22">
        <v>1.9682314398321034E-3</v>
      </c>
      <c r="T17" s="22">
        <v>1.1875420120994847E-2</v>
      </c>
      <c r="U17" s="22">
        <v>1.2742140272179359E-3</v>
      </c>
      <c r="V17" s="22">
        <v>1.0872866945065052E-2</v>
      </c>
      <c r="W17" s="22">
        <v>3.8203449358623978E-3</v>
      </c>
      <c r="X17" s="22">
        <v>6.5467154216114652E-3</v>
      </c>
      <c r="Y17" s="22">
        <v>0</v>
      </c>
      <c r="Z17" s="22">
        <v>1.1759733741877542E-2</v>
      </c>
      <c r="AA17" s="22">
        <v>0</v>
      </c>
      <c r="AB17" s="22">
        <v>4.3102296404147816E-6</v>
      </c>
      <c r="AC17" s="22">
        <v>0</v>
      </c>
      <c r="AD17" s="22">
        <v>0</v>
      </c>
      <c r="AE17" s="22">
        <v>9.4438228594935224E-5</v>
      </c>
      <c r="AF17" s="22">
        <v>2.0313848966532932E-6</v>
      </c>
      <c r="AG17" s="22">
        <v>1.98348156552233E-4</v>
      </c>
      <c r="AH17" s="22">
        <v>0</v>
      </c>
      <c r="AI17" s="22">
        <v>0</v>
      </c>
      <c r="AJ17" s="22">
        <v>0</v>
      </c>
      <c r="AK17" s="22">
        <v>7.0839189633715724E-3</v>
      </c>
      <c r="AL17" s="22">
        <v>3.5764526358455924E-5</v>
      </c>
      <c r="AM17" s="22">
        <v>0</v>
      </c>
      <c r="AN17" s="22">
        <v>0</v>
      </c>
      <c r="AO17" s="22">
        <v>0</v>
      </c>
      <c r="AP17" s="22">
        <v>0</v>
      </c>
      <c r="AQ17" s="22">
        <v>6.3230560361609515E-3</v>
      </c>
    </row>
    <row r="18" spans="2:43" ht="12.75" customHeight="1">
      <c r="B18" s="539" t="s">
        <v>30</v>
      </c>
      <c r="C18" s="269" t="s">
        <v>219</v>
      </c>
      <c r="D18" s="22">
        <v>5.66225765537235E-6</v>
      </c>
      <c r="E18" s="22">
        <v>7.1106897369044796E-4</v>
      </c>
      <c r="F18" s="22">
        <v>0</v>
      </c>
      <c r="G18" s="22">
        <v>0</v>
      </c>
      <c r="H18" s="22">
        <v>1.0453690152623876E-4</v>
      </c>
      <c r="I18" s="22">
        <v>0</v>
      </c>
      <c r="J18" s="22">
        <v>1.2319822594554638E-4</v>
      </c>
      <c r="K18" s="22">
        <v>3.2090891984397013E-3</v>
      </c>
      <c r="L18" s="22">
        <v>1.5299208812344276E-3</v>
      </c>
      <c r="M18" s="22">
        <v>1.1529825838946539E-3</v>
      </c>
      <c r="N18" s="22">
        <v>2.7475323089447441E-4</v>
      </c>
      <c r="O18" s="22">
        <v>5.3800861566244667E-4</v>
      </c>
      <c r="P18" s="22">
        <v>4.6639400555572638E-3</v>
      </c>
      <c r="Q18" s="22">
        <v>0.14627583852948278</v>
      </c>
      <c r="R18" s="22">
        <v>1.3652963851004192E-3</v>
      </c>
      <c r="S18" s="22">
        <v>2.3262363500683391E-3</v>
      </c>
      <c r="T18" s="22">
        <v>2.7522593173500633E-3</v>
      </c>
      <c r="U18" s="22">
        <v>5.9976326325533388E-4</v>
      </c>
      <c r="V18" s="22">
        <v>9.396655244951782E-4</v>
      </c>
      <c r="W18" s="22">
        <v>6.6289090211311009E-4</v>
      </c>
      <c r="X18" s="22">
        <v>5.5443348778266208E-5</v>
      </c>
      <c r="Y18" s="22">
        <v>3.5456466550369458E-6</v>
      </c>
      <c r="Z18" s="22">
        <v>3.2753975381689471E-4</v>
      </c>
      <c r="AA18" s="22">
        <v>0</v>
      </c>
      <c r="AB18" s="22">
        <v>3.4481837123318257E-6</v>
      </c>
      <c r="AC18" s="22">
        <v>0</v>
      </c>
      <c r="AD18" s="22">
        <v>0</v>
      </c>
      <c r="AE18" s="22">
        <v>3.6814902672601871E-5</v>
      </c>
      <c r="AF18" s="22">
        <v>2.0313848966532932E-6</v>
      </c>
      <c r="AG18" s="22">
        <v>1.4281067271760776E-5</v>
      </c>
      <c r="AH18" s="22">
        <v>0</v>
      </c>
      <c r="AI18" s="22">
        <v>0</v>
      </c>
      <c r="AJ18" s="22">
        <v>0</v>
      </c>
      <c r="AK18" s="22">
        <v>1.1015212195520305E-2</v>
      </c>
      <c r="AL18" s="22">
        <v>1.9869181310253292E-5</v>
      </c>
      <c r="AM18" s="22">
        <v>0</v>
      </c>
      <c r="AN18" s="22">
        <v>0</v>
      </c>
      <c r="AO18" s="22">
        <v>0</v>
      </c>
      <c r="AP18" s="22">
        <v>0</v>
      </c>
      <c r="AQ18" s="22">
        <v>6.939075224812373E-3</v>
      </c>
    </row>
    <row r="19" spans="2:43" ht="12.75" customHeight="1">
      <c r="B19" s="539" t="s">
        <v>32</v>
      </c>
      <c r="C19" s="269" t="s">
        <v>220</v>
      </c>
      <c r="D19" s="22">
        <v>8.493386483058525E-6</v>
      </c>
      <c r="E19" s="22">
        <v>0</v>
      </c>
      <c r="F19" s="22">
        <v>0</v>
      </c>
      <c r="G19" s="22">
        <v>0</v>
      </c>
      <c r="H19" s="22">
        <v>0</v>
      </c>
      <c r="I19" s="22">
        <v>0</v>
      </c>
      <c r="J19" s="22">
        <v>0</v>
      </c>
      <c r="K19" s="22">
        <v>0</v>
      </c>
      <c r="L19" s="22">
        <v>0</v>
      </c>
      <c r="M19" s="22">
        <v>0</v>
      </c>
      <c r="N19" s="22">
        <v>0</v>
      </c>
      <c r="O19" s="22">
        <v>1.8811490058127504E-5</v>
      </c>
      <c r="P19" s="22">
        <v>1.9441625579575701E-3</v>
      </c>
      <c r="Q19" s="22">
        <v>4.1125198757919097E-3</v>
      </c>
      <c r="R19" s="22">
        <v>8.0320917016031376E-2</v>
      </c>
      <c r="S19" s="22">
        <v>9.546797606299614E-6</v>
      </c>
      <c r="T19" s="22">
        <v>5.9003659720666222E-4</v>
      </c>
      <c r="U19" s="22">
        <v>5.884469752693842E-4</v>
      </c>
      <c r="V19" s="22">
        <v>2.4982044155763046E-4</v>
      </c>
      <c r="W19" s="22">
        <v>8.1407654645469657E-5</v>
      </c>
      <c r="X19" s="22">
        <v>1.4696887692016599E-4</v>
      </c>
      <c r="Y19" s="22">
        <v>0</v>
      </c>
      <c r="Z19" s="22">
        <v>1.056579851022241E-4</v>
      </c>
      <c r="AA19" s="22">
        <v>3.0134096730450506E-5</v>
      </c>
      <c r="AB19" s="22">
        <v>8.5256342287404392E-4</v>
      </c>
      <c r="AC19" s="22">
        <v>1.2244498138836283E-5</v>
      </c>
      <c r="AD19" s="22">
        <v>0</v>
      </c>
      <c r="AE19" s="22">
        <v>9.6038876537222265E-6</v>
      </c>
      <c r="AF19" s="22">
        <v>1.3000863338581077E-4</v>
      </c>
      <c r="AG19" s="22">
        <v>2.2373672059091882E-3</v>
      </c>
      <c r="AH19" s="22">
        <v>0</v>
      </c>
      <c r="AI19" s="22">
        <v>1.0876099907088594E-2</v>
      </c>
      <c r="AJ19" s="22">
        <v>0</v>
      </c>
      <c r="AK19" s="22">
        <v>3.4436196422040085E-3</v>
      </c>
      <c r="AL19" s="22">
        <v>2.0902378738386464E-3</v>
      </c>
      <c r="AM19" s="22">
        <v>4.0654042231419073E-5</v>
      </c>
      <c r="AN19" s="22">
        <v>0</v>
      </c>
      <c r="AO19" s="22">
        <v>2.3443885232503119E-2</v>
      </c>
      <c r="AP19" s="22">
        <v>0</v>
      </c>
      <c r="AQ19" s="22">
        <v>2.7085747100621398E-3</v>
      </c>
    </row>
    <row r="20" spans="2:43" ht="12.75" customHeight="1">
      <c r="B20" s="533" t="s">
        <v>34</v>
      </c>
      <c r="C20" s="268" t="s">
        <v>208</v>
      </c>
      <c r="D20" s="23">
        <v>0</v>
      </c>
      <c r="E20" s="23">
        <v>0</v>
      </c>
      <c r="F20" s="23">
        <v>0</v>
      </c>
      <c r="G20" s="23">
        <v>0</v>
      </c>
      <c r="H20" s="23">
        <v>8.0413001174029817E-6</v>
      </c>
      <c r="I20" s="23">
        <v>7.5143335913254535E-6</v>
      </c>
      <c r="J20" s="23">
        <v>0</v>
      </c>
      <c r="K20" s="23">
        <v>0</v>
      </c>
      <c r="L20" s="23">
        <v>0</v>
      </c>
      <c r="M20" s="23">
        <v>0</v>
      </c>
      <c r="N20" s="23">
        <v>2.13696957362369E-4</v>
      </c>
      <c r="O20" s="23">
        <v>6.1701687390658215E-4</v>
      </c>
      <c r="P20" s="23">
        <v>4.9475349453823574E-3</v>
      </c>
      <c r="Q20" s="23">
        <v>1.1250322591387018E-2</v>
      </c>
      <c r="R20" s="23">
        <v>0.11706331019244408</v>
      </c>
      <c r="S20" s="23">
        <v>0.30700273515751419</v>
      </c>
      <c r="T20" s="23">
        <v>0.19424154156397042</v>
      </c>
      <c r="U20" s="23">
        <v>0.3066442453280705</v>
      </c>
      <c r="V20" s="23">
        <v>1.5250402409631714E-2</v>
      </c>
      <c r="W20" s="23">
        <v>2.0758951934594764E-2</v>
      </c>
      <c r="X20" s="23">
        <v>3.027382853924377E-4</v>
      </c>
      <c r="Y20" s="23">
        <v>3.5456466550369458E-6</v>
      </c>
      <c r="Z20" s="23">
        <v>2.1131597020444819E-5</v>
      </c>
      <c r="AA20" s="23">
        <v>0</v>
      </c>
      <c r="AB20" s="23">
        <v>2.8447515626737563E-5</v>
      </c>
      <c r="AC20" s="23">
        <v>4.4896493175733038E-5</v>
      </c>
      <c r="AD20" s="23">
        <v>0</v>
      </c>
      <c r="AE20" s="23">
        <v>0</v>
      </c>
      <c r="AF20" s="23">
        <v>6.7848255548219995E-4</v>
      </c>
      <c r="AG20" s="23">
        <v>1.1155100324497585E-3</v>
      </c>
      <c r="AH20" s="23">
        <v>1.0907858975663929E-3</v>
      </c>
      <c r="AI20" s="23">
        <v>1.6314557724576005E-6</v>
      </c>
      <c r="AJ20" s="23">
        <v>0</v>
      </c>
      <c r="AK20" s="23">
        <v>1.1196939618188385E-2</v>
      </c>
      <c r="AL20" s="23">
        <v>3.9738362620506584E-5</v>
      </c>
      <c r="AM20" s="23">
        <v>0</v>
      </c>
      <c r="AN20" s="23">
        <v>0</v>
      </c>
      <c r="AO20" s="23">
        <v>3.2090162171462981E-2</v>
      </c>
      <c r="AP20" s="23">
        <v>0</v>
      </c>
      <c r="AQ20" s="23">
        <v>2.9230618191158939E-2</v>
      </c>
    </row>
    <row r="21" spans="2:43" ht="12.75" customHeight="1">
      <c r="B21" s="539" t="s">
        <v>36</v>
      </c>
      <c r="C21" s="269" t="s">
        <v>221</v>
      </c>
      <c r="D21" s="22">
        <v>5.66225765537235E-6</v>
      </c>
      <c r="E21" s="22">
        <v>0</v>
      </c>
      <c r="F21" s="22">
        <v>0</v>
      </c>
      <c r="G21" s="22">
        <v>0</v>
      </c>
      <c r="H21" s="22">
        <v>5.6289100821820872E-5</v>
      </c>
      <c r="I21" s="22">
        <v>7.5143335913254535E-6</v>
      </c>
      <c r="J21" s="22">
        <v>0</v>
      </c>
      <c r="K21" s="22">
        <v>3.5600038651470538E-5</v>
      </c>
      <c r="L21" s="22">
        <v>1.4570675059375501E-5</v>
      </c>
      <c r="M21" s="22">
        <v>0</v>
      </c>
      <c r="N21" s="22">
        <v>9.1584410298158129E-5</v>
      </c>
      <c r="O21" s="22">
        <v>2.6712315882541058E-4</v>
      </c>
      <c r="P21" s="22">
        <v>1.4951942624995301E-2</v>
      </c>
      <c r="Q21" s="22">
        <v>2.2926882060588905E-2</v>
      </c>
      <c r="R21" s="22">
        <v>1.5790159252415802E-2</v>
      </c>
      <c r="S21" s="22">
        <v>9.8729798578481836E-3</v>
      </c>
      <c r="T21" s="22">
        <v>7.4691911270445888E-2</v>
      </c>
      <c r="U21" s="22">
        <v>1.7775625168329784E-2</v>
      </c>
      <c r="V21" s="22">
        <v>5.2138661700539102E-2</v>
      </c>
      <c r="W21" s="22">
        <v>5.832276972100434E-3</v>
      </c>
      <c r="X21" s="22">
        <v>7.6142198988818927E-3</v>
      </c>
      <c r="Y21" s="22">
        <v>3.5456466550369458E-6</v>
      </c>
      <c r="Z21" s="22">
        <v>2.5357916424533785E-4</v>
      </c>
      <c r="AA21" s="22">
        <v>0</v>
      </c>
      <c r="AB21" s="22">
        <v>1.9482237974674814E-4</v>
      </c>
      <c r="AC21" s="22">
        <v>2.0407496898060471E-6</v>
      </c>
      <c r="AD21" s="22">
        <v>1.7475282404535312E-5</v>
      </c>
      <c r="AE21" s="22">
        <v>1.3285377920982413E-4</v>
      </c>
      <c r="AF21" s="22">
        <v>1.6047940683561017E-4</v>
      </c>
      <c r="AG21" s="22">
        <v>1.2186510738569196E-3</v>
      </c>
      <c r="AH21" s="22">
        <v>7.033897918847352E-4</v>
      </c>
      <c r="AI21" s="22">
        <v>5.3838040491100817E-5</v>
      </c>
      <c r="AJ21" s="22">
        <v>0</v>
      </c>
      <c r="AK21" s="22">
        <v>6.4030162151468657E-3</v>
      </c>
      <c r="AL21" s="22">
        <v>2.304825031989382E-4</v>
      </c>
      <c r="AM21" s="22">
        <v>6.5046467570270506E-5</v>
      </c>
      <c r="AN21" s="22">
        <v>2.0827345471510275E-5</v>
      </c>
      <c r="AO21" s="22">
        <v>0</v>
      </c>
      <c r="AP21" s="22">
        <v>2.3006355505708452E-4</v>
      </c>
      <c r="AQ21" s="22">
        <v>6.1182318413533733E-3</v>
      </c>
    </row>
    <row r="22" spans="2:43" ht="12.75" customHeight="1">
      <c r="B22" s="539" t="s">
        <v>38</v>
      </c>
      <c r="C22" s="269" t="s">
        <v>657</v>
      </c>
      <c r="D22" s="22">
        <v>2.831128827686175E-6</v>
      </c>
      <c r="E22" s="22">
        <v>0</v>
      </c>
      <c r="F22" s="22">
        <v>1.0220887990748636E-5</v>
      </c>
      <c r="G22" s="22">
        <v>0</v>
      </c>
      <c r="H22" s="22">
        <v>0</v>
      </c>
      <c r="I22" s="22">
        <v>7.5143335913254537E-5</v>
      </c>
      <c r="J22" s="22">
        <v>1.2319822594554638E-4</v>
      </c>
      <c r="K22" s="22">
        <v>0</v>
      </c>
      <c r="L22" s="22">
        <v>1.4570675059375501E-5</v>
      </c>
      <c r="M22" s="22">
        <v>0</v>
      </c>
      <c r="N22" s="22">
        <v>0</v>
      </c>
      <c r="O22" s="22">
        <v>4.514757613950601E-5</v>
      </c>
      <c r="P22" s="22">
        <v>3.7243184326427969E-4</v>
      </c>
      <c r="Q22" s="22">
        <v>2.4808318279068603E-4</v>
      </c>
      <c r="R22" s="22">
        <v>2.412184425972472E-5</v>
      </c>
      <c r="S22" s="22">
        <v>2.8640392818898842E-5</v>
      </c>
      <c r="T22" s="22">
        <v>3.3609679587721265E-5</v>
      </c>
      <c r="U22" s="22">
        <v>2.4669507809370338E-2</v>
      </c>
      <c r="V22" s="22">
        <v>7.948832231379151E-5</v>
      </c>
      <c r="W22" s="22">
        <v>1.7444497424029214E-5</v>
      </c>
      <c r="X22" s="22">
        <v>1.8463515196317857E-3</v>
      </c>
      <c r="Y22" s="22">
        <v>7.0912933100738916E-6</v>
      </c>
      <c r="Z22" s="22">
        <v>1.0565798510222409E-5</v>
      </c>
      <c r="AA22" s="22">
        <v>3.0134096730450506E-5</v>
      </c>
      <c r="AB22" s="22">
        <v>2.1723557387690501E-4</v>
      </c>
      <c r="AC22" s="22">
        <v>1.0611898386991446E-4</v>
      </c>
      <c r="AD22" s="22">
        <v>4.2893874992950312E-5</v>
      </c>
      <c r="AE22" s="22">
        <v>6.2425269749194471E-5</v>
      </c>
      <c r="AF22" s="22">
        <v>1.2594586359250418E-4</v>
      </c>
      <c r="AG22" s="22">
        <v>1.107576106187669E-3</v>
      </c>
      <c r="AH22" s="22">
        <v>9.8748026938461753E-5</v>
      </c>
      <c r="AI22" s="22">
        <v>1.4683101952118404E-5</v>
      </c>
      <c r="AJ22" s="22">
        <v>5.5836065312243256E-5</v>
      </c>
      <c r="AK22" s="22">
        <v>1.1179687014770529E-3</v>
      </c>
      <c r="AL22" s="22">
        <v>1.0729357907536778E-4</v>
      </c>
      <c r="AM22" s="22">
        <v>8.1308084462838133E-6</v>
      </c>
      <c r="AN22" s="22">
        <v>8.7474850980343155E-5</v>
      </c>
      <c r="AO22" s="22">
        <v>0</v>
      </c>
      <c r="AP22" s="22">
        <v>0</v>
      </c>
      <c r="AQ22" s="22">
        <v>1.0507494642361221E-3</v>
      </c>
    </row>
    <row r="23" spans="2:43" ht="12.75" customHeight="1">
      <c r="B23" s="539" t="s">
        <v>39</v>
      </c>
      <c r="C23" s="269" t="s">
        <v>222</v>
      </c>
      <c r="D23" s="22">
        <v>8.493386483058525E-6</v>
      </c>
      <c r="E23" s="22">
        <v>2.3702299123014932E-4</v>
      </c>
      <c r="F23" s="22">
        <v>0</v>
      </c>
      <c r="G23" s="22">
        <v>0</v>
      </c>
      <c r="H23" s="22">
        <v>0</v>
      </c>
      <c r="I23" s="22">
        <v>0</v>
      </c>
      <c r="J23" s="22">
        <v>0</v>
      </c>
      <c r="K23" s="22">
        <v>0</v>
      </c>
      <c r="L23" s="22">
        <v>0</v>
      </c>
      <c r="M23" s="22">
        <v>0</v>
      </c>
      <c r="N23" s="22">
        <v>0</v>
      </c>
      <c r="O23" s="22">
        <v>0</v>
      </c>
      <c r="P23" s="22">
        <v>0</v>
      </c>
      <c r="Q23" s="22">
        <v>4.7285653632587142E-4</v>
      </c>
      <c r="R23" s="22">
        <v>0</v>
      </c>
      <c r="S23" s="22">
        <v>0</v>
      </c>
      <c r="T23" s="22">
        <v>0</v>
      </c>
      <c r="U23" s="22">
        <v>0</v>
      </c>
      <c r="V23" s="22">
        <v>0.34087431476807861</v>
      </c>
      <c r="W23" s="22">
        <v>0</v>
      </c>
      <c r="X23" s="22">
        <v>0</v>
      </c>
      <c r="Y23" s="22">
        <v>0</v>
      </c>
      <c r="Z23" s="22">
        <v>0</v>
      </c>
      <c r="AA23" s="22">
        <v>0</v>
      </c>
      <c r="AB23" s="22">
        <v>0</v>
      </c>
      <c r="AC23" s="22">
        <v>0</v>
      </c>
      <c r="AD23" s="22">
        <v>0</v>
      </c>
      <c r="AE23" s="22">
        <v>4.2449183429452246E-3</v>
      </c>
      <c r="AF23" s="22">
        <v>0</v>
      </c>
      <c r="AG23" s="22">
        <v>4.8619100134083357E-3</v>
      </c>
      <c r="AH23" s="22">
        <v>1.2457443398390558E-4</v>
      </c>
      <c r="AI23" s="22">
        <v>0</v>
      </c>
      <c r="AJ23" s="22">
        <v>0</v>
      </c>
      <c r="AK23" s="22">
        <v>3.5604772760209513E-2</v>
      </c>
      <c r="AL23" s="22">
        <v>1.3113659664767174E-4</v>
      </c>
      <c r="AM23" s="22">
        <v>0</v>
      </c>
      <c r="AN23" s="22">
        <v>0</v>
      </c>
      <c r="AO23" s="22">
        <v>0</v>
      </c>
      <c r="AP23" s="22">
        <v>0</v>
      </c>
      <c r="AQ23" s="22">
        <v>1.0567274257982999E-2</v>
      </c>
    </row>
    <row r="24" spans="2:43" ht="12.75" customHeight="1">
      <c r="B24" s="542" t="s">
        <v>41</v>
      </c>
      <c r="C24" s="270" t="s">
        <v>42</v>
      </c>
      <c r="D24" s="24">
        <v>2.1997870991121581E-3</v>
      </c>
      <c r="E24" s="24">
        <v>3.3183218772220905E-3</v>
      </c>
      <c r="F24" s="24">
        <v>7.3575792264831972E-3</v>
      </c>
      <c r="G24" s="24">
        <v>1.963631335131024E-2</v>
      </c>
      <c r="H24" s="24">
        <v>1.2962575789253606E-2</v>
      </c>
      <c r="I24" s="24">
        <v>4.8467451664049171E-3</v>
      </c>
      <c r="J24" s="24">
        <v>9.8558580756437104E-4</v>
      </c>
      <c r="K24" s="24">
        <v>5.4773202325191098E-3</v>
      </c>
      <c r="L24" s="24">
        <v>4.2910638049860851E-3</v>
      </c>
      <c r="M24" s="24">
        <v>6.2503792705868077E-3</v>
      </c>
      <c r="N24" s="24">
        <v>5.0351073572809608E-2</v>
      </c>
      <c r="O24" s="24">
        <v>9.9700897308075765E-4</v>
      </c>
      <c r="P24" s="24">
        <v>1.0113745468461172E-3</v>
      </c>
      <c r="Q24" s="24">
        <v>2.0779047793474913E-3</v>
      </c>
      <c r="R24" s="24">
        <v>8.2062514171583507E-3</v>
      </c>
      <c r="S24" s="24">
        <v>2.4312511237376349E-3</v>
      </c>
      <c r="T24" s="24">
        <v>5.1422809769213536E-3</v>
      </c>
      <c r="U24" s="24">
        <v>5.2507576254806594E-3</v>
      </c>
      <c r="V24" s="24">
        <v>1.0021206348845859E-3</v>
      </c>
      <c r="W24" s="24">
        <v>7.3121518369055782E-2</v>
      </c>
      <c r="X24" s="24">
        <v>3.0370634386316935E-3</v>
      </c>
      <c r="Y24" s="24">
        <v>2.7904239175140762E-3</v>
      </c>
      <c r="Z24" s="24">
        <v>3.4338845158222832E-3</v>
      </c>
      <c r="AA24" s="24">
        <v>5.4844056049419918E-3</v>
      </c>
      <c r="AB24" s="24">
        <v>5.5826094302652259E-3</v>
      </c>
      <c r="AC24" s="24">
        <v>1.4436263305687978E-2</v>
      </c>
      <c r="AD24" s="24">
        <v>4.2893874992950312E-5</v>
      </c>
      <c r="AE24" s="24">
        <v>1.6214563655367693E-3</v>
      </c>
      <c r="AF24" s="24">
        <v>2.1863795642679398E-2</v>
      </c>
      <c r="AG24" s="24">
        <v>6.5439023809712709E-3</v>
      </c>
      <c r="AH24" s="24">
        <v>1.6919335015594592E-2</v>
      </c>
      <c r="AI24" s="24">
        <v>3.5663623185923149E-3</v>
      </c>
      <c r="AJ24" s="24">
        <v>3.826365790040441E-2</v>
      </c>
      <c r="AK24" s="24">
        <v>6.7055118617399363E-3</v>
      </c>
      <c r="AL24" s="24">
        <v>8.893445554469373E-3</v>
      </c>
      <c r="AM24" s="24">
        <v>2.9514834660010246E-3</v>
      </c>
      <c r="AN24" s="24">
        <v>2.3201662855262444E-3</v>
      </c>
      <c r="AO24" s="24">
        <v>0.1289628769303566</v>
      </c>
      <c r="AP24" s="24">
        <v>7.6208552612659251E-4</v>
      </c>
      <c r="AQ24" s="24">
        <v>6.981237000959567E-3</v>
      </c>
    </row>
    <row r="25" spans="2:43" ht="12.75" customHeight="1">
      <c r="B25" s="539" t="s">
        <v>43</v>
      </c>
      <c r="C25" s="269" t="s">
        <v>223</v>
      </c>
      <c r="D25" s="22">
        <v>3.4822884580539954E-3</v>
      </c>
      <c r="E25" s="22">
        <v>3.3183218772220905E-3</v>
      </c>
      <c r="F25" s="22">
        <v>7.4174444275718673E-4</v>
      </c>
      <c r="G25" s="22">
        <v>2.6965359883841526E-3</v>
      </c>
      <c r="H25" s="22">
        <v>4.832821370559192E-3</v>
      </c>
      <c r="I25" s="22">
        <v>2.1340707399364286E-3</v>
      </c>
      <c r="J25" s="22">
        <v>6.7759024270050514E-3</v>
      </c>
      <c r="K25" s="22">
        <v>5.0857198073529335E-3</v>
      </c>
      <c r="L25" s="22">
        <v>6.8117905902580463E-3</v>
      </c>
      <c r="M25" s="22">
        <v>4.5512470416894232E-3</v>
      </c>
      <c r="N25" s="22">
        <v>4.0907703266510635E-3</v>
      </c>
      <c r="O25" s="22">
        <v>4.6088150642412387E-3</v>
      </c>
      <c r="P25" s="22">
        <v>2.4464330254791214E-3</v>
      </c>
      <c r="Q25" s="22">
        <v>1.7915268770656255E-3</v>
      </c>
      <c r="R25" s="22">
        <v>1.8863282211104733E-3</v>
      </c>
      <c r="S25" s="22">
        <v>4.8084037277062383E-3</v>
      </c>
      <c r="T25" s="22">
        <v>2.1472850847710809E-3</v>
      </c>
      <c r="U25" s="22">
        <v>2.8290719964874241E-3</v>
      </c>
      <c r="V25" s="22">
        <v>1.1099976437390171E-3</v>
      </c>
      <c r="W25" s="22">
        <v>2.1631176805796226E-3</v>
      </c>
      <c r="X25" s="22">
        <v>7.7532682974051632E-4</v>
      </c>
      <c r="Y25" s="22">
        <v>2.0227914166985776E-2</v>
      </c>
      <c r="Z25" s="22">
        <v>4.8623804744043528E-2</v>
      </c>
      <c r="AA25" s="22">
        <v>3.0033649741349005E-3</v>
      </c>
      <c r="AB25" s="22">
        <v>3.8878271356541333E-3</v>
      </c>
      <c r="AC25" s="22">
        <v>3.6998791876183637E-3</v>
      </c>
      <c r="AD25" s="22">
        <v>1.3892055180587186E-2</v>
      </c>
      <c r="AE25" s="22">
        <v>1.3296582456578422E-2</v>
      </c>
      <c r="AF25" s="22">
        <v>5.1333096338428722E-3</v>
      </c>
      <c r="AG25" s="22">
        <v>9.0478495092866599E-3</v>
      </c>
      <c r="AH25" s="22">
        <v>6.3927953439545694E-3</v>
      </c>
      <c r="AI25" s="22">
        <v>3.0377706483160523E-3</v>
      </c>
      <c r="AJ25" s="22">
        <v>1.6750819593672975E-3</v>
      </c>
      <c r="AK25" s="22">
        <v>1.6194443741560601E-3</v>
      </c>
      <c r="AL25" s="22">
        <v>4.0970251861742286E-3</v>
      </c>
      <c r="AM25" s="22">
        <v>2.7726056801827804E-3</v>
      </c>
      <c r="AN25" s="22">
        <v>1.7036768595695404E-3</v>
      </c>
      <c r="AO25" s="22">
        <v>0</v>
      </c>
      <c r="AP25" s="22">
        <v>1.45946567739338E-2</v>
      </c>
      <c r="AQ25" s="22">
        <v>5.2730462522081138E-3</v>
      </c>
    </row>
    <row r="26" spans="2:43" ht="12.75" customHeight="1">
      <c r="B26" s="539" t="s">
        <v>45</v>
      </c>
      <c r="C26" s="269" t="s">
        <v>658</v>
      </c>
      <c r="D26" s="22">
        <v>1.1819962855589781E-2</v>
      </c>
      <c r="E26" s="22">
        <v>1.7539701351031049E-2</v>
      </c>
      <c r="F26" s="22">
        <v>1.3697450034458995E-2</v>
      </c>
      <c r="G26" s="22">
        <v>2.0880868422872158E-2</v>
      </c>
      <c r="H26" s="22">
        <v>2.3552968043873333E-2</v>
      </c>
      <c r="I26" s="22">
        <v>1.8019371951998438E-2</v>
      </c>
      <c r="J26" s="22">
        <v>1.8726130343723051E-2</v>
      </c>
      <c r="K26" s="22">
        <v>2.5820199461930843E-2</v>
      </c>
      <c r="L26" s="22">
        <v>5.1959027261733036E-2</v>
      </c>
      <c r="M26" s="22">
        <v>6.5628982341161476E-2</v>
      </c>
      <c r="N26" s="22">
        <v>2.9520708252772972E-2</v>
      </c>
      <c r="O26" s="22">
        <v>1.880772776011588E-2</v>
      </c>
      <c r="P26" s="22">
        <v>1.4189994908959207E-2</v>
      </c>
      <c r="Q26" s="22">
        <v>9.5553650069513246E-3</v>
      </c>
      <c r="R26" s="22">
        <v>1.3826641129674211E-2</v>
      </c>
      <c r="S26" s="22">
        <v>2.9136826294426422E-2</v>
      </c>
      <c r="T26" s="22">
        <v>8.5256553887519612E-3</v>
      </c>
      <c r="U26" s="22">
        <v>5.0810133056914137E-3</v>
      </c>
      <c r="V26" s="22">
        <v>1.4276670461287768E-2</v>
      </c>
      <c r="W26" s="22">
        <v>1.7246793119890216E-2</v>
      </c>
      <c r="X26" s="22">
        <v>2.5820759573878262E-3</v>
      </c>
      <c r="Y26" s="22">
        <v>0.13191932944730461</v>
      </c>
      <c r="Z26" s="22">
        <v>5.4382164932114743E-2</v>
      </c>
      <c r="AA26" s="22">
        <v>6.8082969212997835E-2</v>
      </c>
      <c r="AB26" s="22">
        <v>2.522260180977922E-2</v>
      </c>
      <c r="AC26" s="22">
        <v>4.8671880101874227E-3</v>
      </c>
      <c r="AD26" s="22">
        <v>3.3790841522224192E-3</v>
      </c>
      <c r="AE26" s="22">
        <v>8.3537816107960502E-3</v>
      </c>
      <c r="AF26" s="22">
        <v>6.8477984866182522E-3</v>
      </c>
      <c r="AG26" s="22">
        <v>9.6809768250013892E-3</v>
      </c>
      <c r="AH26" s="22">
        <v>1.4569131974459203E-2</v>
      </c>
      <c r="AI26" s="22">
        <v>1.17627961194193E-2</v>
      </c>
      <c r="AJ26" s="22">
        <v>3.5735081799835684E-3</v>
      </c>
      <c r="AK26" s="22">
        <v>4.6455510136479599E-3</v>
      </c>
      <c r="AL26" s="22">
        <v>2.5782249668184671E-2</v>
      </c>
      <c r="AM26" s="22">
        <v>5.1679418484579923E-2</v>
      </c>
      <c r="AN26" s="22">
        <v>2.4372159670761322E-2</v>
      </c>
      <c r="AO26" s="22">
        <v>0</v>
      </c>
      <c r="AP26" s="22">
        <v>2.84703649383142E-3</v>
      </c>
      <c r="AQ26" s="22">
        <v>1.5823778569310398E-2</v>
      </c>
    </row>
    <row r="27" spans="2:43" ht="12.75" customHeight="1">
      <c r="B27" s="539" t="s">
        <v>46</v>
      </c>
      <c r="C27" s="269" t="s">
        <v>47</v>
      </c>
      <c r="D27" s="22">
        <v>3.5672223228845807E-4</v>
      </c>
      <c r="E27" s="22">
        <v>4.7404598246029864E-4</v>
      </c>
      <c r="F27" s="22">
        <v>1.7054281675992009E-3</v>
      </c>
      <c r="G27" s="22">
        <v>9.6798727788149073E-4</v>
      </c>
      <c r="H27" s="22">
        <v>6.6742790974444748E-4</v>
      </c>
      <c r="I27" s="22">
        <v>2.3895580820414942E-3</v>
      </c>
      <c r="J27" s="22">
        <v>4.9279290378218552E-4</v>
      </c>
      <c r="K27" s="22">
        <v>5.1874342034999928E-4</v>
      </c>
      <c r="L27" s="22">
        <v>6.5568037767189751E-4</v>
      </c>
      <c r="M27" s="22">
        <v>2.1239152861217306E-4</v>
      </c>
      <c r="N27" s="22">
        <v>3.052813676605271E-4</v>
      </c>
      <c r="O27" s="22">
        <v>4.251396753136816E-4</v>
      </c>
      <c r="P27" s="22">
        <v>6.5602673308937337E-4</v>
      </c>
      <c r="Q27" s="22">
        <v>4.36226804638656E-4</v>
      </c>
      <c r="R27" s="22">
        <v>3.2805708193225621E-4</v>
      </c>
      <c r="S27" s="22">
        <v>1.2856354109816812E-3</v>
      </c>
      <c r="T27" s="22">
        <v>3.6223765777877362E-4</v>
      </c>
      <c r="U27" s="22">
        <v>2.8064394205155251E-4</v>
      </c>
      <c r="V27" s="22">
        <v>2.9240347136859021E-4</v>
      </c>
      <c r="W27" s="22">
        <v>6.0474257736634605E-4</v>
      </c>
      <c r="X27" s="22">
        <v>9.1613533457420829E-4</v>
      </c>
      <c r="Y27" s="22">
        <v>1.038874469925825E-3</v>
      </c>
      <c r="Z27" s="22">
        <v>8.3385281842675255E-2</v>
      </c>
      <c r="AA27" s="22">
        <v>8.4275023856159904E-3</v>
      </c>
      <c r="AB27" s="22">
        <v>2.768029475074373E-3</v>
      </c>
      <c r="AC27" s="22">
        <v>1.1836348200875073E-3</v>
      </c>
      <c r="AD27" s="22">
        <v>4.2178977076401142E-4</v>
      </c>
      <c r="AE27" s="22">
        <v>6.3769814020715587E-3</v>
      </c>
      <c r="AF27" s="22">
        <v>2.7504951500685591E-3</v>
      </c>
      <c r="AG27" s="22">
        <v>4.0399552526558819E-3</v>
      </c>
      <c r="AH27" s="22">
        <v>8.1869710334056978E-3</v>
      </c>
      <c r="AI27" s="22">
        <v>4.7793496854145407E-3</v>
      </c>
      <c r="AJ27" s="22">
        <v>2.1616533856597033E-3</v>
      </c>
      <c r="AK27" s="22">
        <v>8.2122392268993395E-4</v>
      </c>
      <c r="AL27" s="22">
        <v>8.7185967589391445E-3</v>
      </c>
      <c r="AM27" s="22">
        <v>1.2765369260665588E-2</v>
      </c>
      <c r="AN27" s="22">
        <v>8.5975282106394418E-3</v>
      </c>
      <c r="AO27" s="22">
        <v>0</v>
      </c>
      <c r="AP27" s="22">
        <v>8.0522244269979584E-4</v>
      </c>
      <c r="AQ27" s="22">
        <v>2.9723715965460965E-3</v>
      </c>
    </row>
    <row r="28" spans="2:43" ht="12.75" customHeight="1">
      <c r="B28" s="539" t="s">
        <v>48</v>
      </c>
      <c r="C28" s="269" t="s">
        <v>49</v>
      </c>
      <c r="D28" s="22">
        <v>1.811922449719152E-4</v>
      </c>
      <c r="E28" s="22">
        <v>1.1851149561507466E-3</v>
      </c>
      <c r="F28" s="22">
        <v>1.5871578922776811E-3</v>
      </c>
      <c r="G28" s="22">
        <v>4.1485169052063887E-4</v>
      </c>
      <c r="H28" s="22">
        <v>8.68460412679522E-4</v>
      </c>
      <c r="I28" s="22">
        <v>3.5993657902448923E-3</v>
      </c>
      <c r="J28" s="22">
        <v>0</v>
      </c>
      <c r="K28" s="22">
        <v>7.1200077302941076E-5</v>
      </c>
      <c r="L28" s="22">
        <v>2.9505616995235389E-3</v>
      </c>
      <c r="M28" s="22">
        <v>3.0341646944596154E-5</v>
      </c>
      <c r="N28" s="22">
        <v>2.5440113971710591E-4</v>
      </c>
      <c r="O28" s="22">
        <v>1.2791813239526704E-4</v>
      </c>
      <c r="P28" s="22">
        <v>3.9634948457482975E-4</v>
      </c>
      <c r="Q28" s="22">
        <v>2.6639804863429377E-5</v>
      </c>
      <c r="R28" s="22">
        <v>2.170965983375225E-4</v>
      </c>
      <c r="S28" s="22">
        <v>8.8785217738586409E-4</v>
      </c>
      <c r="T28" s="22">
        <v>1.9418925984016731E-4</v>
      </c>
      <c r="U28" s="22">
        <v>3.1232954841221161E-4</v>
      </c>
      <c r="V28" s="22">
        <v>1.447823013572631E-4</v>
      </c>
      <c r="W28" s="22">
        <v>3.4888994848058429E-4</v>
      </c>
      <c r="X28" s="22">
        <v>2.8654530733656313E-3</v>
      </c>
      <c r="Y28" s="22">
        <v>1.2657958558481895E-3</v>
      </c>
      <c r="Z28" s="22">
        <v>2.8105024037191613E-3</v>
      </c>
      <c r="AA28" s="22">
        <v>0</v>
      </c>
      <c r="AB28" s="22">
        <v>1.581854278032225E-3</v>
      </c>
      <c r="AC28" s="22">
        <v>4.5427088095082611E-3</v>
      </c>
      <c r="AD28" s="22">
        <v>1.5886620367759374E-5</v>
      </c>
      <c r="AE28" s="22">
        <v>6.7915492191239013E-3</v>
      </c>
      <c r="AF28" s="22">
        <v>8.1824183637194663E-3</v>
      </c>
      <c r="AG28" s="22">
        <v>3.6310406931077982E-2</v>
      </c>
      <c r="AH28" s="22">
        <v>7.8497085414004908E-3</v>
      </c>
      <c r="AI28" s="22">
        <v>5.1137981187683486E-3</v>
      </c>
      <c r="AJ28" s="22">
        <v>5.5836065312243256E-5</v>
      </c>
      <c r="AK28" s="22">
        <v>1.8632811691284214E-3</v>
      </c>
      <c r="AL28" s="22">
        <v>1.5970847937181596E-2</v>
      </c>
      <c r="AM28" s="22">
        <v>5.702135963378839E-2</v>
      </c>
      <c r="AN28" s="22">
        <v>2.0789856249661554E-2</v>
      </c>
      <c r="AO28" s="22">
        <v>0</v>
      </c>
      <c r="AP28" s="22">
        <v>1.2567221694993242E-2</v>
      </c>
      <c r="AQ28" s="22">
        <v>4.8642720302004734E-3</v>
      </c>
    </row>
    <row r="29" spans="2:43" ht="12.75" customHeight="1">
      <c r="B29" s="539" t="s">
        <v>50</v>
      </c>
      <c r="C29" s="269" t="s">
        <v>664</v>
      </c>
      <c r="D29" s="22">
        <v>5.9425394093132813E-2</v>
      </c>
      <c r="E29" s="22">
        <v>1.2325195543967766E-2</v>
      </c>
      <c r="F29" s="22">
        <v>6.766811900617925E-2</v>
      </c>
      <c r="G29" s="22">
        <v>8.8985687616677037E-2</v>
      </c>
      <c r="H29" s="22">
        <v>7.4325736985155766E-2</v>
      </c>
      <c r="I29" s="22">
        <v>5.1691100774727793E-2</v>
      </c>
      <c r="J29" s="22">
        <v>2.2668473573980535E-2</v>
      </c>
      <c r="K29" s="22">
        <v>5.818063459611756E-2</v>
      </c>
      <c r="L29" s="22">
        <v>3.9603094811382612E-2</v>
      </c>
      <c r="M29" s="22">
        <v>3.8200133503246553E-2</v>
      </c>
      <c r="N29" s="22">
        <v>3.4120280858858244E-2</v>
      </c>
      <c r="O29" s="22">
        <v>2.8826727365074589E-2</v>
      </c>
      <c r="P29" s="22">
        <v>3.5404942751417118E-2</v>
      </c>
      <c r="Q29" s="22">
        <v>3.6804555406631648E-2</v>
      </c>
      <c r="R29" s="22">
        <v>5.0602804888050523E-2</v>
      </c>
      <c r="S29" s="22">
        <v>4.2295495661776053E-2</v>
      </c>
      <c r="T29" s="22">
        <v>5.0324893569347974E-2</v>
      </c>
      <c r="U29" s="22">
        <v>4.9108163343827303E-2</v>
      </c>
      <c r="V29" s="22">
        <v>4.8238056169855187E-2</v>
      </c>
      <c r="W29" s="22">
        <v>7.6575528859013572E-2</v>
      </c>
      <c r="X29" s="22">
        <v>4.8357160772510663E-2</v>
      </c>
      <c r="Y29" s="22">
        <v>2.0103816534059482E-3</v>
      </c>
      <c r="Z29" s="22">
        <v>1.9483332452850124E-2</v>
      </c>
      <c r="AA29" s="22">
        <v>1.7789161769875949E-2</v>
      </c>
      <c r="AB29" s="22">
        <v>9.6023295929160511E-3</v>
      </c>
      <c r="AC29" s="22">
        <v>5.2753379481486323E-3</v>
      </c>
      <c r="AD29" s="22">
        <v>1.1708439211038659E-3</v>
      </c>
      <c r="AE29" s="22">
        <v>3.9100627934187761E-2</v>
      </c>
      <c r="AF29" s="22">
        <v>8.7918338327154545E-3</v>
      </c>
      <c r="AG29" s="22">
        <v>8.9320141858601574E-3</v>
      </c>
      <c r="AH29" s="22">
        <v>1.8494745845366665E-2</v>
      </c>
      <c r="AI29" s="22">
        <v>4.1071083343733862E-2</v>
      </c>
      <c r="AJ29" s="22">
        <v>3.602223870715579E-2</v>
      </c>
      <c r="AK29" s="22">
        <v>2.0427082446741213E-2</v>
      </c>
      <c r="AL29" s="22">
        <v>2.8667254794433449E-2</v>
      </c>
      <c r="AM29" s="22">
        <v>6.0468822415012724E-2</v>
      </c>
      <c r="AN29" s="22">
        <v>0.1013666904098405</v>
      </c>
      <c r="AO29" s="22">
        <v>0.23882651524927948</v>
      </c>
      <c r="AP29" s="22">
        <v>4.0692491300721827E-3</v>
      </c>
      <c r="AQ29" s="22">
        <v>3.2770190077659703E-2</v>
      </c>
    </row>
    <row r="30" spans="2:43" ht="12.75" customHeight="1">
      <c r="B30" s="533" t="s">
        <v>52</v>
      </c>
      <c r="C30" s="268" t="s">
        <v>224</v>
      </c>
      <c r="D30" s="23">
        <v>6.3898577640876973E-3</v>
      </c>
      <c r="E30" s="23">
        <v>6.0914908746148376E-2</v>
      </c>
      <c r="F30" s="23">
        <v>6.3325701736966908E-3</v>
      </c>
      <c r="G30" s="23">
        <v>1.7838622692387472E-2</v>
      </c>
      <c r="H30" s="23">
        <v>9.8586339439360564E-3</v>
      </c>
      <c r="I30" s="23">
        <v>1.0317180020889848E-2</v>
      </c>
      <c r="J30" s="23">
        <v>1.601576937292103E-3</v>
      </c>
      <c r="K30" s="23">
        <v>4.4856048700852875E-3</v>
      </c>
      <c r="L30" s="23">
        <v>1.1736678760326967E-2</v>
      </c>
      <c r="M30" s="23">
        <v>8.1012197342071723E-3</v>
      </c>
      <c r="N30" s="23">
        <v>1.2150198432888979E-2</v>
      </c>
      <c r="O30" s="23">
        <v>1.1204123478620742E-2</v>
      </c>
      <c r="P30" s="23">
        <v>6.2595884115611046E-3</v>
      </c>
      <c r="Q30" s="23">
        <v>7.2776616911281126E-3</v>
      </c>
      <c r="R30" s="23">
        <v>1.3334555506775826E-2</v>
      </c>
      <c r="S30" s="23">
        <v>7.1123642166932123E-3</v>
      </c>
      <c r="T30" s="23">
        <v>7.3605198297109565E-3</v>
      </c>
      <c r="U30" s="23">
        <v>5.7350947512793066E-3</v>
      </c>
      <c r="V30" s="23">
        <v>6.2369944329785697E-3</v>
      </c>
      <c r="W30" s="23">
        <v>2.1671880633118961E-2</v>
      </c>
      <c r="X30" s="23">
        <v>1.1365006446389362E-2</v>
      </c>
      <c r="Y30" s="23">
        <v>2.6705810605738275E-2</v>
      </c>
      <c r="Z30" s="23">
        <v>1.859580537799144E-2</v>
      </c>
      <c r="AA30" s="23">
        <v>2.7924262970217467E-2</v>
      </c>
      <c r="AB30" s="23">
        <v>1.8564159061266468E-2</v>
      </c>
      <c r="AC30" s="23">
        <v>7.8405603082348327E-2</v>
      </c>
      <c r="AD30" s="23">
        <v>7.6501226049926888E-2</v>
      </c>
      <c r="AE30" s="23">
        <v>2.8811662961166679E-2</v>
      </c>
      <c r="AF30" s="23">
        <v>6.8579554111015181E-3</v>
      </c>
      <c r="AG30" s="23">
        <v>1.4669829658603153E-2</v>
      </c>
      <c r="AH30" s="23">
        <v>9.3370057471351686E-3</v>
      </c>
      <c r="AI30" s="23">
        <v>8.3628422896176603E-3</v>
      </c>
      <c r="AJ30" s="23">
        <v>2.4751330094841546E-2</v>
      </c>
      <c r="AK30" s="23">
        <v>1.1268250378982188E-2</v>
      </c>
      <c r="AL30" s="23">
        <v>1.0943945065687513E-2</v>
      </c>
      <c r="AM30" s="23">
        <v>3.0075860442803828E-2</v>
      </c>
      <c r="AN30" s="23">
        <v>1.0205399281040034E-2</v>
      </c>
      <c r="AO30" s="23">
        <v>0</v>
      </c>
      <c r="AP30" s="23">
        <v>3.461018606390015E-2</v>
      </c>
      <c r="AQ30" s="23">
        <v>1.9702258512879513E-2</v>
      </c>
    </row>
    <row r="31" spans="2:43" ht="12.75" customHeight="1">
      <c r="B31" s="539" t="s">
        <v>54</v>
      </c>
      <c r="C31" s="269" t="s">
        <v>225</v>
      </c>
      <c r="D31" s="22">
        <v>7.3609349519840556E-4</v>
      </c>
      <c r="E31" s="22">
        <v>6.3996207632140319E-3</v>
      </c>
      <c r="F31" s="22">
        <v>3.4867829317011064E-3</v>
      </c>
      <c r="G31" s="22">
        <v>5.5313558736085179E-3</v>
      </c>
      <c r="H31" s="22">
        <v>2.3641422345164766E-3</v>
      </c>
      <c r="I31" s="22">
        <v>5.1548328436492614E-3</v>
      </c>
      <c r="J31" s="22">
        <v>1.9711716151287421E-3</v>
      </c>
      <c r="K31" s="22">
        <v>4.3838904739382286E-3</v>
      </c>
      <c r="L31" s="22">
        <v>4.5096239308767177E-3</v>
      </c>
      <c r="M31" s="22">
        <v>2.1239152861217306E-3</v>
      </c>
      <c r="N31" s="22">
        <v>2.0250330721481632E-3</v>
      </c>
      <c r="O31" s="22">
        <v>5.4064222427058451E-3</v>
      </c>
      <c r="P31" s="22">
        <v>4.014746934270905E-3</v>
      </c>
      <c r="Q31" s="22">
        <v>2.730579998501511E-3</v>
      </c>
      <c r="R31" s="22">
        <v>3.1551372291719936E-3</v>
      </c>
      <c r="S31" s="22">
        <v>1.8807191284410238E-3</v>
      </c>
      <c r="T31" s="22">
        <v>2.9165733064455898E-3</v>
      </c>
      <c r="U31" s="22">
        <v>2.3900000226325761E-3</v>
      </c>
      <c r="V31" s="22">
        <v>9.5669873641956212E-4</v>
      </c>
      <c r="W31" s="22">
        <v>3.7621966111156336E-3</v>
      </c>
      <c r="X31" s="22">
        <v>5.1535912769131251E-3</v>
      </c>
      <c r="Y31" s="22">
        <v>1.2342396006183608E-2</v>
      </c>
      <c r="Z31" s="22">
        <v>1.1411062391040202E-3</v>
      </c>
      <c r="AA31" s="22">
        <v>1.6071518256240269E-3</v>
      </c>
      <c r="AB31" s="22">
        <v>3.6248169229960235E-2</v>
      </c>
      <c r="AC31" s="22">
        <v>1.8293280219421407E-2</v>
      </c>
      <c r="AD31" s="22">
        <v>3.751307667439021E-2</v>
      </c>
      <c r="AE31" s="22">
        <v>2.2289022596347002E-2</v>
      </c>
      <c r="AF31" s="22">
        <v>2.0742471179726777E-2</v>
      </c>
      <c r="AG31" s="22">
        <v>3.3132076070484999E-3</v>
      </c>
      <c r="AH31" s="22">
        <v>9.1790089040336299E-3</v>
      </c>
      <c r="AI31" s="22">
        <v>1.6527462702881721E-2</v>
      </c>
      <c r="AJ31" s="22">
        <v>1.7460735281214355E-2</v>
      </c>
      <c r="AK31" s="22">
        <v>1.1417772941936938E-2</v>
      </c>
      <c r="AL31" s="22">
        <v>2.2189901687290878E-2</v>
      </c>
      <c r="AM31" s="22">
        <v>1.4643586011757149E-2</v>
      </c>
      <c r="AN31" s="22">
        <v>5.6325473093152383E-2</v>
      </c>
      <c r="AO31" s="22">
        <v>0</v>
      </c>
      <c r="AP31" s="22">
        <v>1.9109654041929082E-2</v>
      </c>
      <c r="AQ31" s="22">
        <v>1.4062868789459421E-2</v>
      </c>
    </row>
    <row r="32" spans="2:43" ht="12.75" customHeight="1">
      <c r="B32" s="539" t="s">
        <v>56</v>
      </c>
      <c r="C32" s="269" t="s">
        <v>226</v>
      </c>
      <c r="D32" s="22">
        <v>0.10491314096756658</v>
      </c>
      <c r="E32" s="22">
        <v>0.40199099312633324</v>
      </c>
      <c r="F32" s="22">
        <v>4.1301148243759418E-2</v>
      </c>
      <c r="G32" s="22">
        <v>3.5746387333195052E-2</v>
      </c>
      <c r="H32" s="22">
        <v>5.1118544846330757E-2</v>
      </c>
      <c r="I32" s="22">
        <v>2.6142366564221253E-2</v>
      </c>
      <c r="J32" s="22">
        <v>7.0715781692743618E-2</v>
      </c>
      <c r="K32" s="22">
        <v>1.846116290069115E-2</v>
      </c>
      <c r="L32" s="22">
        <v>8.2688580961955971E-2</v>
      </c>
      <c r="M32" s="22">
        <v>4.5815886886340189E-2</v>
      </c>
      <c r="N32" s="22">
        <v>3.2186832197008242E-2</v>
      </c>
      <c r="O32" s="22">
        <v>3.3322673488967058E-2</v>
      </c>
      <c r="P32" s="22">
        <v>2.3278698606968233E-2</v>
      </c>
      <c r="Q32" s="22">
        <v>2.13118438907435E-2</v>
      </c>
      <c r="R32" s="22">
        <v>3.2255730144103899E-2</v>
      </c>
      <c r="S32" s="22">
        <v>1.555650669946522E-2</v>
      </c>
      <c r="T32" s="22">
        <v>1.9687803420718502E-2</v>
      </c>
      <c r="U32" s="22">
        <v>2.1095824063407424E-2</v>
      </c>
      <c r="V32" s="22">
        <v>1.6332011366830091E-2</v>
      </c>
      <c r="W32" s="22">
        <v>9.432821240420064E-2</v>
      </c>
      <c r="X32" s="22">
        <v>5.2437087200066887E-2</v>
      </c>
      <c r="Y32" s="22">
        <v>1.4686068445163028E-2</v>
      </c>
      <c r="Z32" s="22">
        <v>2.8348037402926726E-2</v>
      </c>
      <c r="AA32" s="22">
        <v>8.8734870172266583E-2</v>
      </c>
      <c r="AB32" s="22">
        <v>6.5175844438639996E-2</v>
      </c>
      <c r="AC32" s="22">
        <v>3.7617139032194866E-2</v>
      </c>
      <c r="AD32" s="22">
        <v>2.9604717055319594E-3</v>
      </c>
      <c r="AE32" s="22">
        <v>7.4868706852533912E-2</v>
      </c>
      <c r="AF32" s="22">
        <v>2.6995073891625615E-2</v>
      </c>
      <c r="AG32" s="22">
        <v>3.7622678334827554E-2</v>
      </c>
      <c r="AH32" s="22">
        <v>3.4271642149303977E-2</v>
      </c>
      <c r="AI32" s="22">
        <v>1.8985250824089098E-2</v>
      </c>
      <c r="AJ32" s="22">
        <v>4.5139470514569222E-2</v>
      </c>
      <c r="AK32" s="22">
        <v>1.8608658046499218E-2</v>
      </c>
      <c r="AL32" s="22">
        <v>5.5971483750983528E-2</v>
      </c>
      <c r="AM32" s="22">
        <v>0.11096927367488149</v>
      </c>
      <c r="AN32" s="22">
        <v>2.9279082263849142E-2</v>
      </c>
      <c r="AO32" s="22">
        <v>6.1556329849012777E-2</v>
      </c>
      <c r="AP32" s="22">
        <v>5.3748598050212211E-2</v>
      </c>
      <c r="AQ32" s="22">
        <v>3.654719933509467E-2</v>
      </c>
    </row>
    <row r="33" spans="2:43" ht="12.75" customHeight="1">
      <c r="B33" s="539" t="s">
        <v>58</v>
      </c>
      <c r="C33" s="269" t="s">
        <v>227</v>
      </c>
      <c r="D33" s="22">
        <v>4.0570076100742885E-3</v>
      </c>
      <c r="E33" s="22">
        <v>3.0812988859919414E-3</v>
      </c>
      <c r="F33" s="22">
        <v>5.0578794285647535E-3</v>
      </c>
      <c r="G33" s="22">
        <v>4.7707944409873474E-3</v>
      </c>
      <c r="H33" s="22">
        <v>3.3451808488396402E-3</v>
      </c>
      <c r="I33" s="22">
        <v>1.6381247229089489E-2</v>
      </c>
      <c r="J33" s="22">
        <v>3.6959467783663916E-3</v>
      </c>
      <c r="K33" s="22">
        <v>3.676975420716171E-3</v>
      </c>
      <c r="L33" s="22">
        <v>5.9885474494033308E-3</v>
      </c>
      <c r="M33" s="22">
        <v>4.7939802172461922E-3</v>
      </c>
      <c r="N33" s="22">
        <v>2.2489060750992165E-3</v>
      </c>
      <c r="O33" s="22">
        <v>8.6532854267386515E-3</v>
      </c>
      <c r="P33" s="22">
        <v>7.4725545065961437E-3</v>
      </c>
      <c r="Q33" s="22">
        <v>8.6146468977114747E-3</v>
      </c>
      <c r="R33" s="22">
        <v>5.5962678682561356E-3</v>
      </c>
      <c r="S33" s="22">
        <v>5.8760539266774119E-3</v>
      </c>
      <c r="T33" s="22">
        <v>1.1386212562551349E-2</v>
      </c>
      <c r="U33" s="22">
        <v>2.2087130890976619E-2</v>
      </c>
      <c r="V33" s="22">
        <v>2.4612991230734725E-3</v>
      </c>
      <c r="W33" s="22">
        <v>4.9077186086268852E-3</v>
      </c>
      <c r="X33" s="22">
        <v>8.410668004347463E-3</v>
      </c>
      <c r="Y33" s="22">
        <v>1.418613226680282E-2</v>
      </c>
      <c r="Z33" s="22">
        <v>3.736066353214644E-2</v>
      </c>
      <c r="AA33" s="22">
        <v>9.8036261363065643E-3</v>
      </c>
      <c r="AB33" s="22">
        <v>4.1850605716571371E-2</v>
      </c>
      <c r="AC33" s="22">
        <v>5.6959364592176584E-2</v>
      </c>
      <c r="AD33" s="22">
        <v>2.1431050876107396E-3</v>
      </c>
      <c r="AE33" s="22">
        <v>7.6270874449977351E-3</v>
      </c>
      <c r="AF33" s="22">
        <v>0.19853537148951297</v>
      </c>
      <c r="AG33" s="22">
        <v>2.7235582072500219E-2</v>
      </c>
      <c r="AH33" s="22">
        <v>3.2410621641617586E-2</v>
      </c>
      <c r="AI33" s="22">
        <v>1.2579339733534329E-2</v>
      </c>
      <c r="AJ33" s="22">
        <v>6.4658163631577684E-2</v>
      </c>
      <c r="AK33" s="22">
        <v>5.7701907217799164E-2</v>
      </c>
      <c r="AL33" s="22">
        <v>2.178059655229966E-2</v>
      </c>
      <c r="AM33" s="22">
        <v>3.4360796493995399E-2</v>
      </c>
      <c r="AN33" s="22">
        <v>1.9873453048915104E-2</v>
      </c>
      <c r="AO33" s="22">
        <v>0</v>
      </c>
      <c r="AP33" s="22">
        <v>4.345325396140684E-2</v>
      </c>
      <c r="AQ33" s="22">
        <v>2.4744390029378754E-2</v>
      </c>
    </row>
    <row r="34" spans="2:43" ht="12.75" customHeight="1">
      <c r="B34" s="542" t="s">
        <v>60</v>
      </c>
      <c r="C34" s="270" t="s">
        <v>228</v>
      </c>
      <c r="D34" s="24">
        <v>0</v>
      </c>
      <c r="E34" s="24">
        <v>0</v>
      </c>
      <c r="F34" s="24">
        <v>0</v>
      </c>
      <c r="G34" s="24">
        <v>0</v>
      </c>
      <c r="H34" s="24">
        <v>0</v>
      </c>
      <c r="I34" s="24">
        <v>0</v>
      </c>
      <c r="J34" s="24">
        <v>0</v>
      </c>
      <c r="K34" s="24">
        <v>0</v>
      </c>
      <c r="L34" s="24">
        <v>0</v>
      </c>
      <c r="M34" s="24">
        <v>0</v>
      </c>
      <c r="N34" s="24">
        <v>0</v>
      </c>
      <c r="O34" s="24">
        <v>0</v>
      </c>
      <c r="P34" s="24">
        <v>0</v>
      </c>
      <c r="Q34" s="24">
        <v>0</v>
      </c>
      <c r="R34" s="24">
        <v>0</v>
      </c>
      <c r="S34" s="24">
        <v>0</v>
      </c>
      <c r="T34" s="24">
        <v>0</v>
      </c>
      <c r="U34" s="24">
        <v>0</v>
      </c>
      <c r="V34" s="24">
        <v>0</v>
      </c>
      <c r="W34" s="24">
        <v>0</v>
      </c>
      <c r="X34" s="24">
        <v>0</v>
      </c>
      <c r="Y34" s="24">
        <v>0</v>
      </c>
      <c r="Z34" s="24">
        <v>0</v>
      </c>
      <c r="AA34" s="24">
        <v>0</v>
      </c>
      <c r="AB34" s="24">
        <v>0</v>
      </c>
      <c r="AC34" s="24">
        <v>0</v>
      </c>
      <c r="AD34" s="24">
        <v>0</v>
      </c>
      <c r="AE34" s="24">
        <v>0</v>
      </c>
      <c r="AF34" s="24">
        <v>0</v>
      </c>
      <c r="AG34" s="24">
        <v>0</v>
      </c>
      <c r="AH34" s="24">
        <v>0</v>
      </c>
      <c r="AI34" s="24">
        <v>0</v>
      </c>
      <c r="AJ34" s="24">
        <v>0</v>
      </c>
      <c r="AK34" s="24">
        <v>0</v>
      </c>
      <c r="AL34" s="24">
        <v>0</v>
      </c>
      <c r="AM34" s="24">
        <v>0</v>
      </c>
      <c r="AN34" s="24">
        <v>0</v>
      </c>
      <c r="AO34" s="24">
        <v>0</v>
      </c>
      <c r="AP34" s="24">
        <v>0.10150116469674747</v>
      </c>
      <c r="AQ34" s="24">
        <v>4.7467301088204185E-4</v>
      </c>
    </row>
    <row r="35" spans="2:43" ht="12.75" customHeight="1">
      <c r="B35" s="539" t="s">
        <v>62</v>
      </c>
      <c r="C35" s="269" t="s">
        <v>229</v>
      </c>
      <c r="D35" s="22">
        <v>2.26490306214894E-5</v>
      </c>
      <c r="E35" s="22">
        <v>0</v>
      </c>
      <c r="F35" s="22">
        <v>3.2560828884813515E-4</v>
      </c>
      <c r="G35" s="22">
        <v>0</v>
      </c>
      <c r="H35" s="22">
        <v>6.4330400939223854E-5</v>
      </c>
      <c r="I35" s="22">
        <v>3.1560201083566906E-4</v>
      </c>
      <c r="J35" s="22">
        <v>0</v>
      </c>
      <c r="K35" s="22">
        <v>1.8308591306470562E-4</v>
      </c>
      <c r="L35" s="22">
        <v>4.2254957672188952E-4</v>
      </c>
      <c r="M35" s="22">
        <v>3.337581163905577E-4</v>
      </c>
      <c r="N35" s="22">
        <v>6.105627353210542E-5</v>
      </c>
      <c r="O35" s="22">
        <v>6.1701687390658215E-4</v>
      </c>
      <c r="P35" s="22">
        <v>7.1752923931650212E-4</v>
      </c>
      <c r="Q35" s="22">
        <v>3.6296734126422522E-4</v>
      </c>
      <c r="R35" s="22">
        <v>3.0875960652447645E-4</v>
      </c>
      <c r="S35" s="22">
        <v>1.5656748074331366E-3</v>
      </c>
      <c r="T35" s="22">
        <v>1.4041377249981329E-3</v>
      </c>
      <c r="U35" s="22">
        <v>2.1704640357051519E-3</v>
      </c>
      <c r="V35" s="22">
        <v>3.6337518772018974E-4</v>
      </c>
      <c r="W35" s="22">
        <v>1.8025980671496853E-4</v>
      </c>
      <c r="X35" s="22">
        <v>1.6985025895564093E-4</v>
      </c>
      <c r="Y35" s="22">
        <v>1.0105092966855296E-3</v>
      </c>
      <c r="Z35" s="22">
        <v>1.1622378361244651E-4</v>
      </c>
      <c r="AA35" s="22">
        <v>2.4107277384360405E-4</v>
      </c>
      <c r="AB35" s="22">
        <v>2.2930421687006639E-4</v>
      </c>
      <c r="AC35" s="22">
        <v>1.9999346960099262E-4</v>
      </c>
      <c r="AD35" s="22">
        <v>7.9433101838796876E-7</v>
      </c>
      <c r="AE35" s="22">
        <v>6.5146371251082434E-4</v>
      </c>
      <c r="AF35" s="22">
        <v>5.1048702452897261E-3</v>
      </c>
      <c r="AG35" s="22">
        <v>8.092604787331106E-5</v>
      </c>
      <c r="AH35" s="22">
        <v>1.5192004144378731E-6</v>
      </c>
      <c r="AI35" s="22">
        <v>8.5651428054024027E-5</v>
      </c>
      <c r="AJ35" s="22">
        <v>0</v>
      </c>
      <c r="AK35" s="22">
        <v>4.7387150721043804E-4</v>
      </c>
      <c r="AL35" s="22">
        <v>5.4044173163888957E-4</v>
      </c>
      <c r="AM35" s="22">
        <v>2.5205506183479824E-4</v>
      </c>
      <c r="AN35" s="22">
        <v>6.3731677142821435E-4</v>
      </c>
      <c r="AO35" s="22">
        <v>0</v>
      </c>
      <c r="AP35" s="22">
        <v>2.458804244672591E-3</v>
      </c>
      <c r="AQ35" s="22">
        <v>5.6377086318671753E-4</v>
      </c>
    </row>
    <row r="36" spans="2:43" ht="12.75" customHeight="1">
      <c r="B36" s="539" t="s">
        <v>64</v>
      </c>
      <c r="C36" s="269" t="s">
        <v>230</v>
      </c>
      <c r="D36" s="22">
        <v>0</v>
      </c>
      <c r="E36" s="22">
        <v>0</v>
      </c>
      <c r="F36" s="22">
        <v>0</v>
      </c>
      <c r="G36" s="22">
        <v>0</v>
      </c>
      <c r="H36" s="22">
        <v>0</v>
      </c>
      <c r="I36" s="22">
        <v>7.5143335913254535E-6</v>
      </c>
      <c r="J36" s="22">
        <v>0</v>
      </c>
      <c r="K36" s="22">
        <v>0</v>
      </c>
      <c r="L36" s="22">
        <v>0</v>
      </c>
      <c r="M36" s="22">
        <v>0</v>
      </c>
      <c r="N36" s="22">
        <v>0</v>
      </c>
      <c r="O36" s="22">
        <v>0</v>
      </c>
      <c r="P36" s="22">
        <v>0</v>
      </c>
      <c r="Q36" s="22">
        <v>0</v>
      </c>
      <c r="R36" s="22">
        <v>0</v>
      </c>
      <c r="S36" s="22">
        <v>0</v>
      </c>
      <c r="T36" s="22">
        <v>0</v>
      </c>
      <c r="U36" s="22">
        <v>0</v>
      </c>
      <c r="V36" s="22">
        <v>0</v>
      </c>
      <c r="W36" s="22">
        <v>0</v>
      </c>
      <c r="X36" s="22">
        <v>0</v>
      </c>
      <c r="Y36" s="22">
        <v>0</v>
      </c>
      <c r="Z36" s="22">
        <v>5.282899255111205E-5</v>
      </c>
      <c r="AA36" s="22">
        <v>0</v>
      </c>
      <c r="AB36" s="22">
        <v>9.482505208912521E-6</v>
      </c>
      <c r="AC36" s="22">
        <v>4.8977992555345133E-5</v>
      </c>
      <c r="AD36" s="22">
        <v>3.9716550919398435E-6</v>
      </c>
      <c r="AE36" s="22">
        <v>1.7286997776700007E-4</v>
      </c>
      <c r="AF36" s="22">
        <v>1.848560255954497E-4</v>
      </c>
      <c r="AG36" s="22">
        <v>7.9339262620893206E-6</v>
      </c>
      <c r="AH36" s="22">
        <v>9.1152024866272375E-6</v>
      </c>
      <c r="AI36" s="22">
        <v>1.1402244393706171E-2</v>
      </c>
      <c r="AJ36" s="22">
        <v>0</v>
      </c>
      <c r="AK36" s="22">
        <v>1.0351562050713452E-5</v>
      </c>
      <c r="AL36" s="22">
        <v>7.5502888978962515E-5</v>
      </c>
      <c r="AM36" s="22">
        <v>0</v>
      </c>
      <c r="AN36" s="22">
        <v>2.0827345471510273E-4</v>
      </c>
      <c r="AO36" s="22">
        <v>0</v>
      </c>
      <c r="AP36" s="22">
        <v>5.751588876427113E-5</v>
      </c>
      <c r="AQ36" s="22">
        <v>9.626602668631975E-4</v>
      </c>
    </row>
    <row r="37" spans="2:43" ht="12.75" customHeight="1">
      <c r="B37" s="539" t="s">
        <v>66</v>
      </c>
      <c r="C37" s="269" t="s">
        <v>206</v>
      </c>
      <c r="D37" s="22">
        <v>4.2042263091139698E-3</v>
      </c>
      <c r="E37" s="22">
        <v>3.7923678596823891E-3</v>
      </c>
      <c r="F37" s="22">
        <v>2.9319347264890375E-3</v>
      </c>
      <c r="G37" s="22">
        <v>2.4891101431238332E-3</v>
      </c>
      <c r="H37" s="22">
        <v>9.3279081361874591E-4</v>
      </c>
      <c r="I37" s="22">
        <v>3.1560201083566902E-3</v>
      </c>
      <c r="J37" s="22">
        <v>8.6238758161882466E-4</v>
      </c>
      <c r="K37" s="22">
        <v>8.7474380686470459E-4</v>
      </c>
      <c r="L37" s="22">
        <v>1.7120543194766213E-3</v>
      </c>
      <c r="M37" s="22">
        <v>8.1922446750409611E-4</v>
      </c>
      <c r="N37" s="22">
        <v>2.3201383942200063E-3</v>
      </c>
      <c r="O37" s="22">
        <v>5.5305780770894858E-4</v>
      </c>
      <c r="P37" s="22">
        <v>4.9646189748898933E-3</v>
      </c>
      <c r="Q37" s="22">
        <v>8.0418910931477432E-4</v>
      </c>
      <c r="R37" s="22">
        <v>9.1180571301759453E-4</v>
      </c>
      <c r="S37" s="22">
        <v>8.5125611989504885E-4</v>
      </c>
      <c r="T37" s="22">
        <v>8.1783553663455075E-4</v>
      </c>
      <c r="U37" s="22">
        <v>5.3412879293682572E-4</v>
      </c>
      <c r="V37" s="22">
        <v>1.7317098789790294E-4</v>
      </c>
      <c r="W37" s="22">
        <v>1.3025224743275145E-3</v>
      </c>
      <c r="X37" s="22">
        <v>1.7169837058158312E-3</v>
      </c>
      <c r="Y37" s="22">
        <v>4.5490646584124012E-3</v>
      </c>
      <c r="Z37" s="22">
        <v>1.6366421892334514E-2</v>
      </c>
      <c r="AA37" s="22">
        <v>3.756717392396163E-3</v>
      </c>
      <c r="AB37" s="22">
        <v>1.2542768253607016E-3</v>
      </c>
      <c r="AC37" s="22">
        <v>6.4406060210278849E-3</v>
      </c>
      <c r="AD37" s="22">
        <v>3.0899476615291985E-4</v>
      </c>
      <c r="AE37" s="22">
        <v>2.3145369245470568E-3</v>
      </c>
      <c r="AF37" s="22">
        <v>2.4193794119140724E-3</v>
      </c>
      <c r="AG37" s="22">
        <v>3.1735705048357282E-6</v>
      </c>
      <c r="AH37" s="22">
        <v>4.0577843069635588E-3</v>
      </c>
      <c r="AI37" s="22">
        <v>1.7994957170207333E-3</v>
      </c>
      <c r="AJ37" s="22">
        <v>0</v>
      </c>
      <c r="AK37" s="22">
        <v>3.8335284794475486E-3</v>
      </c>
      <c r="AL37" s="22">
        <v>7.6734778220198217E-3</v>
      </c>
      <c r="AM37" s="22">
        <v>2.5693354690256853E-3</v>
      </c>
      <c r="AN37" s="22">
        <v>2.0910654853396314E-3</v>
      </c>
      <c r="AO37" s="22">
        <v>0</v>
      </c>
      <c r="AP37" s="22">
        <v>4.7450608230523682E-4</v>
      </c>
      <c r="AQ37" s="22">
        <v>2.1575128990154856E-3</v>
      </c>
    </row>
    <row r="38" spans="2:43" ht="12.75" customHeight="1">
      <c r="B38" s="539" t="s">
        <v>67</v>
      </c>
      <c r="C38" s="269" t="s">
        <v>68</v>
      </c>
      <c r="D38" s="22">
        <v>2.3430422177930784E-2</v>
      </c>
      <c r="E38" s="22">
        <v>2.8916804930078217E-2</v>
      </c>
      <c r="F38" s="22">
        <v>5.4033454426520577E-2</v>
      </c>
      <c r="G38" s="22">
        <v>3.8304639424738988E-2</v>
      </c>
      <c r="H38" s="22">
        <v>2.221811222438444E-2</v>
      </c>
      <c r="I38" s="22">
        <v>7.8141555016193395E-2</v>
      </c>
      <c r="J38" s="22">
        <v>3.3140322779351979E-2</v>
      </c>
      <c r="K38" s="22">
        <v>4.2974332372132287E-2</v>
      </c>
      <c r="L38" s="22">
        <v>5.7444886421587911E-2</v>
      </c>
      <c r="M38" s="22">
        <v>2.0298561805934826E-2</v>
      </c>
      <c r="N38" s="22">
        <v>2.4249516637834537E-2</v>
      </c>
      <c r="O38" s="22">
        <v>3.2363287496002556E-2</v>
      </c>
      <c r="P38" s="22">
        <v>4.3096172835709719E-2</v>
      </c>
      <c r="Q38" s="22">
        <v>3.7244112186878231E-2</v>
      </c>
      <c r="R38" s="22">
        <v>3.7794105586136696E-2</v>
      </c>
      <c r="S38" s="22">
        <v>5.2978362183225325E-2</v>
      </c>
      <c r="T38" s="22">
        <v>4.4502950182986035E-2</v>
      </c>
      <c r="U38" s="22">
        <v>4.3628816701030464E-2</v>
      </c>
      <c r="V38" s="22">
        <v>3.1721518340510943E-2</v>
      </c>
      <c r="W38" s="22">
        <v>3.5383255608405925E-2</v>
      </c>
      <c r="X38" s="22">
        <v>0.10859415908720886</v>
      </c>
      <c r="Y38" s="22">
        <v>0.1914968301918904</v>
      </c>
      <c r="Z38" s="22">
        <v>0.15826509588462148</v>
      </c>
      <c r="AA38" s="22">
        <v>6.2769323489528406E-2</v>
      </c>
      <c r="AB38" s="22">
        <v>8.1310758074568695E-2</v>
      </c>
      <c r="AC38" s="22">
        <v>0.12169602625220401</v>
      </c>
      <c r="AD38" s="22">
        <v>1.9059178455200922E-2</v>
      </c>
      <c r="AE38" s="22">
        <v>0.20691896079532995</v>
      </c>
      <c r="AF38" s="22">
        <v>0.14838657254583312</v>
      </c>
      <c r="AG38" s="22">
        <v>8.4120246586428221E-2</v>
      </c>
      <c r="AH38" s="22">
        <v>9.724249932775382E-2</v>
      </c>
      <c r="AI38" s="22">
        <v>4.9009747132512549E-2</v>
      </c>
      <c r="AJ38" s="22">
        <v>7.8609203378879611E-2</v>
      </c>
      <c r="AK38" s="22">
        <v>0.1504024457290605</v>
      </c>
      <c r="AL38" s="22">
        <v>4.6426329049537841E-2</v>
      </c>
      <c r="AM38" s="22">
        <v>4.5337387896478544E-2</v>
      </c>
      <c r="AN38" s="22">
        <v>2.6783966276362214E-2</v>
      </c>
      <c r="AO38" s="22">
        <v>0</v>
      </c>
      <c r="AP38" s="22">
        <v>2.8283438299830328E-2</v>
      </c>
      <c r="AQ38" s="22">
        <v>7.626930817703105E-2</v>
      </c>
    </row>
    <row r="39" spans="2:43" ht="12.75" customHeight="1">
      <c r="B39" s="542" t="s">
        <v>69</v>
      </c>
      <c r="C39" s="270" t="s">
        <v>277</v>
      </c>
      <c r="D39" s="24">
        <v>7.0778220692154371E-4</v>
      </c>
      <c r="E39" s="24">
        <v>2.3702299123014932E-4</v>
      </c>
      <c r="F39" s="24">
        <v>4.3073742246726396E-4</v>
      </c>
      <c r="G39" s="24">
        <v>0</v>
      </c>
      <c r="H39" s="24">
        <v>7.2371701056626829E-5</v>
      </c>
      <c r="I39" s="24">
        <v>2.0288700696578725E-4</v>
      </c>
      <c r="J39" s="24">
        <v>0</v>
      </c>
      <c r="K39" s="24">
        <v>9.1542956532352808E-5</v>
      </c>
      <c r="L39" s="24">
        <v>4.3712025178126504E-4</v>
      </c>
      <c r="M39" s="24">
        <v>3.0341646944596154E-5</v>
      </c>
      <c r="N39" s="24">
        <v>6.105627353210542E-5</v>
      </c>
      <c r="O39" s="24">
        <v>9.029515227901202E-5</v>
      </c>
      <c r="P39" s="24">
        <v>1.6400668327234334E-4</v>
      </c>
      <c r="Q39" s="24">
        <v>1.1155418286561051E-4</v>
      </c>
      <c r="R39" s="24">
        <v>1.3508232785445844E-4</v>
      </c>
      <c r="S39" s="24">
        <v>3.1186205513912069E-4</v>
      </c>
      <c r="T39" s="24">
        <v>1.4564194488012549E-4</v>
      </c>
      <c r="U39" s="24">
        <v>2.0595644134428447E-4</v>
      </c>
      <c r="V39" s="24">
        <v>9.3682665584111414E-5</v>
      </c>
      <c r="W39" s="24">
        <v>2.384081314617326E-4</v>
      </c>
      <c r="X39" s="24">
        <v>3.4410078368733471E-4</v>
      </c>
      <c r="Y39" s="24">
        <v>1.4182586620147783E-4</v>
      </c>
      <c r="Z39" s="24">
        <v>4.0150034338845157E-4</v>
      </c>
      <c r="AA39" s="24">
        <v>6.0268193460901012E-5</v>
      </c>
      <c r="AB39" s="24">
        <v>6.4739649199030023E-4</v>
      </c>
      <c r="AC39" s="24">
        <v>2.7754195781362243E-4</v>
      </c>
      <c r="AD39" s="24">
        <v>6.8947932396075688E-4</v>
      </c>
      <c r="AE39" s="24">
        <v>4.113665211677687E-4</v>
      </c>
      <c r="AF39" s="24">
        <v>9.7547102737291155E-3</v>
      </c>
      <c r="AG39" s="24">
        <v>4.014566688617196E-4</v>
      </c>
      <c r="AH39" s="24">
        <v>3.6886186062551557E-3</v>
      </c>
      <c r="AI39" s="24">
        <v>1.1788899411778622E-2</v>
      </c>
      <c r="AJ39" s="24">
        <v>2.3690444853908922E-3</v>
      </c>
      <c r="AK39" s="24">
        <v>2.0852646664381654E-3</v>
      </c>
      <c r="AL39" s="24">
        <v>1.4047511186349077E-2</v>
      </c>
      <c r="AM39" s="24">
        <v>1.4334615290798365E-2</v>
      </c>
      <c r="AN39" s="24">
        <v>2.5034469256755348E-3</v>
      </c>
      <c r="AO39" s="24">
        <v>0</v>
      </c>
      <c r="AP39" s="24">
        <v>3.4221953814741321E-3</v>
      </c>
      <c r="AQ39" s="24">
        <v>2.2797618767437123E-3</v>
      </c>
    </row>
    <row r="40" spans="2:43" ht="12.75" customHeight="1">
      <c r="B40" s="539" t="s">
        <v>70</v>
      </c>
      <c r="C40" s="269" t="s">
        <v>237</v>
      </c>
      <c r="D40" s="22">
        <v>0</v>
      </c>
      <c r="E40" s="22">
        <v>0</v>
      </c>
      <c r="F40" s="22">
        <v>0</v>
      </c>
      <c r="G40" s="22">
        <v>0</v>
      </c>
      <c r="H40" s="22">
        <v>0</v>
      </c>
      <c r="I40" s="22">
        <v>0</v>
      </c>
      <c r="J40" s="22">
        <v>0</v>
      </c>
      <c r="K40" s="22">
        <v>0</v>
      </c>
      <c r="L40" s="22">
        <v>0</v>
      </c>
      <c r="M40" s="22">
        <v>0</v>
      </c>
      <c r="N40" s="22">
        <v>0</v>
      </c>
      <c r="O40" s="22">
        <v>0</v>
      </c>
      <c r="P40" s="22">
        <v>0</v>
      </c>
      <c r="Q40" s="22">
        <v>0</v>
      </c>
      <c r="R40" s="22">
        <v>0</v>
      </c>
      <c r="S40" s="22">
        <v>0</v>
      </c>
      <c r="T40" s="22">
        <v>0</v>
      </c>
      <c r="U40" s="22">
        <v>0</v>
      </c>
      <c r="V40" s="22">
        <v>0</v>
      </c>
      <c r="W40" s="22">
        <v>0</v>
      </c>
      <c r="X40" s="22">
        <v>0</v>
      </c>
      <c r="Y40" s="22">
        <v>0</v>
      </c>
      <c r="Z40" s="22">
        <v>0</v>
      </c>
      <c r="AA40" s="22">
        <v>0</v>
      </c>
      <c r="AB40" s="22">
        <v>0</v>
      </c>
      <c r="AC40" s="22">
        <v>0</v>
      </c>
      <c r="AD40" s="22">
        <v>0</v>
      </c>
      <c r="AE40" s="22">
        <v>0</v>
      </c>
      <c r="AF40" s="22">
        <v>0</v>
      </c>
      <c r="AG40" s="22">
        <v>0</v>
      </c>
      <c r="AH40" s="22">
        <v>0</v>
      </c>
      <c r="AI40" s="22">
        <v>0</v>
      </c>
      <c r="AJ40" s="22">
        <v>0</v>
      </c>
      <c r="AK40" s="22">
        <v>0</v>
      </c>
      <c r="AL40" s="22">
        <v>0</v>
      </c>
      <c r="AM40" s="22">
        <v>1.2277520753888559E-3</v>
      </c>
      <c r="AN40" s="22">
        <v>0</v>
      </c>
      <c r="AO40" s="22">
        <v>0</v>
      </c>
      <c r="AP40" s="22">
        <v>0</v>
      </c>
      <c r="AQ40" s="22">
        <v>1.0153792979627187E-5</v>
      </c>
    </row>
    <row r="41" spans="2:43" ht="12.75" customHeight="1">
      <c r="B41" s="539" t="s">
        <v>72</v>
      </c>
      <c r="C41" s="269" t="s">
        <v>724</v>
      </c>
      <c r="D41" s="22">
        <v>0</v>
      </c>
      <c r="E41" s="22">
        <v>0</v>
      </c>
      <c r="F41" s="22">
        <v>0</v>
      </c>
      <c r="G41" s="22">
        <v>0</v>
      </c>
      <c r="H41" s="22">
        <v>0</v>
      </c>
      <c r="I41" s="22">
        <v>0</v>
      </c>
      <c r="J41" s="22">
        <v>0</v>
      </c>
      <c r="K41" s="22">
        <v>0</v>
      </c>
      <c r="L41" s="22">
        <v>0</v>
      </c>
      <c r="M41" s="22">
        <v>0</v>
      </c>
      <c r="N41" s="22">
        <v>0</v>
      </c>
      <c r="O41" s="22">
        <v>0</v>
      </c>
      <c r="P41" s="22">
        <v>0</v>
      </c>
      <c r="Q41" s="22">
        <v>0</v>
      </c>
      <c r="R41" s="22">
        <v>0</v>
      </c>
      <c r="S41" s="22">
        <v>0</v>
      </c>
      <c r="T41" s="22">
        <v>0</v>
      </c>
      <c r="U41" s="22">
        <v>0</v>
      </c>
      <c r="V41" s="22">
        <v>0</v>
      </c>
      <c r="W41" s="22">
        <v>0</v>
      </c>
      <c r="X41" s="22">
        <v>0</v>
      </c>
      <c r="Y41" s="22">
        <v>0</v>
      </c>
      <c r="Z41" s="22">
        <v>0</v>
      </c>
      <c r="AA41" s="22">
        <v>0</v>
      </c>
      <c r="AB41" s="22">
        <v>0</v>
      </c>
      <c r="AC41" s="22">
        <v>0</v>
      </c>
      <c r="AD41" s="22">
        <v>0</v>
      </c>
      <c r="AE41" s="22">
        <v>0</v>
      </c>
      <c r="AF41" s="22">
        <v>0</v>
      </c>
      <c r="AG41" s="22">
        <v>0</v>
      </c>
      <c r="AH41" s="22">
        <v>7.4987732456653416E-3</v>
      </c>
      <c r="AI41" s="22">
        <v>1.3236816409834741E-2</v>
      </c>
      <c r="AJ41" s="22">
        <v>0</v>
      </c>
      <c r="AK41" s="22">
        <v>0</v>
      </c>
      <c r="AL41" s="22">
        <v>0</v>
      </c>
      <c r="AM41" s="22">
        <v>2.187187472050346E-3</v>
      </c>
      <c r="AN41" s="22">
        <v>5.623383277307774E-3</v>
      </c>
      <c r="AO41" s="22">
        <v>0</v>
      </c>
      <c r="AP41" s="22">
        <v>0</v>
      </c>
      <c r="AQ41" s="22">
        <v>1.5319451103434874E-3</v>
      </c>
    </row>
    <row r="42" spans="2:43" ht="12.75" customHeight="1">
      <c r="B42" s="539" t="s">
        <v>109</v>
      </c>
      <c r="C42" s="269" t="s">
        <v>71</v>
      </c>
      <c r="D42" s="22">
        <v>3.0859304221779308E-4</v>
      </c>
      <c r="E42" s="22">
        <v>7.1106897369044796E-4</v>
      </c>
      <c r="F42" s="22">
        <v>7.0524127136165592E-4</v>
      </c>
      <c r="G42" s="22">
        <v>1.1754131231418101E-3</v>
      </c>
      <c r="H42" s="22">
        <v>6.835105099792534E-4</v>
      </c>
      <c r="I42" s="22">
        <v>7.5143335913254534E-4</v>
      </c>
      <c r="J42" s="22">
        <v>2.4639645189109276E-4</v>
      </c>
      <c r="K42" s="22">
        <v>1.3731443479852922E-4</v>
      </c>
      <c r="L42" s="22">
        <v>1.1000859669828503E-3</v>
      </c>
      <c r="M42" s="22">
        <v>4.2478305722434611E-4</v>
      </c>
      <c r="N42" s="22">
        <v>4.8845018825684336E-4</v>
      </c>
      <c r="O42" s="22">
        <v>7.1107432419721965E-4</v>
      </c>
      <c r="P42" s="22">
        <v>7.5853091013458802E-4</v>
      </c>
      <c r="Q42" s="22">
        <v>1.0223025116341024E-3</v>
      </c>
      <c r="R42" s="22">
        <v>7.5260154090341135E-4</v>
      </c>
      <c r="S42" s="22">
        <v>2.6046846135854111E-3</v>
      </c>
      <c r="T42" s="22">
        <v>7.0580327134214652E-4</v>
      </c>
      <c r="U42" s="22">
        <v>9.2114584205630528E-4</v>
      </c>
      <c r="V42" s="22">
        <v>4.2299142945553337E-4</v>
      </c>
      <c r="W42" s="22">
        <v>1.6979310826055101E-3</v>
      </c>
      <c r="X42" s="22">
        <v>9.3285634452320925E-4</v>
      </c>
      <c r="Y42" s="22">
        <v>1.2055198627125616E-4</v>
      </c>
      <c r="Z42" s="22">
        <v>9.9318505996090663E-4</v>
      </c>
      <c r="AA42" s="22">
        <v>2.8627391893927979E-3</v>
      </c>
      <c r="AB42" s="22">
        <v>2.017187471714118E-3</v>
      </c>
      <c r="AC42" s="22">
        <v>3.2958107490367664E-3</v>
      </c>
      <c r="AD42" s="22">
        <v>2.565689189393139E-4</v>
      </c>
      <c r="AE42" s="22">
        <v>1.613453125825334E-3</v>
      </c>
      <c r="AF42" s="22">
        <v>2.0537301305164797E-3</v>
      </c>
      <c r="AG42" s="22">
        <v>2.8593870248569912E-3</v>
      </c>
      <c r="AH42" s="22">
        <v>4.0091698937015467E-3</v>
      </c>
      <c r="AI42" s="22">
        <v>2.5026531549499592E-3</v>
      </c>
      <c r="AJ42" s="22">
        <v>4.6184402593984061E-3</v>
      </c>
      <c r="AK42" s="22">
        <v>1.5596353489741603E-3</v>
      </c>
      <c r="AL42" s="22">
        <v>2.7260516757667518E-3</v>
      </c>
      <c r="AM42" s="22">
        <v>2.2928879818520354E-3</v>
      </c>
      <c r="AN42" s="22">
        <v>6.3315130233391234E-4</v>
      </c>
      <c r="AO42" s="22">
        <v>0</v>
      </c>
      <c r="AP42" s="22">
        <v>2.7320047163028786E-4</v>
      </c>
      <c r="AQ42" s="22">
        <v>1.5632134132277699E-3</v>
      </c>
    </row>
    <row r="43" spans="2:43" ht="12.75" customHeight="1">
      <c r="B43" s="539" t="s">
        <v>110</v>
      </c>
      <c r="C43" s="269" t="s">
        <v>73</v>
      </c>
      <c r="D43" s="22">
        <v>7.5223092951621669E-3</v>
      </c>
      <c r="E43" s="22">
        <v>4.7404598246029864E-3</v>
      </c>
      <c r="F43" s="22">
        <v>2.8268055928699085E-3</v>
      </c>
      <c r="G43" s="22">
        <v>2.8348198852243657E-3</v>
      </c>
      <c r="H43" s="22">
        <v>2.7340420399170136E-3</v>
      </c>
      <c r="I43" s="22">
        <v>8.566340294111017E-4</v>
      </c>
      <c r="J43" s="22">
        <v>1.9588517925341876E-2</v>
      </c>
      <c r="K43" s="22">
        <v>1.6274303383529388E-3</v>
      </c>
      <c r="L43" s="22">
        <v>1.1620113359851962E-2</v>
      </c>
      <c r="M43" s="22">
        <v>1.1408459251168153E-2</v>
      </c>
      <c r="N43" s="22">
        <v>4.1518266001831687E-3</v>
      </c>
      <c r="O43" s="22">
        <v>4.3680279914972064E-3</v>
      </c>
      <c r="P43" s="22">
        <v>7.6058099367549226E-3</v>
      </c>
      <c r="Q43" s="22">
        <v>5.7458729114809237E-3</v>
      </c>
      <c r="R43" s="22">
        <v>2.6534028685697192E-3</v>
      </c>
      <c r="S43" s="22">
        <v>7.1600982047247098E-4</v>
      </c>
      <c r="T43" s="22">
        <v>1.5609828964074986E-3</v>
      </c>
      <c r="U43" s="22">
        <v>1.2515814512460365E-3</v>
      </c>
      <c r="V43" s="22">
        <v>1.0475425333496095E-3</v>
      </c>
      <c r="W43" s="22">
        <v>1.8200425645737146E-3</v>
      </c>
      <c r="X43" s="22">
        <v>1.3979644370519979E-2</v>
      </c>
      <c r="Y43" s="22">
        <v>2.7585130976187436E-3</v>
      </c>
      <c r="Z43" s="22">
        <v>7.0579534048285696E-3</v>
      </c>
      <c r="AA43" s="22">
        <v>7.5937923760735276E-3</v>
      </c>
      <c r="AB43" s="22">
        <v>4.2016118534763296E-3</v>
      </c>
      <c r="AC43" s="22">
        <v>1.0207829948409847E-2</v>
      </c>
      <c r="AD43" s="22">
        <v>2.595873768091882E-3</v>
      </c>
      <c r="AE43" s="22">
        <v>1.1844794772924081E-3</v>
      </c>
      <c r="AF43" s="22">
        <v>4.3105987506982888E-3</v>
      </c>
      <c r="AG43" s="22">
        <v>2.5071206988202253E-4</v>
      </c>
      <c r="AH43" s="22">
        <v>6.4991393729652213E-3</v>
      </c>
      <c r="AI43" s="22">
        <v>3.2310981573522779E-3</v>
      </c>
      <c r="AJ43" s="22">
        <v>1.2858248183333733E-2</v>
      </c>
      <c r="AK43" s="22">
        <v>4.3407550199325079E-3</v>
      </c>
      <c r="AL43" s="22">
        <v>5.9130683579313795E-3</v>
      </c>
      <c r="AM43" s="22">
        <v>1.9603379163990277E-2</v>
      </c>
      <c r="AN43" s="22">
        <v>1.3912666774968862E-3</v>
      </c>
      <c r="AO43" s="22">
        <v>4.7317933496795285E-4</v>
      </c>
      <c r="AP43" s="22">
        <v>0</v>
      </c>
      <c r="AQ43" s="22">
        <v>4.6786122790961641E-3</v>
      </c>
    </row>
    <row r="44" spans="2:43" ht="12.75" customHeight="1">
      <c r="B44" s="539" t="s">
        <v>111</v>
      </c>
      <c r="C44" s="269" t="s">
        <v>239</v>
      </c>
      <c r="D44" s="22">
        <v>0.51824096303678202</v>
      </c>
      <c r="E44" s="22">
        <v>0.59706091490874613</v>
      </c>
      <c r="F44" s="22">
        <v>0.67026101227674661</v>
      </c>
      <c r="G44" s="22">
        <v>0.58494088363410079</v>
      </c>
      <c r="H44" s="22">
        <v>0.60974766400231595</v>
      </c>
      <c r="I44" s="22">
        <v>0.59551093711254222</v>
      </c>
      <c r="J44" s="22">
        <v>0.53123075027719602</v>
      </c>
      <c r="K44" s="22">
        <v>0.57769199863702714</v>
      </c>
      <c r="L44" s="22">
        <v>0.54476839911993125</v>
      </c>
      <c r="M44" s="22">
        <v>0.59961162691910919</v>
      </c>
      <c r="N44" s="22">
        <v>0.81167192429022084</v>
      </c>
      <c r="O44" s="22">
        <v>0.49597622227656651</v>
      </c>
      <c r="P44" s="22">
        <v>0.51631012297084444</v>
      </c>
      <c r="Q44" s="22">
        <v>0.52631096977214642</v>
      </c>
      <c r="R44" s="22">
        <v>0.59469994837925333</v>
      </c>
      <c r="S44" s="22">
        <v>0.66636806405264737</v>
      </c>
      <c r="T44" s="22">
        <v>0.62458734782283964</v>
      </c>
      <c r="U44" s="22">
        <v>0.66778094382368314</v>
      </c>
      <c r="V44" s="22">
        <v>0.71745875833562811</v>
      </c>
      <c r="W44" s="22">
        <v>0.55508390803260954</v>
      </c>
      <c r="X44" s="22">
        <v>0.52193928513282206</v>
      </c>
      <c r="Y44" s="22">
        <v>0.47864457019671247</v>
      </c>
      <c r="Z44" s="22">
        <v>0.56457287759522423</v>
      </c>
      <c r="AA44" s="22">
        <v>0.36454221284716992</v>
      </c>
      <c r="AB44" s="22">
        <v>0.32391375747717088</v>
      </c>
      <c r="AC44" s="22">
        <v>0.37677545223013126</v>
      </c>
      <c r="AD44" s="22">
        <v>0.16282197214916583</v>
      </c>
      <c r="AE44" s="22">
        <v>0.56884947026556354</v>
      </c>
      <c r="AF44" s="22">
        <v>0.49687877710629219</v>
      </c>
      <c r="AG44" s="22">
        <v>0.27527391880419866</v>
      </c>
      <c r="AH44" s="22">
        <v>0.31894093500708709</v>
      </c>
      <c r="AI44" s="22">
        <v>0.40082829009567672</v>
      </c>
      <c r="AJ44" s="22">
        <v>0.39430631665430299</v>
      </c>
      <c r="AK44" s="22">
        <v>0.40170961798135341</v>
      </c>
      <c r="AL44" s="22">
        <v>0.33179943253618177</v>
      </c>
      <c r="AM44" s="22">
        <v>0.60761531519078937</v>
      </c>
      <c r="AN44" s="22">
        <v>0.58501097601106344</v>
      </c>
      <c r="AO44" s="22">
        <v>1</v>
      </c>
      <c r="AP44" s="22">
        <v>0.35372271590026827</v>
      </c>
      <c r="AQ44" s="22">
        <v>0.46096229715108777</v>
      </c>
    </row>
    <row r="45" spans="2:43" ht="12.75" customHeight="1">
      <c r="B45" s="539" t="s">
        <v>112</v>
      </c>
      <c r="C45" s="269" t="s">
        <v>104</v>
      </c>
      <c r="D45" s="22">
        <v>3.1652020293531438E-3</v>
      </c>
      <c r="E45" s="22">
        <v>1.0903057596586869E-2</v>
      </c>
      <c r="F45" s="22">
        <v>5.957317571750634E-3</v>
      </c>
      <c r="G45" s="22">
        <v>8.7810274493535234E-3</v>
      </c>
      <c r="H45" s="22">
        <v>1.0333070650862832E-2</v>
      </c>
      <c r="I45" s="22">
        <v>8.7767416346681299E-3</v>
      </c>
      <c r="J45" s="22">
        <v>5.7903166194406804E-3</v>
      </c>
      <c r="K45" s="22">
        <v>1.397047231079851E-2</v>
      </c>
      <c r="L45" s="22">
        <v>1.1605542684792587E-2</v>
      </c>
      <c r="M45" s="22">
        <v>3.0948479883488077E-3</v>
      </c>
      <c r="N45" s="22">
        <v>6.4923170855805436E-3</v>
      </c>
      <c r="O45" s="22">
        <v>1.2242517729829381E-2</v>
      </c>
      <c r="P45" s="22">
        <v>1.0469093282217916E-2</v>
      </c>
      <c r="Q45" s="22">
        <v>9.6918940068764E-3</v>
      </c>
      <c r="R45" s="22">
        <v>1.1506119711888693E-2</v>
      </c>
      <c r="S45" s="22">
        <v>9.7043197668035576E-3</v>
      </c>
      <c r="T45" s="22">
        <v>1.1950108297856449E-2</v>
      </c>
      <c r="U45" s="22">
        <v>1.4437320212474623E-2</v>
      </c>
      <c r="V45" s="22">
        <v>5.8367139527555475E-3</v>
      </c>
      <c r="W45" s="22">
        <v>1.1309849163245607E-2</v>
      </c>
      <c r="X45" s="22">
        <v>1.2069929023713032E-2</v>
      </c>
      <c r="Y45" s="22">
        <v>1.2200570139982129E-2</v>
      </c>
      <c r="Z45" s="22">
        <v>8.3152834275450373E-3</v>
      </c>
      <c r="AA45" s="22">
        <v>1.7347195017829341E-2</v>
      </c>
      <c r="AB45" s="22">
        <v>1.3665152051971025E-2</v>
      </c>
      <c r="AC45" s="22">
        <v>2.482776072618037E-2</v>
      </c>
      <c r="AD45" s="22">
        <v>1.2343904025749035E-3</v>
      </c>
      <c r="AE45" s="22">
        <v>6.2233191996120029E-3</v>
      </c>
      <c r="AF45" s="22">
        <v>6.3480778020415414E-3</v>
      </c>
      <c r="AG45" s="22">
        <v>8.3385565014558755E-3</v>
      </c>
      <c r="AH45" s="22">
        <v>3.1888016699050956E-3</v>
      </c>
      <c r="AI45" s="22">
        <v>8.2983997866055842E-3</v>
      </c>
      <c r="AJ45" s="22">
        <v>3.5033142693053194E-2</v>
      </c>
      <c r="AK45" s="22">
        <v>9.0553164472518908E-3</v>
      </c>
      <c r="AL45" s="22">
        <v>1.5195949866081719E-2</v>
      </c>
      <c r="AM45" s="22">
        <v>2.0351413541048385E-2</v>
      </c>
      <c r="AN45" s="22">
        <v>1.2292299297285364E-2</v>
      </c>
      <c r="AO45" s="22">
        <v>0</v>
      </c>
      <c r="AP45" s="22">
        <v>1.9986771345584216E-3</v>
      </c>
      <c r="AQ45" s="22">
        <v>9.5901566037647039E-3</v>
      </c>
    </row>
    <row r="46" spans="2:43" ht="12.75" customHeight="1">
      <c r="B46" s="542" t="s">
        <v>113</v>
      </c>
      <c r="C46" s="270" t="s">
        <v>105</v>
      </c>
      <c r="D46" s="24">
        <v>0.20088274596847255</v>
      </c>
      <c r="E46" s="24">
        <v>0.26736193410760845</v>
      </c>
      <c r="F46" s="24">
        <v>0.13906686212898176</v>
      </c>
      <c r="G46" s="24">
        <v>0.28984304777708636</v>
      </c>
      <c r="H46" s="24">
        <v>0.18140368934849385</v>
      </c>
      <c r="I46" s="24">
        <v>0.10767288603010242</v>
      </c>
      <c r="J46" s="24">
        <v>8.6854749291610203E-2</v>
      </c>
      <c r="K46" s="24">
        <v>0.23211733772739523</v>
      </c>
      <c r="L46" s="24">
        <v>0.22848275560606723</v>
      </c>
      <c r="M46" s="24">
        <v>0.16542265914193821</v>
      </c>
      <c r="N46" s="24">
        <v>0.14846850513890303</v>
      </c>
      <c r="O46" s="24">
        <v>0.29799657630880944</v>
      </c>
      <c r="P46" s="24">
        <v>0.26946981422826316</v>
      </c>
      <c r="Q46" s="24">
        <v>0.27201072252145753</v>
      </c>
      <c r="R46" s="24">
        <v>0.28117868979790717</v>
      </c>
      <c r="S46" s="24">
        <v>0.26468655476759118</v>
      </c>
      <c r="T46" s="24">
        <v>0.22026290238255283</v>
      </c>
      <c r="U46" s="24">
        <v>0.17244212284509586</v>
      </c>
      <c r="V46" s="24">
        <v>0.18345053129426861</v>
      </c>
      <c r="W46" s="24">
        <v>0.28237989463523555</v>
      </c>
      <c r="X46" s="24">
        <v>0.34473530201224156</v>
      </c>
      <c r="Y46" s="24">
        <v>0.1260831950531138</v>
      </c>
      <c r="Z46" s="24">
        <v>0.11851656188916478</v>
      </c>
      <c r="AA46" s="24">
        <v>0.4540003013409673</v>
      </c>
      <c r="AB46" s="24">
        <v>0.43822018549504282</v>
      </c>
      <c r="AC46" s="24">
        <v>0.30032284660092734</v>
      </c>
      <c r="AD46" s="24">
        <v>4.2218693627320537E-2</v>
      </c>
      <c r="AE46" s="24">
        <v>0.26558911047191902</v>
      </c>
      <c r="AF46" s="24">
        <v>0.17241785587324157</v>
      </c>
      <c r="AG46" s="24">
        <v>0.34749644956799769</v>
      </c>
      <c r="AH46" s="24">
        <v>0.49119699319853977</v>
      </c>
      <c r="AI46" s="24">
        <v>0.52882823136326895</v>
      </c>
      <c r="AJ46" s="24">
        <v>0.53009962749367856</v>
      </c>
      <c r="AK46" s="24">
        <v>0.36968878603781313</v>
      </c>
      <c r="AL46" s="24">
        <v>0.31483512553348753</v>
      </c>
      <c r="AM46" s="24">
        <v>0.33253380383611542</v>
      </c>
      <c r="AN46" s="24">
        <v>0.31045657706742646</v>
      </c>
      <c r="AO46" s="24">
        <v>0</v>
      </c>
      <c r="AP46" s="24">
        <v>7.4195496505909762E-3</v>
      </c>
      <c r="AQ46" s="24">
        <v>0.29031845925941863</v>
      </c>
    </row>
    <row r="47" spans="2:43" ht="12.75" customHeight="1">
      <c r="B47" s="539" t="s">
        <v>114</v>
      </c>
      <c r="C47" s="269" t="s">
        <v>106</v>
      </c>
      <c r="D47" s="22">
        <v>0.12903435857945281</v>
      </c>
      <c r="E47" s="22">
        <v>-3.6501540649442998E-2</v>
      </c>
      <c r="F47" s="22">
        <v>9.2595404688759361E-2</v>
      </c>
      <c r="G47" s="22">
        <v>-7.6056143262117123E-3</v>
      </c>
      <c r="H47" s="22">
        <v>9.7573135624567778E-2</v>
      </c>
      <c r="I47" s="22">
        <v>5.3847714515438197E-2</v>
      </c>
      <c r="J47" s="22">
        <v>0.20980657878526549</v>
      </c>
      <c r="K47" s="22">
        <v>6.0413265591545501E-2</v>
      </c>
      <c r="L47" s="22">
        <v>7.5374102082149466E-2</v>
      </c>
      <c r="M47" s="22">
        <v>0.15716973117300806</v>
      </c>
      <c r="N47" s="22">
        <v>-4.6097486516739599E-3</v>
      </c>
      <c r="O47" s="22">
        <v>6.590793656765552E-2</v>
      </c>
      <c r="P47" s="22">
        <v>9.3203631381312116E-2</v>
      </c>
      <c r="Q47" s="22">
        <v>6.7441995987379391E-2</v>
      </c>
      <c r="R47" s="22">
        <v>6.6769264910918032E-3</v>
      </c>
      <c r="S47" s="22">
        <v>-8.4080237651615083E-2</v>
      </c>
      <c r="T47" s="22">
        <v>-9.5526178205989996E-3</v>
      </c>
      <c r="U47" s="22">
        <v>-1.3167632700451067E-2</v>
      </c>
      <c r="V47" s="22">
        <v>-1.2678387409049745E-2</v>
      </c>
      <c r="W47" s="22">
        <v>1.9229650993754871E-2</v>
      </c>
      <c r="X47" s="22">
        <v>2.5806678723394892E-2</v>
      </c>
      <c r="Y47" s="22">
        <v>-0.1788211434001333</v>
      </c>
      <c r="Z47" s="22">
        <v>0.10183316604152359</v>
      </c>
      <c r="AA47" s="22">
        <v>4.2910953744161519E-2</v>
      </c>
      <c r="AB47" s="22">
        <v>6.9911924767527764E-2</v>
      </c>
      <c r="AC47" s="22">
        <v>0.21762554692091687</v>
      </c>
      <c r="AD47" s="22">
        <v>0.37200507418654544</v>
      </c>
      <c r="AE47" s="22">
        <v>4.100059704168247E-2</v>
      </c>
      <c r="AF47" s="22">
        <v>0.1374922553450815</v>
      </c>
      <c r="AG47" s="22">
        <v>-5.6584762101221028E-3</v>
      </c>
      <c r="AH47" s="22">
        <v>1.0534135673712211E-2</v>
      </c>
      <c r="AI47" s="22">
        <v>7.9655828090242353E-3</v>
      </c>
      <c r="AJ47" s="22">
        <v>-1.5155503441894598E-2</v>
      </c>
      <c r="AK47" s="22">
        <v>6.4589146502207179E-2</v>
      </c>
      <c r="AL47" s="22">
        <v>7.0956820295176554E-2</v>
      </c>
      <c r="AM47" s="22">
        <v>-0.15298116091682995</v>
      </c>
      <c r="AN47" s="22">
        <v>-1.0559464154055708E-2</v>
      </c>
      <c r="AO47" s="22">
        <v>0</v>
      </c>
      <c r="AP47" s="22">
        <v>0.57177982917780956</v>
      </c>
      <c r="AQ47" s="22">
        <v>6.9046868160058741E-2</v>
      </c>
    </row>
    <row r="48" spans="2:43" ht="12.75" customHeight="1">
      <c r="B48" s="539" t="s">
        <v>115</v>
      </c>
      <c r="C48" s="269" t="s">
        <v>107</v>
      </c>
      <c r="D48" s="22">
        <v>0.14701202663526</v>
      </c>
      <c r="E48" s="22">
        <v>0.1090305759658687</v>
      </c>
      <c r="F48" s="22">
        <v>6.2776694039178127E-2</v>
      </c>
      <c r="G48" s="22">
        <v>0.10302150314595865</v>
      </c>
      <c r="H48" s="22">
        <v>6.1355119895784752E-2</v>
      </c>
      <c r="I48" s="22">
        <v>0.2228601056515303</v>
      </c>
      <c r="J48" s="22">
        <v>0.11987187384501663</v>
      </c>
      <c r="K48" s="22">
        <v>9.1726042445417516E-2</v>
      </c>
      <c r="L48" s="22">
        <v>0.10648249333391616</v>
      </c>
      <c r="M48" s="22">
        <v>3.9322774440196613E-2</v>
      </c>
      <c r="N48" s="22">
        <v>2.8879617380685865E-2</v>
      </c>
      <c r="O48" s="22">
        <v>8.7736789631106676E-2</v>
      </c>
      <c r="P48" s="22">
        <v>0.10449617488579327</v>
      </c>
      <c r="Q48" s="22">
        <v>0.11992241156833526</v>
      </c>
      <c r="R48" s="22">
        <v>0.15163956175433349</v>
      </c>
      <c r="S48" s="22">
        <v>0.15937742150543452</v>
      </c>
      <c r="T48" s="22">
        <v>0.1803308686234969</v>
      </c>
      <c r="U48" s="22">
        <v>0.20591796596513226</v>
      </c>
      <c r="V48" s="22">
        <v>0.10885074080277528</v>
      </c>
      <c r="W48" s="22">
        <v>0.11944247386232802</v>
      </c>
      <c r="X48" s="22">
        <v>5.1944257433148962E-2</v>
      </c>
      <c r="Y48" s="22">
        <v>0.51425349955324851</v>
      </c>
      <c r="Z48" s="22">
        <v>0.20334935812774049</v>
      </c>
      <c r="AA48" s="22">
        <v>7.8087489327507406E-2</v>
      </c>
      <c r="AB48" s="22">
        <v>9.7188782023928666E-2</v>
      </c>
      <c r="AC48" s="22">
        <v>7.5913847711095148E-2</v>
      </c>
      <c r="AD48" s="22">
        <v>0.34996079976424255</v>
      </c>
      <c r="AE48" s="22">
        <v>8.5021616750460591E-2</v>
      </c>
      <c r="AF48" s="22">
        <v>0.15748717688283986</v>
      </c>
      <c r="AG48" s="22">
        <v>0.37277076506850948</v>
      </c>
      <c r="AH48" s="22">
        <v>0.17020058003071822</v>
      </c>
      <c r="AI48" s="22">
        <v>5.6287671333445907E-2</v>
      </c>
      <c r="AJ48" s="22">
        <v>4.340855248988968E-2</v>
      </c>
      <c r="AK48" s="22">
        <v>0.10217106761410297</v>
      </c>
      <c r="AL48" s="22">
        <v>0.18142152070766077</v>
      </c>
      <c r="AM48" s="22">
        <v>0.19198464903365342</v>
      </c>
      <c r="AN48" s="22">
        <v>6.7872153422557688E-2</v>
      </c>
      <c r="AO48" s="22">
        <v>0</v>
      </c>
      <c r="AP48" s="22">
        <v>3.5156587007160726E-2</v>
      </c>
      <c r="AQ48" s="22">
        <v>0.14646187385223475</v>
      </c>
    </row>
    <row r="49" spans="2:43" ht="12.75" customHeight="1">
      <c r="B49" s="539" t="s">
        <v>116</v>
      </c>
      <c r="C49" s="269" t="s">
        <v>231</v>
      </c>
      <c r="D49" s="22">
        <v>2.7453456242072839E-2</v>
      </c>
      <c r="E49" s="22">
        <v>5.2145058070632855E-2</v>
      </c>
      <c r="F49" s="22">
        <v>3.0823277926386245E-2</v>
      </c>
      <c r="G49" s="22">
        <v>2.101915231971237E-2</v>
      </c>
      <c r="H49" s="22">
        <v>3.9587320477974877E-2</v>
      </c>
      <c r="I49" s="22">
        <v>1.1331615055718783E-2</v>
      </c>
      <c r="J49" s="22">
        <v>4.6445731181470988E-2</v>
      </c>
      <c r="K49" s="22">
        <v>2.408088328781614E-2</v>
      </c>
      <c r="L49" s="22">
        <v>3.3286707173143332E-2</v>
      </c>
      <c r="M49" s="22">
        <v>3.5378360337399113E-2</v>
      </c>
      <c r="N49" s="22">
        <v>9.0973847562837076E-3</v>
      </c>
      <c r="O49" s="22">
        <v>4.0147482082055722E-2</v>
      </c>
      <c r="P49" s="22">
        <v>6.0545800574706753E-3</v>
      </c>
      <c r="Q49" s="22">
        <v>4.6236711316089609E-3</v>
      </c>
      <c r="R49" s="22">
        <v>-4.5696421765622511E-2</v>
      </c>
      <c r="S49" s="22">
        <v>-1.6049757909124034E-2</v>
      </c>
      <c r="T49" s="22">
        <v>-2.7578609306146838E-2</v>
      </c>
      <c r="U49" s="22">
        <v>-4.7408456888337662E-2</v>
      </c>
      <c r="V49" s="22">
        <v>-2.9126792390696461E-3</v>
      </c>
      <c r="W49" s="22">
        <v>1.2554223312826358E-2</v>
      </c>
      <c r="X49" s="22">
        <v>4.8364201197752345E-2</v>
      </c>
      <c r="Y49" s="22">
        <v>4.7837864669758472E-2</v>
      </c>
      <c r="Z49" s="22">
        <v>3.8089703629351788E-2</v>
      </c>
      <c r="AA49" s="22">
        <v>4.3111847722364524E-2</v>
      </c>
      <c r="AB49" s="22">
        <v>5.7820006534308133E-2</v>
      </c>
      <c r="AC49" s="22">
        <v>1.7158623391889245E-2</v>
      </c>
      <c r="AD49" s="22">
        <v>7.1893311812258276E-2</v>
      </c>
      <c r="AE49" s="22">
        <v>3.5571199221444839E-2</v>
      </c>
      <c r="AF49" s="22">
        <v>2.9379919760296584E-2</v>
      </c>
      <c r="AG49" s="22">
        <v>1.7787862679604256E-3</v>
      </c>
      <c r="AH49" s="22">
        <v>7.741845311975401E-3</v>
      </c>
      <c r="AI49" s="22">
        <v>9.8841747974343728E-3</v>
      </c>
      <c r="AJ49" s="22">
        <v>3.1451657932310736E-2</v>
      </c>
      <c r="AK49" s="22">
        <v>5.2814819756301229E-2</v>
      </c>
      <c r="AL49" s="22">
        <v>8.5791151061411663E-2</v>
      </c>
      <c r="AM49" s="22">
        <v>4.9597931522331264E-4</v>
      </c>
      <c r="AN49" s="22">
        <v>3.4927458355722731E-2</v>
      </c>
      <c r="AO49" s="22">
        <v>0</v>
      </c>
      <c r="AP49" s="22">
        <v>3.2884709400972018E-2</v>
      </c>
      <c r="AQ49" s="22">
        <v>2.6729557422389045E-2</v>
      </c>
    </row>
    <row r="50" spans="2:43" ht="12.75" customHeight="1">
      <c r="B50" s="539" t="s">
        <v>117</v>
      </c>
      <c r="C50" s="269" t="s">
        <v>108</v>
      </c>
      <c r="D50" s="22">
        <v>-2.5788752491393369E-2</v>
      </c>
      <c r="E50" s="22">
        <v>0</v>
      </c>
      <c r="F50" s="22">
        <v>-1.480568631802731E-3</v>
      </c>
      <c r="G50" s="22">
        <v>0</v>
      </c>
      <c r="H50" s="22">
        <v>0</v>
      </c>
      <c r="I50" s="22">
        <v>0</v>
      </c>
      <c r="J50" s="22">
        <v>0</v>
      </c>
      <c r="K50" s="22">
        <v>0</v>
      </c>
      <c r="L50" s="22">
        <v>0</v>
      </c>
      <c r="M50" s="22">
        <v>0</v>
      </c>
      <c r="N50" s="22">
        <v>0</v>
      </c>
      <c r="O50" s="22">
        <v>-7.5245960232510017E-6</v>
      </c>
      <c r="P50" s="22">
        <v>-3.4168059015071531E-6</v>
      </c>
      <c r="Q50" s="22">
        <v>-1.6649878039643361E-6</v>
      </c>
      <c r="R50" s="22">
        <v>-4.8243688519449446E-6</v>
      </c>
      <c r="S50" s="22">
        <v>-6.364531737533076E-6</v>
      </c>
      <c r="T50" s="22">
        <v>0</v>
      </c>
      <c r="U50" s="22">
        <v>-2.2632575971899393E-6</v>
      </c>
      <c r="V50" s="22">
        <v>-5.6777373081279648E-6</v>
      </c>
      <c r="W50" s="22">
        <v>0</v>
      </c>
      <c r="X50" s="22">
        <v>-4.8596535230727936E-3</v>
      </c>
      <c r="Y50" s="22">
        <v>-1.9855621268206897E-4</v>
      </c>
      <c r="Z50" s="22">
        <v>-3.467695071054995E-2</v>
      </c>
      <c r="AA50" s="22">
        <v>0</v>
      </c>
      <c r="AB50" s="22">
        <v>-7.1980834994926862E-4</v>
      </c>
      <c r="AC50" s="22">
        <v>-1.2624077581140208E-2</v>
      </c>
      <c r="AD50" s="22">
        <v>-1.3424194210756671E-4</v>
      </c>
      <c r="AE50" s="22">
        <v>-2.2553129506824362E-3</v>
      </c>
      <c r="AF50" s="22">
        <v>-4.0627697933065864E-6</v>
      </c>
      <c r="AG50" s="22">
        <v>0</v>
      </c>
      <c r="AH50" s="22">
        <v>-1.8032908919377554E-3</v>
      </c>
      <c r="AI50" s="22">
        <v>-1.2092350185455734E-2</v>
      </c>
      <c r="AJ50" s="22">
        <v>-1.9143793821340543E-2</v>
      </c>
      <c r="AK50" s="22">
        <v>-2.8754339029759591E-5</v>
      </c>
      <c r="AL50" s="22">
        <v>0</v>
      </c>
      <c r="AM50" s="22">
        <v>0</v>
      </c>
      <c r="AN50" s="22">
        <v>0</v>
      </c>
      <c r="AO50" s="22">
        <v>0</v>
      </c>
      <c r="AP50" s="22">
        <v>-2.9620682713599631E-3</v>
      </c>
      <c r="AQ50" s="22">
        <v>-3.1092124489536552E-3</v>
      </c>
    </row>
    <row r="51" spans="2:43" ht="12.75" customHeight="1">
      <c r="B51" s="545">
        <v>47</v>
      </c>
      <c r="C51" s="271" t="s">
        <v>232</v>
      </c>
      <c r="D51" s="25">
        <v>0.48175903696321798</v>
      </c>
      <c r="E51" s="25">
        <v>0.40293908509125387</v>
      </c>
      <c r="F51" s="25">
        <v>0.32973898772325339</v>
      </c>
      <c r="G51" s="25">
        <v>0.41505911636589921</v>
      </c>
      <c r="H51" s="25">
        <v>0.39025233599768411</v>
      </c>
      <c r="I51" s="25">
        <v>0.40448906288745784</v>
      </c>
      <c r="J51" s="25">
        <v>0.46876924972280398</v>
      </c>
      <c r="K51" s="25">
        <v>0.42230800136297292</v>
      </c>
      <c r="L51" s="25">
        <v>0.45523160088006875</v>
      </c>
      <c r="M51" s="25">
        <v>0.40038837308089081</v>
      </c>
      <c r="N51" s="25">
        <v>0.18832807570977919</v>
      </c>
      <c r="O51" s="25">
        <v>0.50402377772343343</v>
      </c>
      <c r="P51" s="25">
        <v>0.48368987702915561</v>
      </c>
      <c r="Q51" s="25">
        <v>0.47368903022785358</v>
      </c>
      <c r="R51" s="25">
        <v>0.40530005162074673</v>
      </c>
      <c r="S51" s="25">
        <v>0.33363193594735258</v>
      </c>
      <c r="T51" s="25">
        <v>0.37541265217716036</v>
      </c>
      <c r="U51" s="25">
        <v>0.33221905617631681</v>
      </c>
      <c r="V51" s="25">
        <v>0.28254124166437189</v>
      </c>
      <c r="W51" s="25">
        <v>0.4449160919673904</v>
      </c>
      <c r="X51" s="25">
        <v>0.47806071486717799</v>
      </c>
      <c r="Y51" s="25">
        <v>0.52135542980328753</v>
      </c>
      <c r="Z51" s="25">
        <v>0.43542712240477577</v>
      </c>
      <c r="AA51" s="25">
        <v>0.63545778715283008</v>
      </c>
      <c r="AB51" s="25">
        <v>0.67608624252282912</v>
      </c>
      <c r="AC51" s="25">
        <v>0.62322454776986869</v>
      </c>
      <c r="AD51" s="25">
        <v>0.83717802785083417</v>
      </c>
      <c r="AE51" s="25">
        <v>0.43115052973443652</v>
      </c>
      <c r="AF51" s="25">
        <v>0.50312122289370775</v>
      </c>
      <c r="AG51" s="25">
        <v>0.7247260811958014</v>
      </c>
      <c r="AH51" s="25">
        <v>0.68105906499291291</v>
      </c>
      <c r="AI51" s="25">
        <v>0.59917170990432322</v>
      </c>
      <c r="AJ51" s="25">
        <v>0.60569368334569706</v>
      </c>
      <c r="AK51" s="25">
        <v>0.59829038201864659</v>
      </c>
      <c r="AL51" s="25">
        <v>0.66820056746381817</v>
      </c>
      <c r="AM51" s="25">
        <v>0.39238468480921057</v>
      </c>
      <c r="AN51" s="25">
        <v>0.4149890239889365</v>
      </c>
      <c r="AO51" s="25">
        <v>0</v>
      </c>
      <c r="AP51" s="25">
        <v>0.64627728409973173</v>
      </c>
      <c r="AQ51" s="25">
        <v>0.53903770284891228</v>
      </c>
    </row>
    <row r="52" spans="2:43" ht="12.75" customHeight="1">
      <c r="B52" s="542">
        <v>48</v>
      </c>
      <c r="C52" s="270" t="s">
        <v>233</v>
      </c>
      <c r="D52" s="24">
        <v>1</v>
      </c>
      <c r="E52" s="24">
        <v>1</v>
      </c>
      <c r="F52" s="24">
        <v>1</v>
      </c>
      <c r="G52" s="24">
        <v>1</v>
      </c>
      <c r="H52" s="24">
        <v>1</v>
      </c>
      <c r="I52" s="24">
        <v>1</v>
      </c>
      <c r="J52" s="24">
        <v>1</v>
      </c>
      <c r="K52" s="24">
        <v>1</v>
      </c>
      <c r="L52" s="24">
        <v>1</v>
      </c>
      <c r="M52" s="24">
        <v>1</v>
      </c>
      <c r="N52" s="24">
        <v>1</v>
      </c>
      <c r="O52" s="24">
        <v>1</v>
      </c>
      <c r="P52" s="24">
        <v>1</v>
      </c>
      <c r="Q52" s="24">
        <v>1</v>
      </c>
      <c r="R52" s="24">
        <v>1</v>
      </c>
      <c r="S52" s="24">
        <v>1</v>
      </c>
      <c r="T52" s="24">
        <v>1</v>
      </c>
      <c r="U52" s="24">
        <v>1</v>
      </c>
      <c r="V52" s="24">
        <v>1</v>
      </c>
      <c r="W52" s="24">
        <v>1</v>
      </c>
      <c r="X52" s="24">
        <v>1</v>
      </c>
      <c r="Y52" s="24">
        <v>1</v>
      </c>
      <c r="Z52" s="24">
        <v>1</v>
      </c>
      <c r="AA52" s="24">
        <v>1</v>
      </c>
      <c r="AB52" s="24">
        <v>1</v>
      </c>
      <c r="AC52" s="24">
        <v>1</v>
      </c>
      <c r="AD52" s="24">
        <v>1</v>
      </c>
      <c r="AE52" s="24">
        <v>1</v>
      </c>
      <c r="AF52" s="24">
        <v>1</v>
      </c>
      <c r="AG52" s="24">
        <v>1</v>
      </c>
      <c r="AH52" s="24">
        <v>1</v>
      </c>
      <c r="AI52" s="24">
        <v>1</v>
      </c>
      <c r="AJ52" s="24">
        <v>1</v>
      </c>
      <c r="AK52" s="24">
        <v>1</v>
      </c>
      <c r="AL52" s="24">
        <v>1</v>
      </c>
      <c r="AM52" s="24">
        <v>1</v>
      </c>
      <c r="AN52" s="24">
        <v>1</v>
      </c>
      <c r="AO52" s="24">
        <v>1</v>
      </c>
      <c r="AP52" s="24">
        <v>1</v>
      </c>
      <c r="AQ52" s="24">
        <v>1</v>
      </c>
    </row>
    <row r="58" spans="2:43" customFormat="1" ht="13.2"/>
    <row r="59" spans="2:43" customFormat="1" ht="13.2"/>
    <row r="60" spans="2:43" customFormat="1" ht="13.2"/>
    <row r="61" spans="2:43" customFormat="1" ht="13.2"/>
    <row r="62" spans="2:43" customFormat="1" ht="13.2"/>
    <row r="63" spans="2:43" customFormat="1" ht="13.2"/>
    <row r="64" spans="2:43" customFormat="1" ht="13.2"/>
    <row r="65" customFormat="1" ht="13.2"/>
    <row r="66" customFormat="1" ht="13.2"/>
    <row r="67" customFormat="1" ht="13.2"/>
    <row r="68" customFormat="1" ht="13.2"/>
    <row r="69" customFormat="1" ht="13.2"/>
    <row r="70" customFormat="1" ht="13.2"/>
    <row r="71" customFormat="1" ht="13.2"/>
    <row r="72" customFormat="1" ht="13.2"/>
    <row r="73" customFormat="1" ht="13.2"/>
    <row r="74" customFormat="1" ht="13.2"/>
    <row r="75" customFormat="1" ht="13.2"/>
    <row r="76" customFormat="1" ht="13.2"/>
    <row r="77" customFormat="1" ht="13.2"/>
    <row r="78" customFormat="1" ht="13.2"/>
    <row r="79" customFormat="1" ht="13.2"/>
    <row r="80" customFormat="1" ht="13.2"/>
    <row r="81" customFormat="1" ht="13.2"/>
    <row r="82" customFormat="1" ht="13.2"/>
    <row r="83" customFormat="1" ht="13.2"/>
    <row r="84" customFormat="1" ht="13.2"/>
    <row r="85" customFormat="1" ht="13.2"/>
    <row r="86" customFormat="1" ht="13.2"/>
    <row r="87" customFormat="1" ht="13.2"/>
    <row r="88" customFormat="1" ht="13.2"/>
    <row r="89" customFormat="1" ht="13.2"/>
    <row r="90" customFormat="1" ht="13.2"/>
    <row r="91" customFormat="1" ht="13.2"/>
    <row r="92" customFormat="1" ht="13.2"/>
    <row r="93" customFormat="1" ht="13.2"/>
    <row r="94" customFormat="1" ht="13.2"/>
    <row r="95" customFormat="1" ht="13.2"/>
    <row r="96" customFormat="1" ht="13.2"/>
    <row r="97" customFormat="1" ht="13.2"/>
    <row r="98" customFormat="1" ht="13.2"/>
    <row r="99" customFormat="1" ht="13.2"/>
    <row r="100" customFormat="1" ht="13.2"/>
    <row r="101" customFormat="1" ht="13.2"/>
  </sheetData>
  <sheetProtection formatCells="0" formatColumns="0" formatRows="0"/>
  <mergeCells count="1">
    <mergeCell ref="B3:C4"/>
  </mergeCells>
  <phoneticPr fontId="5"/>
  <pageMargins left="0.11811023622047245" right="0.11811023622047245" top="0.35433070866141736" bottom="0.15748031496062992" header="0.31496062992125984" footer="0.31496062992125984"/>
  <pageSetup paperSize="9" scale="90" fitToWidth="0" orientation="landscape" r:id="rId1"/>
  <ignoredErrors>
    <ignoredError sqref="B53 AQ4 B5:B39"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44627-F595-4D28-B693-8E3415A58B6C}">
  <sheetPr>
    <tabColor theme="0" tint="-0.249977111117893"/>
  </sheetPr>
  <dimension ref="B1:AR54"/>
  <sheetViews>
    <sheetView showGridLines="0" topLeftCell="A9" workbookViewId="0">
      <selection activeCell="D1" sqref="D1"/>
    </sheetView>
  </sheetViews>
  <sheetFormatPr defaultColWidth="9" defaultRowHeight="12"/>
  <cols>
    <col min="1" max="1" width="1.44140625" style="19" customWidth="1"/>
    <col min="2" max="2" width="3.6640625" style="11" customWidth="1"/>
    <col min="3" max="3" width="25.6640625" style="19" customWidth="1"/>
    <col min="4" max="35" width="10.109375" style="19" customWidth="1"/>
    <col min="36" max="36" width="12.44140625" style="19" customWidth="1"/>
    <col min="37" max="43" width="10.109375" style="19" customWidth="1"/>
    <col min="44" max="44" width="9.77734375" style="19" bestFit="1" customWidth="1"/>
    <col min="45" max="16384" width="9" style="19"/>
  </cols>
  <sheetData>
    <row r="1" spans="2:44" ht="26.25" customHeight="1">
      <c r="B1" s="21"/>
      <c r="C1"/>
    </row>
    <row r="2" spans="2:44" ht="12.75" customHeight="1">
      <c r="B2" s="21"/>
    </row>
    <row r="3" spans="2:44">
      <c r="B3" s="978" t="s">
        <v>399</v>
      </c>
      <c r="C3" s="982"/>
      <c r="D3" s="534" t="s">
        <v>6</v>
      </c>
      <c r="E3" s="534" t="s">
        <v>7</v>
      </c>
      <c r="F3" s="534" t="s">
        <v>9</v>
      </c>
      <c r="G3" s="534" t="s">
        <v>11</v>
      </c>
      <c r="H3" s="534" t="s">
        <v>13</v>
      </c>
      <c r="I3" s="534" t="s">
        <v>15</v>
      </c>
      <c r="J3" s="534" t="s">
        <v>17</v>
      </c>
      <c r="K3" s="534" t="s">
        <v>19</v>
      </c>
      <c r="L3" s="534" t="s">
        <v>20</v>
      </c>
      <c r="M3" s="534" t="s">
        <v>22</v>
      </c>
      <c r="N3" s="534" t="s">
        <v>24</v>
      </c>
      <c r="O3" s="534" t="s">
        <v>26</v>
      </c>
      <c r="P3" s="534" t="s">
        <v>28</v>
      </c>
      <c r="Q3" s="534" t="s">
        <v>30</v>
      </c>
      <c r="R3" s="534" t="s">
        <v>32</v>
      </c>
      <c r="S3" s="534" t="s">
        <v>34</v>
      </c>
      <c r="T3" s="534" t="s">
        <v>36</v>
      </c>
      <c r="U3" s="534" t="s">
        <v>38</v>
      </c>
      <c r="V3" s="534" t="s">
        <v>39</v>
      </c>
      <c r="W3" s="534" t="s">
        <v>41</v>
      </c>
      <c r="X3" s="534" t="s">
        <v>43</v>
      </c>
      <c r="Y3" s="534" t="s">
        <v>45</v>
      </c>
      <c r="Z3" s="534" t="s">
        <v>46</v>
      </c>
      <c r="AA3" s="534" t="s">
        <v>48</v>
      </c>
      <c r="AB3" s="534" t="s">
        <v>50</v>
      </c>
      <c r="AC3" s="534" t="s">
        <v>52</v>
      </c>
      <c r="AD3" s="534" t="s">
        <v>54</v>
      </c>
      <c r="AE3" s="534" t="s">
        <v>56</v>
      </c>
      <c r="AF3" s="534" t="s">
        <v>58</v>
      </c>
      <c r="AG3" s="534" t="s">
        <v>60</v>
      </c>
      <c r="AH3" s="534" t="s">
        <v>62</v>
      </c>
      <c r="AI3" s="534" t="s">
        <v>64</v>
      </c>
      <c r="AJ3" s="534" t="s">
        <v>66</v>
      </c>
      <c r="AK3" s="534" t="s">
        <v>67</v>
      </c>
      <c r="AL3" s="534" t="s">
        <v>69</v>
      </c>
      <c r="AM3" s="538" t="s">
        <v>70</v>
      </c>
      <c r="AN3" s="538" t="s">
        <v>72</v>
      </c>
      <c r="AO3" s="534" t="s">
        <v>109</v>
      </c>
      <c r="AP3" s="534" t="s">
        <v>110</v>
      </c>
      <c r="AQ3" s="534"/>
      <c r="AR3" s="535"/>
    </row>
    <row r="4" spans="2:44" ht="33.75" customHeight="1">
      <c r="B4" s="980"/>
      <c r="C4" s="983"/>
      <c r="D4" s="226" t="s">
        <v>252</v>
      </c>
      <c r="E4" s="226" t="s">
        <v>209</v>
      </c>
      <c r="F4" s="226" t="s">
        <v>210</v>
      </c>
      <c r="G4" s="226" t="s">
        <v>211</v>
      </c>
      <c r="H4" s="226" t="s">
        <v>14</v>
      </c>
      <c r="I4" s="226" t="s">
        <v>212</v>
      </c>
      <c r="J4" s="226" t="s">
        <v>213</v>
      </c>
      <c r="K4" s="226" t="s">
        <v>656</v>
      </c>
      <c r="L4" s="226" t="s">
        <v>214</v>
      </c>
      <c r="M4" s="226" t="s">
        <v>215</v>
      </c>
      <c r="N4" s="226" t="s">
        <v>216</v>
      </c>
      <c r="O4" s="226" t="s">
        <v>217</v>
      </c>
      <c r="P4" s="226" t="s">
        <v>218</v>
      </c>
      <c r="Q4" s="226" t="s">
        <v>219</v>
      </c>
      <c r="R4" s="226" t="s">
        <v>220</v>
      </c>
      <c r="S4" s="226" t="s">
        <v>208</v>
      </c>
      <c r="T4" s="226" t="s">
        <v>221</v>
      </c>
      <c r="U4" s="226" t="s">
        <v>657</v>
      </c>
      <c r="V4" s="226" t="s">
        <v>222</v>
      </c>
      <c r="W4" s="226" t="s">
        <v>42</v>
      </c>
      <c r="X4" s="226" t="s">
        <v>223</v>
      </c>
      <c r="Y4" s="226" t="s">
        <v>658</v>
      </c>
      <c r="Z4" s="226" t="s">
        <v>47</v>
      </c>
      <c r="AA4" s="226" t="s">
        <v>49</v>
      </c>
      <c r="AB4" s="226" t="s">
        <v>691</v>
      </c>
      <c r="AC4" s="226" t="s">
        <v>224</v>
      </c>
      <c r="AD4" s="226" t="s">
        <v>225</v>
      </c>
      <c r="AE4" s="226" t="s">
        <v>226</v>
      </c>
      <c r="AF4" s="226" t="s">
        <v>227</v>
      </c>
      <c r="AG4" s="226" t="s">
        <v>228</v>
      </c>
      <c r="AH4" s="226" t="s">
        <v>229</v>
      </c>
      <c r="AI4" s="226" t="s">
        <v>230</v>
      </c>
      <c r="AJ4" s="227" t="s">
        <v>206</v>
      </c>
      <c r="AK4" s="226" t="s">
        <v>68</v>
      </c>
      <c r="AL4" s="226" t="s">
        <v>277</v>
      </c>
      <c r="AM4" s="226" t="s">
        <v>237</v>
      </c>
      <c r="AN4" s="226" t="s">
        <v>238</v>
      </c>
      <c r="AO4" s="226" t="s">
        <v>71</v>
      </c>
      <c r="AP4" s="226" t="s">
        <v>73</v>
      </c>
      <c r="AQ4" s="226" t="s">
        <v>119</v>
      </c>
      <c r="AR4" s="226" t="s">
        <v>120</v>
      </c>
    </row>
    <row r="5" spans="2:44" ht="13.5" customHeight="1">
      <c r="B5" s="539" t="s">
        <v>6</v>
      </c>
      <c r="C5" s="268" t="s">
        <v>252</v>
      </c>
      <c r="D5" s="22">
        <v>1.0578597806163093</v>
      </c>
      <c r="E5" s="22">
        <v>3.9647725715068858E-5</v>
      </c>
      <c r="F5" s="22">
        <v>7.9792911056155505E-2</v>
      </c>
      <c r="G5" s="22">
        <v>5.5419299919027701E-3</v>
      </c>
      <c r="H5" s="22">
        <v>1.3712659779154349E-2</v>
      </c>
      <c r="I5" s="22">
        <v>1.5356617673288541E-3</v>
      </c>
      <c r="J5" s="22">
        <v>2.3223352936257837E-5</v>
      </c>
      <c r="K5" s="22">
        <v>3.9057858549461063E-4</v>
      </c>
      <c r="L5" s="22">
        <v>2.5184329681410451E-4</v>
      </c>
      <c r="M5" s="22">
        <v>2.9340363460868262E-5</v>
      </c>
      <c r="N5" s="22">
        <v>1.0192024369071499E-4</v>
      </c>
      <c r="O5" s="22">
        <v>2.7711615027706175E-5</v>
      </c>
      <c r="P5" s="22">
        <v>2.9694409997605562E-5</v>
      </c>
      <c r="Q5" s="22">
        <v>2.2149518854819038E-5</v>
      </c>
      <c r="R5" s="22">
        <v>5.0195065945000169E-5</v>
      </c>
      <c r="S5" s="22">
        <v>5.1385445218386284E-5</v>
      </c>
      <c r="T5" s="22">
        <v>5.1171013347460183E-5</v>
      </c>
      <c r="U5" s="22">
        <v>5.2116145436817016E-5</v>
      </c>
      <c r="V5" s="22">
        <v>1.9995889759663351E-5</v>
      </c>
      <c r="W5" s="22">
        <v>3.2472717128173372E-3</v>
      </c>
      <c r="X5" s="22">
        <v>7.3439697498367301E-4</v>
      </c>
      <c r="Y5" s="22">
        <v>4.4429096780450296E-5</v>
      </c>
      <c r="Z5" s="22">
        <v>1.0314986350950641E-4</v>
      </c>
      <c r="AA5" s="22">
        <v>5.3314331296004964E-5</v>
      </c>
      <c r="AB5" s="22">
        <v>1.4310703085177999E-4</v>
      </c>
      <c r="AC5" s="22">
        <v>7.1944286930414379E-5</v>
      </c>
      <c r="AD5" s="22">
        <v>2.3074442910711125E-5</v>
      </c>
      <c r="AE5" s="22">
        <v>5.2103847220828926E-5</v>
      </c>
      <c r="AF5" s="22">
        <v>1.2298565537103857E-4</v>
      </c>
      <c r="AG5" s="22">
        <v>5.5680578512073507E-5</v>
      </c>
      <c r="AH5" s="22">
        <v>1.1623259967930414E-3</v>
      </c>
      <c r="AI5" s="22">
        <v>1.5376559070594828E-3</v>
      </c>
      <c r="AJ5" s="22">
        <v>1.2676448088810074E-3</v>
      </c>
      <c r="AK5" s="22">
        <v>5.8523182956396312E-5</v>
      </c>
      <c r="AL5" s="22">
        <v>1.4346347511940603E-3</v>
      </c>
      <c r="AM5" s="22">
        <v>1.4550992568102028E-2</v>
      </c>
      <c r="AN5" s="22">
        <v>1.8639028838048504E-2</v>
      </c>
      <c r="AO5" s="22">
        <v>1.9151452362604947E-3</v>
      </c>
      <c r="AP5" s="22">
        <v>9.7367446360029577E-5</v>
      </c>
      <c r="AQ5" s="22">
        <v>1.2048986924393883</v>
      </c>
      <c r="AR5" s="540">
        <v>0.92747601606537378</v>
      </c>
    </row>
    <row r="6" spans="2:44" ht="13.5" customHeight="1">
      <c r="B6" s="539" t="s">
        <v>7</v>
      </c>
      <c r="C6" s="269" t="s">
        <v>209</v>
      </c>
      <c r="D6" s="22">
        <v>1.1870545319325472E-4</v>
      </c>
      <c r="E6" s="22">
        <v>1.0001532968626452</v>
      </c>
      <c r="F6" s="22">
        <v>1.6552763338936247E-4</v>
      </c>
      <c r="G6" s="22">
        <v>1.4449392894631133E-4</v>
      </c>
      <c r="H6" s="22">
        <v>3.2913677026788642E-4</v>
      </c>
      <c r="I6" s="22">
        <v>8.0437418777334511E-4</v>
      </c>
      <c r="J6" s="22">
        <v>8.9844440874078842E-3</v>
      </c>
      <c r="K6" s="22">
        <v>1.8012001882323757E-4</v>
      </c>
      <c r="L6" s="22">
        <v>5.1436777579183879E-3</v>
      </c>
      <c r="M6" s="22">
        <v>4.3217444951988254E-4</v>
      </c>
      <c r="N6" s="22">
        <v>4.7757839202568937E-3</v>
      </c>
      <c r="O6" s="22">
        <v>1.6627399810755349E-4</v>
      </c>
      <c r="P6" s="22">
        <v>1.3471407850211304E-4</v>
      </c>
      <c r="Q6" s="22">
        <v>9.3824640458864384E-5</v>
      </c>
      <c r="R6" s="22">
        <v>2.0427428627292106E-4</v>
      </c>
      <c r="S6" s="22">
        <v>3.124307457224161E-4</v>
      </c>
      <c r="T6" s="22">
        <v>9.9776177118333022E-5</v>
      </c>
      <c r="U6" s="22">
        <v>6.7821198411747752E-5</v>
      </c>
      <c r="V6" s="22">
        <v>1.3316729754646656E-4</v>
      </c>
      <c r="W6" s="22">
        <v>2.3053153495377788E-4</v>
      </c>
      <c r="X6" s="22">
        <v>5.5484690748187936E-4</v>
      </c>
      <c r="Y6" s="22">
        <v>8.5333166099773403E-3</v>
      </c>
      <c r="Z6" s="22">
        <v>3.9877135460559556E-4</v>
      </c>
      <c r="AA6" s="22">
        <v>4.1377000005323269E-4</v>
      </c>
      <c r="AB6" s="22">
        <v>1.6380825128930091E-4</v>
      </c>
      <c r="AC6" s="22">
        <v>4.8812477203681748E-5</v>
      </c>
      <c r="AD6" s="22">
        <v>3.3248853749644478E-5</v>
      </c>
      <c r="AE6" s="22">
        <v>1.2012525712896491E-4</v>
      </c>
      <c r="AF6" s="22">
        <v>6.7757566303369861E-5</v>
      </c>
      <c r="AG6" s="22">
        <v>8.9048348713579434E-5</v>
      </c>
      <c r="AH6" s="22">
        <v>1.1986809810671214E-4</v>
      </c>
      <c r="AI6" s="22">
        <v>9.5106602804365662E-5</v>
      </c>
      <c r="AJ6" s="22">
        <v>5.2940862634099167E-5</v>
      </c>
      <c r="AK6" s="22">
        <v>4.6534353751472267E-5</v>
      </c>
      <c r="AL6" s="22">
        <v>1.8860777676150159E-4</v>
      </c>
      <c r="AM6" s="22">
        <v>3.5579085026692217E-4</v>
      </c>
      <c r="AN6" s="22">
        <v>1.7612576325678084E-4</v>
      </c>
      <c r="AO6" s="22">
        <v>9.7044508228574732E-5</v>
      </c>
      <c r="AP6" s="22">
        <v>8.1427739581725673E-5</v>
      </c>
      <c r="AQ6" s="22">
        <v>1.0343115012091348</v>
      </c>
      <c r="AR6" s="540">
        <v>0.7961657826766223</v>
      </c>
    </row>
    <row r="7" spans="2:44" ht="13.5" customHeight="1">
      <c r="B7" s="539" t="s">
        <v>9</v>
      </c>
      <c r="C7" s="269" t="s">
        <v>210</v>
      </c>
      <c r="D7" s="22">
        <v>9.1179355138627221E-3</v>
      </c>
      <c r="E7" s="22">
        <v>8.6724821717215249E-6</v>
      </c>
      <c r="F7" s="22">
        <v>1.0468479108961319</v>
      </c>
      <c r="G7" s="22">
        <v>7.1404447520797653E-4</v>
      </c>
      <c r="H7" s="22">
        <v>3.6638558744012464E-4</v>
      </c>
      <c r="I7" s="22">
        <v>2.5072608700115241E-3</v>
      </c>
      <c r="J7" s="22">
        <v>1.531174186904091E-5</v>
      </c>
      <c r="K7" s="22">
        <v>2.1752256335422758E-5</v>
      </c>
      <c r="L7" s="22">
        <v>1.0039775603557793E-4</v>
      </c>
      <c r="M7" s="22">
        <v>1.0282379993136721E-5</v>
      </c>
      <c r="N7" s="22">
        <v>1.4387418082257275E-5</v>
      </c>
      <c r="O7" s="22">
        <v>6.4296336415705713E-6</v>
      </c>
      <c r="P7" s="22">
        <v>9.585980003223226E-6</v>
      </c>
      <c r="Q7" s="22">
        <v>6.6527239391523596E-6</v>
      </c>
      <c r="R7" s="22">
        <v>8.4279522326040615E-6</v>
      </c>
      <c r="S7" s="22">
        <v>8.5315384482476759E-6</v>
      </c>
      <c r="T7" s="22">
        <v>7.6308415980282885E-6</v>
      </c>
      <c r="U7" s="22">
        <v>8.3224310118620408E-6</v>
      </c>
      <c r="V7" s="22">
        <v>4.2662524860221397E-6</v>
      </c>
      <c r="W7" s="22">
        <v>3.5276680416749298E-4</v>
      </c>
      <c r="X7" s="22">
        <v>2.6989284001564977E-5</v>
      </c>
      <c r="Y7" s="22">
        <v>8.2244054763734699E-6</v>
      </c>
      <c r="Z7" s="22">
        <v>1.700123938000398E-5</v>
      </c>
      <c r="AA7" s="22">
        <v>1.0482413374350548E-5</v>
      </c>
      <c r="AB7" s="22">
        <v>3.7409788488268561E-5</v>
      </c>
      <c r="AC7" s="22">
        <v>1.3996872749014049E-5</v>
      </c>
      <c r="AD7" s="22">
        <v>3.6742829371530597E-6</v>
      </c>
      <c r="AE7" s="22">
        <v>7.5902487254079813E-6</v>
      </c>
      <c r="AF7" s="22">
        <v>2.5066951268619652E-5</v>
      </c>
      <c r="AG7" s="22">
        <v>1.4936597751584709E-4</v>
      </c>
      <c r="AH7" s="22">
        <v>1.6586051212608632E-3</v>
      </c>
      <c r="AI7" s="22">
        <v>2.1845980169189153E-3</v>
      </c>
      <c r="AJ7" s="22">
        <v>3.5232149256608135E-4</v>
      </c>
      <c r="AK7" s="22">
        <v>1.0876808998113693E-5</v>
      </c>
      <c r="AL7" s="22">
        <v>8.0083372619433658E-4</v>
      </c>
      <c r="AM7" s="22">
        <v>1.9412201370607878E-2</v>
      </c>
      <c r="AN7" s="22">
        <v>4.5519394382408832E-2</v>
      </c>
      <c r="AO7" s="22">
        <v>7.2303380776433525E-5</v>
      </c>
      <c r="AP7" s="22">
        <v>8.108773295253727E-4</v>
      </c>
      <c r="AQ7" s="22">
        <v>1.131258768627843</v>
      </c>
      <c r="AR7" s="540">
        <v>0.87079136399573476</v>
      </c>
    </row>
    <row r="8" spans="2:44" ht="13.5" customHeight="1">
      <c r="B8" s="539" t="s">
        <v>11</v>
      </c>
      <c r="C8" s="269" t="s">
        <v>211</v>
      </c>
      <c r="D8" s="22">
        <v>1.275006705189121E-4</v>
      </c>
      <c r="E8" s="22">
        <v>1.3474358689013829E-4</v>
      </c>
      <c r="F8" s="22">
        <v>6.1963843937610499E-5</v>
      </c>
      <c r="G8" s="22">
        <v>1.0077943710192925</v>
      </c>
      <c r="H8" s="22">
        <v>1.0884247750129702E-4</v>
      </c>
      <c r="I8" s="22">
        <v>8.2757136333125555E-5</v>
      </c>
      <c r="J8" s="22">
        <v>3.3321152243669211E-5</v>
      </c>
      <c r="K8" s="22">
        <v>7.6944054339415496E-5</v>
      </c>
      <c r="L8" s="22">
        <v>1.354928546306272E-4</v>
      </c>
      <c r="M8" s="22">
        <v>4.8404577246083296E-5</v>
      </c>
      <c r="N8" s="22">
        <v>1.0439974909588297E-4</v>
      </c>
      <c r="O8" s="22">
        <v>5.9301084766160135E-5</v>
      </c>
      <c r="P8" s="22">
        <v>6.7657038450361987E-5</v>
      </c>
      <c r="Q8" s="22">
        <v>6.5397686593775416E-5</v>
      </c>
      <c r="R8" s="22">
        <v>7.2312532281512237E-5</v>
      </c>
      <c r="S8" s="22">
        <v>1.7204121347755706E-4</v>
      </c>
      <c r="T8" s="22">
        <v>1.1674811850114558E-4</v>
      </c>
      <c r="U8" s="22">
        <v>6.2951552373475357E-5</v>
      </c>
      <c r="V8" s="22">
        <v>4.852483940833002E-5</v>
      </c>
      <c r="W8" s="22">
        <v>3.0565578962229225E-4</v>
      </c>
      <c r="X8" s="22">
        <v>1.5387798112334713E-4</v>
      </c>
      <c r="Y8" s="22">
        <v>3.8781206415461099E-5</v>
      </c>
      <c r="Z8" s="22">
        <v>7.9388144733157838E-5</v>
      </c>
      <c r="AA8" s="22">
        <v>1.2606331020641401E-4</v>
      </c>
      <c r="AB8" s="22">
        <v>1.8417679245063526E-4</v>
      </c>
      <c r="AC8" s="22">
        <v>8.024590857477324E-5</v>
      </c>
      <c r="AD8" s="22">
        <v>1.1741572274615249E-5</v>
      </c>
      <c r="AE8" s="22">
        <v>7.0781608466091191E-5</v>
      </c>
      <c r="AF8" s="22">
        <v>5.55495796617148E-5</v>
      </c>
      <c r="AG8" s="22">
        <v>1.9011757047188578E-4</v>
      </c>
      <c r="AH8" s="22">
        <v>4.1970386515183479E-5</v>
      </c>
      <c r="AI8" s="22">
        <v>1.6339895768622685E-4</v>
      </c>
      <c r="AJ8" s="22">
        <v>8.9750644796895041E-4</v>
      </c>
      <c r="AK8" s="22">
        <v>9.1781828411982913E-5</v>
      </c>
      <c r="AL8" s="22">
        <v>2.948110224465409E-4</v>
      </c>
      <c r="AM8" s="22">
        <v>2.7625849740632445E-4</v>
      </c>
      <c r="AN8" s="22">
        <v>7.2465110653053267E-5</v>
      </c>
      <c r="AO8" s="22">
        <v>8.2627844415943618E-4</v>
      </c>
      <c r="AP8" s="22">
        <v>4.2228587874051464E-5</v>
      </c>
      <c r="AQ8" s="22">
        <v>1.0133767539350043</v>
      </c>
      <c r="AR8" s="540">
        <v>0.78005116978760314</v>
      </c>
    </row>
    <row r="9" spans="2:44" ht="13.5" customHeight="1">
      <c r="B9" s="539" t="s">
        <v>13</v>
      </c>
      <c r="C9" s="269" t="s">
        <v>14</v>
      </c>
      <c r="D9" s="22">
        <v>1.7875532448251387E-2</v>
      </c>
      <c r="E9" s="22">
        <v>1.3014528966880713E-3</v>
      </c>
      <c r="F9" s="22">
        <v>7.7540143859145165E-3</v>
      </c>
      <c r="G9" s="22">
        <v>2.438721289282166E-3</v>
      </c>
      <c r="H9" s="22">
        <v>1.0946100008574293</v>
      </c>
      <c r="I9" s="22">
        <v>8.8879617289275657E-3</v>
      </c>
      <c r="J9" s="22">
        <v>7.0798687603099955E-4</v>
      </c>
      <c r="K9" s="22">
        <v>2.2437040438520171E-3</v>
      </c>
      <c r="L9" s="22">
        <v>4.9998926460609683E-3</v>
      </c>
      <c r="M9" s="22">
        <v>8.3575024553833414E-4</v>
      </c>
      <c r="N9" s="22">
        <v>1.9385676282712718E-3</v>
      </c>
      <c r="O9" s="22">
        <v>1.3067205458800581E-3</v>
      </c>
      <c r="P9" s="22">
        <v>1.0818161240023453E-3</v>
      </c>
      <c r="Q9" s="22">
        <v>8.1968937986895256E-4</v>
      </c>
      <c r="R9" s="22">
        <v>2.0325169494732113E-3</v>
      </c>
      <c r="S9" s="22">
        <v>2.5422959504457147E-3</v>
      </c>
      <c r="T9" s="22">
        <v>2.6050727645020046E-3</v>
      </c>
      <c r="U9" s="22">
        <v>2.5868201450307392E-3</v>
      </c>
      <c r="V9" s="22">
        <v>7.6178621186497736E-4</v>
      </c>
      <c r="W9" s="22">
        <v>1.8489294318229575E-2</v>
      </c>
      <c r="X9" s="22">
        <v>1.4577538969568631E-2</v>
      </c>
      <c r="Y9" s="22">
        <v>1.1991561152211658E-3</v>
      </c>
      <c r="Z9" s="22">
        <v>2.9222995012148098E-3</v>
      </c>
      <c r="AA9" s="22">
        <v>2.4176609168040332E-3</v>
      </c>
      <c r="AB9" s="22">
        <v>3.2032075871619532E-3</v>
      </c>
      <c r="AC9" s="22">
        <v>2.7317976027747639E-3</v>
      </c>
      <c r="AD9" s="22">
        <v>6.2585664203530843E-4</v>
      </c>
      <c r="AE9" s="22">
        <v>2.2311917311141588E-3</v>
      </c>
      <c r="AF9" s="22">
        <v>4.9972741496553423E-3</v>
      </c>
      <c r="AG9" s="22">
        <v>1.3935068294626885E-3</v>
      </c>
      <c r="AH9" s="22">
        <v>3.6287460080011782E-3</v>
      </c>
      <c r="AI9" s="22">
        <v>2.9453113108707436E-3</v>
      </c>
      <c r="AJ9" s="22">
        <v>7.4386269523271714E-3</v>
      </c>
      <c r="AK9" s="22">
        <v>2.2928118193381278E-3</v>
      </c>
      <c r="AL9" s="22">
        <v>2.3280016875273676E-3</v>
      </c>
      <c r="AM9" s="22">
        <v>2.8226655316921628E-3</v>
      </c>
      <c r="AN9" s="22">
        <v>3.143925261550772E-3</v>
      </c>
      <c r="AO9" s="22">
        <v>0.1381239254591741</v>
      </c>
      <c r="AP9" s="22">
        <v>9.9949233581219103E-4</v>
      </c>
      <c r="AQ9" s="22">
        <v>1.3758425938468508</v>
      </c>
      <c r="AR9" s="540">
        <v>1.0590608286665717</v>
      </c>
    </row>
    <row r="10" spans="2:44" ht="13.5" customHeight="1">
      <c r="B10" s="533" t="s">
        <v>15</v>
      </c>
      <c r="C10" s="268" t="s">
        <v>212</v>
      </c>
      <c r="D10" s="23">
        <v>1.1439473118419895E-3</v>
      </c>
      <c r="E10" s="23">
        <v>9.806401517258346E-5</v>
      </c>
      <c r="F10" s="23">
        <v>4.0376131118123821E-4</v>
      </c>
      <c r="G10" s="23">
        <v>2.3337657277653213E-3</v>
      </c>
      <c r="H10" s="23">
        <v>6.3051700705176058E-4</v>
      </c>
      <c r="I10" s="23">
        <v>1.0052193344437745</v>
      </c>
      <c r="J10" s="23">
        <v>8.4549851188609479E-4</v>
      </c>
      <c r="K10" s="23">
        <v>3.735913913217146E-3</v>
      </c>
      <c r="L10" s="23">
        <v>1.556038969838959E-3</v>
      </c>
      <c r="M10" s="23">
        <v>9.5833444602527878E-5</v>
      </c>
      <c r="N10" s="23">
        <v>3.0350827906993835E-4</v>
      </c>
      <c r="O10" s="23">
        <v>2.4087452382717789E-4</v>
      </c>
      <c r="P10" s="23">
        <v>1.2670505828413578E-4</v>
      </c>
      <c r="Q10" s="23">
        <v>1.0871651313646844E-4</v>
      </c>
      <c r="R10" s="23">
        <v>2.4333691208870499E-4</v>
      </c>
      <c r="S10" s="23">
        <v>3.0289607409328851E-4</v>
      </c>
      <c r="T10" s="23">
        <v>2.5842542884843301E-4</v>
      </c>
      <c r="U10" s="23">
        <v>2.7756799494694004E-4</v>
      </c>
      <c r="V10" s="23">
        <v>3.1285157728688703E-4</v>
      </c>
      <c r="W10" s="23">
        <v>7.3788225975606706E-4</v>
      </c>
      <c r="X10" s="23">
        <v>1.667382982913446E-4</v>
      </c>
      <c r="Y10" s="23">
        <v>3.9728328726612354E-5</v>
      </c>
      <c r="Z10" s="23">
        <v>2.6583554746884724E-4</v>
      </c>
      <c r="AA10" s="23">
        <v>3.71444179543166E-4</v>
      </c>
      <c r="AB10" s="23">
        <v>2.0872537767078121E-5</v>
      </c>
      <c r="AC10" s="23">
        <v>2.6357840432854581E-5</v>
      </c>
      <c r="AD10" s="23">
        <v>7.8989919932176139E-6</v>
      </c>
      <c r="AE10" s="23">
        <v>4.4541643710990896E-5</v>
      </c>
      <c r="AF10" s="23">
        <v>5.8206214895612032E-5</v>
      </c>
      <c r="AG10" s="23">
        <v>4.9205278240543189E-5</v>
      </c>
      <c r="AH10" s="23">
        <v>2.6067562922127565E-4</v>
      </c>
      <c r="AI10" s="23">
        <v>3.2417043732899777E-3</v>
      </c>
      <c r="AJ10" s="23">
        <v>8.8225945277597655E-5</v>
      </c>
      <c r="AK10" s="23">
        <v>1.2162881212936447E-4</v>
      </c>
      <c r="AL10" s="23">
        <v>3.9297838653384041E-4</v>
      </c>
      <c r="AM10" s="23">
        <v>1.664500687902483E-4</v>
      </c>
      <c r="AN10" s="23">
        <v>1.1983198612587306E-4</v>
      </c>
      <c r="AO10" s="23">
        <v>3.5524157065439311E-4</v>
      </c>
      <c r="AP10" s="23">
        <v>1.0411213995793596E-4</v>
      </c>
      <c r="AQ10" s="23">
        <v>1.0248771170507214</v>
      </c>
      <c r="AR10" s="541">
        <v>0.78890362438216821</v>
      </c>
    </row>
    <row r="11" spans="2:44" ht="13.5" customHeight="1">
      <c r="B11" s="539" t="s">
        <v>17</v>
      </c>
      <c r="C11" s="269" t="s">
        <v>213</v>
      </c>
      <c r="D11" s="22">
        <v>8.3856385620676604E-4</v>
      </c>
      <c r="E11" s="22">
        <v>2.2428002563070972E-3</v>
      </c>
      <c r="F11" s="22">
        <v>3.8402386844733699E-4</v>
      </c>
      <c r="G11" s="22">
        <v>2.9269535516204077E-4</v>
      </c>
      <c r="H11" s="22">
        <v>3.456073891954949E-4</v>
      </c>
      <c r="I11" s="22">
        <v>3.2975873031150819E-4</v>
      </c>
      <c r="J11" s="22">
        <v>1.008266495312697</v>
      </c>
      <c r="K11" s="22">
        <v>1.3597877234475809E-4</v>
      </c>
      <c r="L11" s="22">
        <v>1.4235868735809841E-3</v>
      </c>
      <c r="M11" s="22">
        <v>6.0180932255375803E-4</v>
      </c>
      <c r="N11" s="22">
        <v>4.011679267944151E-4</v>
      </c>
      <c r="O11" s="22">
        <v>3.2253530038360025E-4</v>
      </c>
      <c r="P11" s="22">
        <v>1.6692395037939443E-4</v>
      </c>
      <c r="Q11" s="22">
        <v>1.446139628684936E-4</v>
      </c>
      <c r="R11" s="22">
        <v>2.0867116593025129E-4</v>
      </c>
      <c r="S11" s="22">
        <v>1.6302506422863087E-4</v>
      </c>
      <c r="T11" s="22">
        <v>1.3425221954328022E-4</v>
      </c>
      <c r="U11" s="22">
        <v>1.2167918789633215E-4</v>
      </c>
      <c r="V11" s="22">
        <v>2.0250907845544358E-4</v>
      </c>
      <c r="W11" s="22">
        <v>4.812834489852267E-4</v>
      </c>
      <c r="X11" s="22">
        <v>7.0375217506162165E-4</v>
      </c>
      <c r="Y11" s="22">
        <v>3.0615908072428513E-4</v>
      </c>
      <c r="Z11" s="22">
        <v>6.600662975975286E-4</v>
      </c>
      <c r="AA11" s="22">
        <v>7.8842228721915102E-4</v>
      </c>
      <c r="AB11" s="22">
        <v>3.2754274209428473E-4</v>
      </c>
      <c r="AC11" s="22">
        <v>2.1191044476152719E-4</v>
      </c>
      <c r="AD11" s="22">
        <v>5.2949268966254607E-5</v>
      </c>
      <c r="AE11" s="22">
        <v>4.7391875477713194E-3</v>
      </c>
      <c r="AF11" s="22">
        <v>1.9367192417537495E-4</v>
      </c>
      <c r="AG11" s="22">
        <v>4.3953797942706169E-4</v>
      </c>
      <c r="AH11" s="22">
        <v>2.8726442494485238E-4</v>
      </c>
      <c r="AI11" s="22">
        <v>2.013959283856982E-4</v>
      </c>
      <c r="AJ11" s="22">
        <v>3.3097799141002058E-4</v>
      </c>
      <c r="AK11" s="22">
        <v>1.7840602253297279E-4</v>
      </c>
      <c r="AL11" s="22">
        <v>4.6234794486092376E-4</v>
      </c>
      <c r="AM11" s="22">
        <v>6.2460900695738208E-4</v>
      </c>
      <c r="AN11" s="22">
        <v>3.3199522337165214E-4</v>
      </c>
      <c r="AO11" s="22">
        <v>3.5247920252967743E-4</v>
      </c>
      <c r="AP11" s="22">
        <v>6.0312725807605148E-4</v>
      </c>
      <c r="AQ11" s="22">
        <v>1.0290037837931392</v>
      </c>
      <c r="AR11" s="540">
        <v>0.79208014407955318</v>
      </c>
    </row>
    <row r="12" spans="2:44" ht="13.5" customHeight="1">
      <c r="B12" s="539" t="s">
        <v>19</v>
      </c>
      <c r="C12" s="269" t="s">
        <v>656</v>
      </c>
      <c r="D12" s="22">
        <v>1.9355326861078205E-3</v>
      </c>
      <c r="E12" s="22">
        <v>7.5256866425120787E-4</v>
      </c>
      <c r="F12" s="22">
        <v>3.7065564970874916E-3</v>
      </c>
      <c r="G12" s="22">
        <v>1.3777774907392133E-3</v>
      </c>
      <c r="H12" s="22">
        <v>2.0235217057230268E-3</v>
      </c>
      <c r="I12" s="22">
        <v>5.7750670496848283E-3</v>
      </c>
      <c r="J12" s="22">
        <v>2.2002758807210772E-4</v>
      </c>
      <c r="K12" s="22">
        <v>1.0232836296179944</v>
      </c>
      <c r="L12" s="22">
        <v>5.9804571406559817E-4</v>
      </c>
      <c r="M12" s="22">
        <v>1.7305072136382315E-4</v>
      </c>
      <c r="N12" s="22">
        <v>1.0546711763610309E-3</v>
      </c>
      <c r="O12" s="22">
        <v>4.5341528255875339E-4</v>
      </c>
      <c r="P12" s="22">
        <v>1.4717739172422485E-3</v>
      </c>
      <c r="Q12" s="22">
        <v>2.2356234536560033E-3</v>
      </c>
      <c r="R12" s="22">
        <v>4.7344109190219971E-3</v>
      </c>
      <c r="S12" s="22">
        <v>1.6174899671434547E-3</v>
      </c>
      <c r="T12" s="22">
        <v>2.9863282532808493E-3</v>
      </c>
      <c r="U12" s="22">
        <v>5.0796532978823507E-3</v>
      </c>
      <c r="V12" s="22">
        <v>5.2732596031301099E-3</v>
      </c>
      <c r="W12" s="22">
        <v>5.3445715019710596E-3</v>
      </c>
      <c r="X12" s="22">
        <v>1.7662991835301E-3</v>
      </c>
      <c r="Y12" s="22">
        <v>3.0443658391524656E-4</v>
      </c>
      <c r="Z12" s="22">
        <v>4.9351139038434043E-3</v>
      </c>
      <c r="AA12" s="22">
        <v>2.4229361867470489E-3</v>
      </c>
      <c r="AB12" s="22">
        <v>8.5166565846220114E-4</v>
      </c>
      <c r="AC12" s="22">
        <v>5.5882840167371581E-4</v>
      </c>
      <c r="AD12" s="22">
        <v>1.5981195537907275E-4</v>
      </c>
      <c r="AE12" s="22">
        <v>8.760278334913606E-4</v>
      </c>
      <c r="AF12" s="22">
        <v>6.3129720769542787E-4</v>
      </c>
      <c r="AG12" s="22">
        <v>4.5897827407105456E-4</v>
      </c>
      <c r="AH12" s="22">
        <v>7.7077863771878106E-4</v>
      </c>
      <c r="AI12" s="22">
        <v>4.5831314382574723E-4</v>
      </c>
      <c r="AJ12" s="22">
        <v>1.1330335037316394E-3</v>
      </c>
      <c r="AK12" s="22">
        <v>1.5648209320555505E-3</v>
      </c>
      <c r="AL12" s="22">
        <v>7.8026214485510577E-4</v>
      </c>
      <c r="AM12" s="22">
        <v>6.7018734066094372E-4</v>
      </c>
      <c r="AN12" s="22">
        <v>5.1813578816311634E-4</v>
      </c>
      <c r="AO12" s="22">
        <v>5.6303423613658912E-3</v>
      </c>
      <c r="AP12" s="22">
        <v>4.352839530305977E-4</v>
      </c>
      <c r="AQ12" s="22">
        <v>1.0950235281015539</v>
      </c>
      <c r="AR12" s="540">
        <v>0.84289912978934411</v>
      </c>
    </row>
    <row r="13" spans="2:44" ht="13.5" customHeight="1">
      <c r="B13" s="539" t="s">
        <v>20</v>
      </c>
      <c r="C13" s="269" t="s">
        <v>214</v>
      </c>
      <c r="D13" s="22">
        <v>1.3797626594433043E-3</v>
      </c>
      <c r="E13" s="22">
        <v>2.6674184278814442E-4</v>
      </c>
      <c r="F13" s="22">
        <v>1.0789797329431197E-3</v>
      </c>
      <c r="G13" s="22">
        <v>3.2860941168934705E-4</v>
      </c>
      <c r="H13" s="22">
        <v>7.4810682672319967E-4</v>
      </c>
      <c r="I13" s="22">
        <v>4.7307337151411165E-3</v>
      </c>
      <c r="J13" s="22">
        <v>9.2869223651295633E-3</v>
      </c>
      <c r="K13" s="22">
        <v>1.2661258270316091E-3</v>
      </c>
      <c r="L13" s="22">
        <v>1.0315939046667273</v>
      </c>
      <c r="M13" s="22">
        <v>2.1791391752622605E-3</v>
      </c>
      <c r="N13" s="22">
        <v>7.9824599559324277E-3</v>
      </c>
      <c r="O13" s="22">
        <v>2.2999263827281334E-3</v>
      </c>
      <c r="P13" s="22">
        <v>3.2049669245533051E-3</v>
      </c>
      <c r="Q13" s="22">
        <v>1.6837809247347991E-3</v>
      </c>
      <c r="R13" s="22">
        <v>1.6633714386464181E-2</v>
      </c>
      <c r="S13" s="22">
        <v>1.7406835629251854E-2</v>
      </c>
      <c r="T13" s="22">
        <v>3.0592646602582456E-3</v>
      </c>
      <c r="U13" s="22">
        <v>1.3467560659367126E-3</v>
      </c>
      <c r="V13" s="22">
        <v>1.0546008252074648E-3</v>
      </c>
      <c r="W13" s="22">
        <v>2.2432574399039009E-3</v>
      </c>
      <c r="X13" s="22">
        <v>1.8657186432580176E-2</v>
      </c>
      <c r="Y13" s="22">
        <v>5.6996391093922037E-4</v>
      </c>
      <c r="Z13" s="22">
        <v>3.1605949382413775E-3</v>
      </c>
      <c r="AA13" s="22">
        <v>3.7885664693266315E-4</v>
      </c>
      <c r="AB13" s="22">
        <v>2.646016140621754E-4</v>
      </c>
      <c r="AC13" s="22">
        <v>2.0245365642992965E-4</v>
      </c>
      <c r="AD13" s="22">
        <v>3.2591160120064175E-4</v>
      </c>
      <c r="AE13" s="22">
        <v>4.5861515656419265E-4</v>
      </c>
      <c r="AF13" s="22">
        <v>2.5687998518339646E-4</v>
      </c>
      <c r="AG13" s="22">
        <v>3.6091687575666188E-4</v>
      </c>
      <c r="AH13" s="22">
        <v>9.0789085407425474E-4</v>
      </c>
      <c r="AI13" s="22">
        <v>5.0670820919963366E-4</v>
      </c>
      <c r="AJ13" s="22">
        <v>3.4324107773674325E-4</v>
      </c>
      <c r="AK13" s="22">
        <v>6.233731167472631E-4</v>
      </c>
      <c r="AL13" s="22">
        <v>5.5607393913338784E-4</v>
      </c>
      <c r="AM13" s="22">
        <v>8.1994645319734044E-4</v>
      </c>
      <c r="AN13" s="22">
        <v>5.7131963579054514E-4</v>
      </c>
      <c r="AO13" s="22">
        <v>2.3058018922653576E-3</v>
      </c>
      <c r="AP13" s="22">
        <v>1.3444486014392348E-3</v>
      </c>
      <c r="AQ13" s="22">
        <v>1.1423893740153244</v>
      </c>
      <c r="AR13" s="540">
        <v>0.879359195968626</v>
      </c>
    </row>
    <row r="14" spans="2:44" ht="13.5" customHeight="1">
      <c r="B14" s="542" t="s">
        <v>22</v>
      </c>
      <c r="C14" s="270" t="s">
        <v>215</v>
      </c>
      <c r="D14" s="24">
        <v>3.8519510187765951E-5</v>
      </c>
      <c r="E14" s="24">
        <v>1.8088275173963606E-4</v>
      </c>
      <c r="F14" s="24">
        <v>6.5978840617966563E-5</v>
      </c>
      <c r="G14" s="24">
        <v>3.2097793054740762E-5</v>
      </c>
      <c r="H14" s="24">
        <v>8.3149699237647064E-4</v>
      </c>
      <c r="I14" s="24">
        <v>8.0150825124296549E-5</v>
      </c>
      <c r="J14" s="24">
        <v>2.1973593219358081E-5</v>
      </c>
      <c r="K14" s="24">
        <v>1.2675619725143378E-4</v>
      </c>
      <c r="L14" s="24">
        <v>2.8822921994051386E-4</v>
      </c>
      <c r="M14" s="24">
        <v>1.0205454756298991</v>
      </c>
      <c r="N14" s="24">
        <v>1.2781087911342484E-4</v>
      </c>
      <c r="O14" s="24">
        <v>1.2231878462787131E-2</v>
      </c>
      <c r="P14" s="24">
        <v>5.5287071216636261E-3</v>
      </c>
      <c r="Q14" s="24">
        <v>5.1147093398949848E-3</v>
      </c>
      <c r="R14" s="24">
        <v>1.1108381975483018E-3</v>
      </c>
      <c r="S14" s="24">
        <v>5.2911515142191627E-4</v>
      </c>
      <c r="T14" s="24">
        <v>2.5450793285142549E-3</v>
      </c>
      <c r="U14" s="24">
        <v>6.7304045850891602E-4</v>
      </c>
      <c r="V14" s="24">
        <v>3.1895422237870046E-3</v>
      </c>
      <c r="W14" s="24">
        <v>4.4288241567348681E-4</v>
      </c>
      <c r="X14" s="24">
        <v>1.4157099085531091E-3</v>
      </c>
      <c r="Y14" s="24">
        <v>4.6143286734252114E-5</v>
      </c>
      <c r="Z14" s="24">
        <v>1.0290617828409434E-4</v>
      </c>
      <c r="AA14" s="24">
        <v>1.7851370385967789E-5</v>
      </c>
      <c r="AB14" s="24">
        <v>2.6836639849631929E-5</v>
      </c>
      <c r="AC14" s="24">
        <v>1.9773207203642155E-5</v>
      </c>
      <c r="AD14" s="24">
        <v>2.4402146026542483E-5</v>
      </c>
      <c r="AE14" s="24">
        <v>4.5141074351169373E-5</v>
      </c>
      <c r="AF14" s="24">
        <v>2.7115755118579458E-5</v>
      </c>
      <c r="AG14" s="24">
        <v>3.4270467736510326E-5</v>
      </c>
      <c r="AH14" s="24">
        <v>2.4054466189902414E-5</v>
      </c>
      <c r="AI14" s="24">
        <v>1.8154253230046347E-5</v>
      </c>
      <c r="AJ14" s="24">
        <v>3.1891410064202202E-5</v>
      </c>
      <c r="AK14" s="24">
        <v>5.5030820694416919E-5</v>
      </c>
      <c r="AL14" s="24">
        <v>3.1122592537876219E-5</v>
      </c>
      <c r="AM14" s="24">
        <v>2.7556245710720191E-5</v>
      </c>
      <c r="AN14" s="24">
        <v>2.5922596157366444E-5</v>
      </c>
      <c r="AO14" s="24">
        <v>1.4685101671540646E-4</v>
      </c>
      <c r="AP14" s="24">
        <v>1.8409370258961352E-4</v>
      </c>
      <c r="AQ14" s="24">
        <v>1.0560099920704569</v>
      </c>
      <c r="AR14" s="543">
        <v>0.81286829051812881</v>
      </c>
    </row>
    <row r="15" spans="2:44" ht="13.5" customHeight="1">
      <c r="B15" s="539" t="s">
        <v>24</v>
      </c>
      <c r="C15" s="269" t="s">
        <v>216</v>
      </c>
      <c r="D15" s="22">
        <v>1.6199908692848711E-5</v>
      </c>
      <c r="E15" s="22">
        <v>2.1618659771619925E-5</v>
      </c>
      <c r="F15" s="22">
        <v>1.1464446572403083E-4</v>
      </c>
      <c r="G15" s="22">
        <v>1.7623469393797045E-5</v>
      </c>
      <c r="H15" s="22">
        <v>2.208013066517241E-4</v>
      </c>
      <c r="I15" s="22">
        <v>2.9158841051464421E-4</v>
      </c>
      <c r="J15" s="22">
        <v>1.8003910291432476E-5</v>
      </c>
      <c r="K15" s="22">
        <v>1.7428014622128572E-4</v>
      </c>
      <c r="L15" s="22">
        <v>8.1282739987528318E-4</v>
      </c>
      <c r="M15" s="22">
        <v>9.4137437905589418E-5</v>
      </c>
      <c r="N15" s="22">
        <v>1.0318140420403938</v>
      </c>
      <c r="O15" s="22">
        <v>2.4229089825282819E-3</v>
      </c>
      <c r="P15" s="22">
        <v>1.9505211830352321E-3</v>
      </c>
      <c r="Q15" s="22">
        <v>1.2828049077162611E-3</v>
      </c>
      <c r="R15" s="22">
        <v>2.5100498176611665E-3</v>
      </c>
      <c r="S15" s="22">
        <v>3.5814264445048951E-3</v>
      </c>
      <c r="T15" s="22">
        <v>3.5711799232196204E-3</v>
      </c>
      <c r="U15" s="22">
        <v>2.8162552811904873E-3</v>
      </c>
      <c r="V15" s="22">
        <v>2.4094366751364498E-3</v>
      </c>
      <c r="W15" s="22">
        <v>1.0375585446956307E-3</v>
      </c>
      <c r="X15" s="22">
        <v>5.9942467528720353E-4</v>
      </c>
      <c r="Y15" s="22">
        <v>8.544873395896618E-5</v>
      </c>
      <c r="Z15" s="22">
        <v>6.5950833053983045E-5</v>
      </c>
      <c r="AA15" s="22">
        <v>1.5314950674381034E-5</v>
      </c>
      <c r="AB15" s="22">
        <v>1.6313548235938199E-5</v>
      </c>
      <c r="AC15" s="22">
        <v>1.8077331286700302E-5</v>
      </c>
      <c r="AD15" s="22">
        <v>1.1527955464164584E-5</v>
      </c>
      <c r="AE15" s="22">
        <v>2.1340870527176568E-5</v>
      </c>
      <c r="AF15" s="22">
        <v>3.0623811241712622E-5</v>
      </c>
      <c r="AG15" s="22">
        <v>2.7503116983436231E-5</v>
      </c>
      <c r="AH15" s="22">
        <v>2.6948443140797068E-5</v>
      </c>
      <c r="AI15" s="22">
        <v>1.0883944165216088E-4</v>
      </c>
      <c r="AJ15" s="22">
        <v>4.1250667976111435E-5</v>
      </c>
      <c r="AK15" s="22">
        <v>5.2859910691080208E-5</v>
      </c>
      <c r="AL15" s="22">
        <v>3.853859911905015E-5</v>
      </c>
      <c r="AM15" s="22">
        <v>6.2397299572664736E-5</v>
      </c>
      <c r="AN15" s="22">
        <v>3.4841476690814752E-5</v>
      </c>
      <c r="AO15" s="22">
        <v>1.6888936418870694E-4</v>
      </c>
      <c r="AP15" s="22">
        <v>1.5008691636561358E-4</v>
      </c>
      <c r="AQ15" s="22">
        <v>1.0567540868612346</v>
      </c>
      <c r="AR15" s="540">
        <v>0.81344106072400257</v>
      </c>
    </row>
    <row r="16" spans="2:44" ht="13.5" customHeight="1">
      <c r="B16" s="539" t="s">
        <v>26</v>
      </c>
      <c r="C16" s="269" t="s">
        <v>217</v>
      </c>
      <c r="D16" s="22">
        <v>1.072758224828896E-3</v>
      </c>
      <c r="E16" s="22">
        <v>3.0128231927802414E-3</v>
      </c>
      <c r="F16" s="22">
        <v>4.3707249060832166E-3</v>
      </c>
      <c r="G16" s="22">
        <v>6.5491470925928676E-4</v>
      </c>
      <c r="H16" s="22">
        <v>4.7669184447587864E-3</v>
      </c>
      <c r="I16" s="22">
        <v>5.3573521819536528E-3</v>
      </c>
      <c r="J16" s="22">
        <v>3.6258376959601027E-4</v>
      </c>
      <c r="K16" s="22">
        <v>1.3101348049850822E-3</v>
      </c>
      <c r="L16" s="22">
        <v>2.8963792815720462E-3</v>
      </c>
      <c r="M16" s="22">
        <v>2.3167141652545536E-3</v>
      </c>
      <c r="N16" s="22">
        <v>1.7045539098667975E-3</v>
      </c>
      <c r="O16" s="22">
        <v>1.0194657140465142</v>
      </c>
      <c r="P16" s="22">
        <v>1.0896220111140694E-2</v>
      </c>
      <c r="Q16" s="22">
        <v>9.6610950731503189E-3</v>
      </c>
      <c r="R16" s="22">
        <v>1.1407209103943664E-2</v>
      </c>
      <c r="S16" s="22">
        <v>7.973083507437374E-3</v>
      </c>
      <c r="T16" s="22">
        <v>8.6741229254850508E-3</v>
      </c>
      <c r="U16" s="22">
        <v>9.4942250260241588E-3</v>
      </c>
      <c r="V16" s="22">
        <v>3.8110019932011433E-3</v>
      </c>
      <c r="W16" s="22">
        <v>3.9953928237308096E-3</v>
      </c>
      <c r="X16" s="22">
        <v>2.3728973338847791E-2</v>
      </c>
      <c r="Y16" s="22">
        <v>9.1871711187702435E-4</v>
      </c>
      <c r="Z16" s="22">
        <v>1.7071695206290947E-3</v>
      </c>
      <c r="AA16" s="22">
        <v>3.0532363257075677E-4</v>
      </c>
      <c r="AB16" s="22">
        <v>1.0180616355676016E-3</v>
      </c>
      <c r="AC16" s="22">
        <v>2.9021227527069456E-4</v>
      </c>
      <c r="AD16" s="22">
        <v>4.722672407386384E-4</v>
      </c>
      <c r="AE16" s="22">
        <v>7.9548739560054917E-4</v>
      </c>
      <c r="AF16" s="22">
        <v>4.7944009545297655E-4</v>
      </c>
      <c r="AG16" s="22">
        <v>1.1516419427824644E-3</v>
      </c>
      <c r="AH16" s="22">
        <v>3.9815841609344141E-4</v>
      </c>
      <c r="AI16" s="22">
        <v>3.768522720465474E-4</v>
      </c>
      <c r="AJ16" s="22">
        <v>9.4453365189184064E-4</v>
      </c>
      <c r="AK16" s="22">
        <v>5.8221425404012352E-4</v>
      </c>
      <c r="AL16" s="22">
        <v>1.1358249822466669E-3</v>
      </c>
      <c r="AM16" s="22">
        <v>7.6300674001144046E-4</v>
      </c>
      <c r="AN16" s="22">
        <v>1.1777705346556892E-3</v>
      </c>
      <c r="AO16" s="22">
        <v>1.2170976618402667E-3</v>
      </c>
      <c r="AP16" s="22">
        <v>1.4342050778877458E-3</v>
      </c>
      <c r="AQ16" s="22">
        <v>1.1521008799816168</v>
      </c>
      <c r="AR16" s="540">
        <v>0.88683466998161242</v>
      </c>
    </row>
    <row r="17" spans="2:44" ht="13.5" customHeight="1">
      <c r="B17" s="539" t="s">
        <v>28</v>
      </c>
      <c r="C17" s="269" t="s">
        <v>218</v>
      </c>
      <c r="D17" s="22">
        <v>4.0697872609017298E-5</v>
      </c>
      <c r="E17" s="22">
        <v>6.024083977590023E-4</v>
      </c>
      <c r="F17" s="22">
        <v>5.3985045782977906E-5</v>
      </c>
      <c r="G17" s="22">
        <v>4.4199013672239618E-5</v>
      </c>
      <c r="H17" s="22">
        <v>5.4887685623883058E-5</v>
      </c>
      <c r="I17" s="22">
        <v>6.7056585332296185E-5</v>
      </c>
      <c r="J17" s="22">
        <v>4.7126605827446826E-5</v>
      </c>
      <c r="K17" s="22">
        <v>9.2896271283413417E-5</v>
      </c>
      <c r="L17" s="22">
        <v>2.5248441724879875E-4</v>
      </c>
      <c r="M17" s="22">
        <v>1.4287685786665627E-4</v>
      </c>
      <c r="N17" s="22">
        <v>4.5243356979989318E-5</v>
      </c>
      <c r="O17" s="22">
        <v>1.5359453998915951E-4</v>
      </c>
      <c r="P17" s="22">
        <v>1.0170021703801735</v>
      </c>
      <c r="Q17" s="22">
        <v>4.6743573514396227E-3</v>
      </c>
      <c r="R17" s="22">
        <v>1.4933180417443354E-3</v>
      </c>
      <c r="S17" s="22">
        <v>2.8606646493271399E-4</v>
      </c>
      <c r="T17" s="22">
        <v>1.4202552461386898E-3</v>
      </c>
      <c r="U17" s="22">
        <v>1.9369869364516801E-4</v>
      </c>
      <c r="V17" s="22">
        <v>1.3196227937314058E-3</v>
      </c>
      <c r="W17" s="22">
        <v>5.0308705471382986E-4</v>
      </c>
      <c r="X17" s="22">
        <v>8.4143460598331611E-4</v>
      </c>
      <c r="Y17" s="22">
        <v>1.5269495386485381E-4</v>
      </c>
      <c r="Z17" s="22">
        <v>1.6412955119498695E-3</v>
      </c>
      <c r="AA17" s="22">
        <v>7.6827270768789593E-5</v>
      </c>
      <c r="AB17" s="22">
        <v>7.3872452257497565E-5</v>
      </c>
      <c r="AC17" s="22">
        <v>9.5173628205728395E-5</v>
      </c>
      <c r="AD17" s="22">
        <v>3.1944165355879811E-5</v>
      </c>
      <c r="AE17" s="22">
        <v>1.6856874726893335E-4</v>
      </c>
      <c r="AF17" s="22">
        <v>1.1836099033371316E-4</v>
      </c>
      <c r="AG17" s="22">
        <v>1.0029923611059917E-4</v>
      </c>
      <c r="AH17" s="22">
        <v>9.00861156139617E-5</v>
      </c>
      <c r="AI17" s="22">
        <v>5.4397781416172174E-5</v>
      </c>
      <c r="AJ17" s="22">
        <v>7.3787396385174592E-5</v>
      </c>
      <c r="AK17" s="22">
        <v>9.3226034096504479E-4</v>
      </c>
      <c r="AL17" s="22">
        <v>6.8754508076586499E-5</v>
      </c>
      <c r="AM17" s="22">
        <v>8.5385617890494734E-5</v>
      </c>
      <c r="AN17" s="22">
        <v>5.1688522586970365E-5</v>
      </c>
      <c r="AO17" s="22">
        <v>6.4350664850223099E-5</v>
      </c>
      <c r="AP17" s="22">
        <v>5.5573928066216391E-5</v>
      </c>
      <c r="AQ17" s="22">
        <v>1.0332667891144438</v>
      </c>
      <c r="AR17" s="540">
        <v>0.79536161099181646</v>
      </c>
    </row>
    <row r="18" spans="2:44" ht="13.5" customHeight="1">
      <c r="B18" s="539" t="s">
        <v>30</v>
      </c>
      <c r="C18" s="269" t="s">
        <v>219</v>
      </c>
      <c r="D18" s="22">
        <v>9.2557984776248965E-5</v>
      </c>
      <c r="E18" s="22">
        <v>3.3640806002415509E-4</v>
      </c>
      <c r="F18" s="22">
        <v>1.2944089794894671E-4</v>
      </c>
      <c r="G18" s="22">
        <v>9.6987965949717455E-5</v>
      </c>
      <c r="H18" s="22">
        <v>1.0449131275072088E-4</v>
      </c>
      <c r="I18" s="22">
        <v>1.5823934963716719E-4</v>
      </c>
      <c r="J18" s="22">
        <v>1.1833547935819353E-4</v>
      </c>
      <c r="K18" s="22">
        <v>7.8193566106663827E-4</v>
      </c>
      <c r="L18" s="22">
        <v>4.7785718283344358E-4</v>
      </c>
      <c r="M18" s="22">
        <v>3.2034172803927858E-4</v>
      </c>
      <c r="N18" s="22">
        <v>1.3647252032632267E-4</v>
      </c>
      <c r="O18" s="22">
        <v>1.9629118344561893E-4</v>
      </c>
      <c r="P18" s="22">
        <v>1.090879490889042E-3</v>
      </c>
      <c r="Q18" s="22">
        <v>1.0307699780960331</v>
      </c>
      <c r="R18" s="22">
        <v>3.9873192757248403E-4</v>
      </c>
      <c r="S18" s="22">
        <v>6.1533008421805135E-4</v>
      </c>
      <c r="T18" s="22">
        <v>6.8366434047344952E-4</v>
      </c>
      <c r="U18" s="22">
        <v>2.3288490315733423E-4</v>
      </c>
      <c r="V18" s="22">
        <v>2.8013855589070058E-4</v>
      </c>
      <c r="W18" s="22">
        <v>2.5885850851365441E-4</v>
      </c>
      <c r="X18" s="22">
        <v>2.277526834513491E-4</v>
      </c>
      <c r="Y18" s="22">
        <v>3.5541011266080648E-4</v>
      </c>
      <c r="Z18" s="22">
        <v>4.0509256706604648E-4</v>
      </c>
      <c r="AA18" s="22">
        <v>1.584451240583877E-4</v>
      </c>
      <c r="AB18" s="22">
        <v>1.7142908073043871E-4</v>
      </c>
      <c r="AC18" s="22">
        <v>2.3571694918776535E-4</v>
      </c>
      <c r="AD18" s="22">
        <v>5.3646833413512384E-5</v>
      </c>
      <c r="AE18" s="22">
        <v>3.7857688016042126E-4</v>
      </c>
      <c r="AF18" s="22">
        <v>2.8497505047514525E-4</v>
      </c>
      <c r="AG18" s="22">
        <v>1.6787993805786807E-4</v>
      </c>
      <c r="AH18" s="22">
        <v>1.8712907804250097E-4</v>
      </c>
      <c r="AI18" s="22">
        <v>1.0493747079375526E-4</v>
      </c>
      <c r="AJ18" s="22">
        <v>1.6576749668433633E-4</v>
      </c>
      <c r="AK18" s="22">
        <v>2.5743978022715881E-3</v>
      </c>
      <c r="AL18" s="22">
        <v>1.2214028041705654E-4</v>
      </c>
      <c r="AM18" s="22">
        <v>1.5728351314060353E-4</v>
      </c>
      <c r="AN18" s="22">
        <v>9.1744873096767364E-5</v>
      </c>
      <c r="AO18" s="22">
        <v>7.9911281270203486E-5</v>
      </c>
      <c r="AP18" s="22">
        <v>1.0047551026353397E-4</v>
      </c>
      <c r="AQ18" s="22">
        <v>1.0433025377581466</v>
      </c>
      <c r="AR18" s="540">
        <v>0.80308667221787733</v>
      </c>
    </row>
    <row r="19" spans="2:44" ht="13.5" customHeight="1">
      <c r="B19" s="539" t="s">
        <v>32</v>
      </c>
      <c r="C19" s="269" t="s">
        <v>220</v>
      </c>
      <c r="D19" s="22">
        <v>5.7345981480913504E-5</v>
      </c>
      <c r="E19" s="22">
        <v>9.6337014033623909E-5</v>
      </c>
      <c r="F19" s="22">
        <v>7.4174778839597373E-5</v>
      </c>
      <c r="G19" s="22">
        <v>6.5894571719783836E-5</v>
      </c>
      <c r="H19" s="22">
        <v>5.4434363800306402E-5</v>
      </c>
      <c r="I19" s="22">
        <v>8.1325065895430427E-5</v>
      </c>
      <c r="J19" s="22">
        <v>4.6284280103788199E-5</v>
      </c>
      <c r="K19" s="22">
        <v>5.2677190384643872E-5</v>
      </c>
      <c r="L19" s="22">
        <v>8.0845903895072752E-5</v>
      </c>
      <c r="M19" s="22">
        <v>4.3095124131601631E-5</v>
      </c>
      <c r="N19" s="22">
        <v>4.2280998335120391E-5</v>
      </c>
      <c r="O19" s="22">
        <v>5.0434693703740235E-5</v>
      </c>
      <c r="P19" s="22">
        <v>6.1106250308327014E-4</v>
      </c>
      <c r="Q19" s="22">
        <v>1.2477818082681205E-3</v>
      </c>
      <c r="R19" s="22">
        <v>1.022709018923486</v>
      </c>
      <c r="S19" s="22">
        <v>7.7519100975265314E-5</v>
      </c>
      <c r="T19" s="22">
        <v>2.2322889533415383E-4</v>
      </c>
      <c r="U19" s="22">
        <v>2.2309312260829003E-4</v>
      </c>
      <c r="V19" s="22">
        <v>1.1567796448875924E-4</v>
      </c>
      <c r="W19" s="22">
        <v>9.9270435685315126E-5</v>
      </c>
      <c r="X19" s="22">
        <v>1.4768572286672711E-4</v>
      </c>
      <c r="Y19" s="22">
        <v>1.5628719710346052E-4</v>
      </c>
      <c r="Z19" s="22">
        <v>1.9055158209334698E-4</v>
      </c>
      <c r="AA19" s="22">
        <v>1.0145128676841219E-4</v>
      </c>
      <c r="AB19" s="22">
        <v>3.3263880361715194E-4</v>
      </c>
      <c r="AC19" s="22">
        <v>1.3352383126023746E-4</v>
      </c>
      <c r="AD19" s="22">
        <v>2.8604403901285023E-5</v>
      </c>
      <c r="AE19" s="22">
        <v>1.8326910124053097E-4</v>
      </c>
      <c r="AF19" s="22">
        <v>1.8761934452375041E-4</v>
      </c>
      <c r="AG19" s="22">
        <v>7.2596212733618058E-4</v>
      </c>
      <c r="AH19" s="22">
        <v>1.1503802714799027E-4</v>
      </c>
      <c r="AI19" s="22">
        <v>3.1787075997502757E-3</v>
      </c>
      <c r="AJ19" s="22">
        <v>1.1313366195639905E-4</v>
      </c>
      <c r="AK19" s="22">
        <v>1.1046808611347503E-3</v>
      </c>
      <c r="AL19" s="22">
        <v>6.7367523505615064E-4</v>
      </c>
      <c r="AM19" s="22">
        <v>1.1921003116085534E-4</v>
      </c>
      <c r="AN19" s="22">
        <v>6.6343851402591656E-5</v>
      </c>
      <c r="AO19" s="22">
        <v>6.6849358193519998E-3</v>
      </c>
      <c r="AP19" s="22">
        <v>1.183144264480641E-4</v>
      </c>
      <c r="AQ19" s="22">
        <v>1.040413415634373</v>
      </c>
      <c r="AR19" s="540">
        <v>0.80086275788043293</v>
      </c>
    </row>
    <row r="20" spans="2:44" ht="13.5" customHeight="1">
      <c r="B20" s="533" t="s">
        <v>34</v>
      </c>
      <c r="C20" s="268" t="s">
        <v>208</v>
      </c>
      <c r="D20" s="23">
        <v>3.0182941594193376E-5</v>
      </c>
      <c r="E20" s="23">
        <v>6.1806654234681442E-5</v>
      </c>
      <c r="F20" s="23">
        <v>4.4672535921045716E-5</v>
      </c>
      <c r="G20" s="23">
        <v>4.2695352483380724E-5</v>
      </c>
      <c r="H20" s="23">
        <v>3.430481953090271E-5</v>
      </c>
      <c r="I20" s="23">
        <v>5.1721164422982027E-5</v>
      </c>
      <c r="J20" s="23">
        <v>2.8521417322078489E-5</v>
      </c>
      <c r="K20" s="23">
        <v>3.2356724962561371E-5</v>
      </c>
      <c r="L20" s="23">
        <v>4.9865358245754599E-5</v>
      </c>
      <c r="M20" s="23">
        <v>2.7213476735157724E-5</v>
      </c>
      <c r="N20" s="23">
        <v>6.3542799925400911E-5</v>
      </c>
      <c r="O20" s="23">
        <v>6.3838805626303171E-5</v>
      </c>
      <c r="P20" s="23">
        <v>3.4372241702723276E-4</v>
      </c>
      <c r="Q20" s="23">
        <v>7.4039697284399573E-4</v>
      </c>
      <c r="R20" s="23">
        <v>7.1267734870203107E-3</v>
      </c>
      <c r="S20" s="23">
        <v>1.0182061786060501</v>
      </c>
      <c r="T20" s="23">
        <v>1.157388300736813E-2</v>
      </c>
      <c r="U20" s="23">
        <v>1.8227905510472184E-2</v>
      </c>
      <c r="V20" s="23">
        <v>9.8482109226045783E-4</v>
      </c>
      <c r="W20" s="23">
        <v>1.3087276819939556E-3</v>
      </c>
      <c r="X20" s="23">
        <v>9.3665630930022927E-5</v>
      </c>
      <c r="Y20" s="23">
        <v>1.0928005811545373E-4</v>
      </c>
      <c r="Z20" s="23">
        <v>1.0731774616676514E-4</v>
      </c>
      <c r="AA20" s="23">
        <v>5.6969386707642379E-5</v>
      </c>
      <c r="AB20" s="23">
        <v>6.3758337185738595E-5</v>
      </c>
      <c r="AC20" s="23">
        <v>9.0904541544918076E-5</v>
      </c>
      <c r="AD20" s="23">
        <v>1.8559676793863123E-5</v>
      </c>
      <c r="AE20" s="23">
        <v>1.167163765225824E-4</v>
      </c>
      <c r="AF20" s="23">
        <v>1.4820988171811793E-4</v>
      </c>
      <c r="AG20" s="23">
        <v>1.3341573210760832E-4</v>
      </c>
      <c r="AH20" s="23">
        <v>1.3935402264734026E-4</v>
      </c>
      <c r="AI20" s="23">
        <v>6.0972262951753584E-5</v>
      </c>
      <c r="AJ20" s="23">
        <v>8.1304472421752386E-5</v>
      </c>
      <c r="AK20" s="23">
        <v>7.6645411681996382E-4</v>
      </c>
      <c r="AL20" s="23">
        <v>5.3863116831467402E-5</v>
      </c>
      <c r="AM20" s="23">
        <v>5.6708465831377968E-5</v>
      </c>
      <c r="AN20" s="23">
        <v>3.2458972175417371E-5</v>
      </c>
      <c r="AO20" s="23">
        <v>2.0340598370783515E-3</v>
      </c>
      <c r="AP20" s="23">
        <v>4.2342485885433818E-5</v>
      </c>
      <c r="AQ20" s="23">
        <v>1.0632494459464761</v>
      </c>
      <c r="AR20" s="541">
        <v>0.81844089166837619</v>
      </c>
    </row>
    <row r="21" spans="2:44" ht="13.5" customHeight="1">
      <c r="B21" s="539" t="s">
        <v>36</v>
      </c>
      <c r="C21" s="269" t="s">
        <v>221</v>
      </c>
      <c r="D21" s="22">
        <v>1.9882222816970763E-5</v>
      </c>
      <c r="E21" s="22">
        <v>3.9606049151313126E-5</v>
      </c>
      <c r="F21" s="22">
        <v>2.4720483052573328E-5</v>
      </c>
      <c r="G21" s="22">
        <v>2.191141346570956E-5</v>
      </c>
      <c r="H21" s="22">
        <v>2.313768128345087E-5</v>
      </c>
      <c r="I21" s="22">
        <v>2.9246728705919734E-5</v>
      </c>
      <c r="J21" s="22">
        <v>1.9810083283362298E-5</v>
      </c>
      <c r="K21" s="22">
        <v>2.2956062633580341E-5</v>
      </c>
      <c r="L21" s="22">
        <v>3.2044084645848077E-5</v>
      </c>
      <c r="M21" s="22">
        <v>1.7396607018935897E-5</v>
      </c>
      <c r="N21" s="22">
        <v>2.8142322786629449E-5</v>
      </c>
      <c r="O21" s="22">
        <v>3.2565035378885325E-5</v>
      </c>
      <c r="P21" s="22">
        <v>9.0332759046599749E-4</v>
      </c>
      <c r="Q21" s="22">
        <v>1.3943537331318407E-3</v>
      </c>
      <c r="R21" s="22">
        <v>9.6272502189028732E-4</v>
      </c>
      <c r="S21" s="22">
        <v>6.0736987458192692E-4</v>
      </c>
      <c r="T21" s="22">
        <v>1.0043664802322128</v>
      </c>
      <c r="U21" s="22">
        <v>1.0650029491879127E-3</v>
      </c>
      <c r="V21" s="22">
        <v>3.1210004442921379E-3</v>
      </c>
      <c r="W21" s="22">
        <v>3.7279405558504305E-4</v>
      </c>
      <c r="X21" s="22">
        <v>4.8078485124079486E-4</v>
      </c>
      <c r="Y21" s="22">
        <v>7.0617692435650368E-5</v>
      </c>
      <c r="Z21" s="22">
        <v>9.7916996249150303E-5</v>
      </c>
      <c r="AA21" s="22">
        <v>3.0960541927144058E-5</v>
      </c>
      <c r="AB21" s="22">
        <v>4.470864358871425E-5</v>
      </c>
      <c r="AC21" s="22">
        <v>4.5274073614399814E-5</v>
      </c>
      <c r="AD21" s="22">
        <v>1.70236682581988E-5</v>
      </c>
      <c r="AE21" s="22">
        <v>7.907654894555332E-5</v>
      </c>
      <c r="AF21" s="22">
        <v>6.5446968129743185E-5</v>
      </c>
      <c r="AG21" s="22">
        <v>1.0646246823613751E-4</v>
      </c>
      <c r="AH21" s="22">
        <v>7.9165438942119948E-5</v>
      </c>
      <c r="AI21" s="22">
        <v>2.6927457174938997E-5</v>
      </c>
      <c r="AJ21" s="22">
        <v>3.5989166400779634E-5</v>
      </c>
      <c r="AK21" s="22">
        <v>4.320008171548319E-4</v>
      </c>
      <c r="AL21" s="22">
        <v>3.9120465259802918E-5</v>
      </c>
      <c r="AM21" s="22">
        <v>3.611798958418137E-5</v>
      </c>
      <c r="AN21" s="22">
        <v>2.0603561627146244E-5</v>
      </c>
      <c r="AO21" s="22">
        <v>4.1036566786046582E-5</v>
      </c>
      <c r="AP21" s="22">
        <v>4.6324861307986717E-5</v>
      </c>
      <c r="AQ21" s="22">
        <v>1.0149000314524343</v>
      </c>
      <c r="AR21" s="540">
        <v>0.7812237192908047</v>
      </c>
    </row>
    <row r="22" spans="2:44" ht="13.5" customHeight="1">
      <c r="B22" s="539" t="s">
        <v>38</v>
      </c>
      <c r="C22" s="269" t="s">
        <v>657</v>
      </c>
      <c r="D22" s="22">
        <v>7.4596845709465386E-6</v>
      </c>
      <c r="E22" s="22">
        <v>1.3869656598205657E-5</v>
      </c>
      <c r="F22" s="22">
        <v>9.220859989482911E-6</v>
      </c>
      <c r="G22" s="22">
        <v>7.204076590035634E-6</v>
      </c>
      <c r="H22" s="22">
        <v>6.7835666796101277E-6</v>
      </c>
      <c r="I22" s="22">
        <v>1.6599659507317001E-5</v>
      </c>
      <c r="J22" s="22">
        <v>1.893395162912548E-5</v>
      </c>
      <c r="K22" s="22">
        <v>6.7551019555126238E-6</v>
      </c>
      <c r="L22" s="22">
        <v>1.1684742879268758E-5</v>
      </c>
      <c r="M22" s="22">
        <v>5.8415197334406835E-6</v>
      </c>
      <c r="N22" s="22">
        <v>5.4501131526051127E-6</v>
      </c>
      <c r="O22" s="22">
        <v>1.0194701704733196E-5</v>
      </c>
      <c r="P22" s="22">
        <v>4.303431208808329E-5</v>
      </c>
      <c r="Q22" s="22">
        <v>3.0488993297331045E-5</v>
      </c>
      <c r="R22" s="22">
        <v>8.726503052284564E-6</v>
      </c>
      <c r="S22" s="22">
        <v>1.0284028046713345E-5</v>
      </c>
      <c r="T22" s="22">
        <v>9.5195000113416586E-6</v>
      </c>
      <c r="U22" s="22">
        <v>1.002417036208274</v>
      </c>
      <c r="V22" s="22">
        <v>1.2686952958575415E-5</v>
      </c>
      <c r="W22" s="22">
        <v>9.9431321318541704E-6</v>
      </c>
      <c r="X22" s="22">
        <v>1.9227523169719959E-4</v>
      </c>
      <c r="Y22" s="22">
        <v>2.2594058768629819E-5</v>
      </c>
      <c r="Z22" s="22">
        <v>2.8007839382134482E-5</v>
      </c>
      <c r="AA22" s="22">
        <v>1.2850725643254097E-5</v>
      </c>
      <c r="AB22" s="22">
        <v>3.1787319617999899E-5</v>
      </c>
      <c r="AC22" s="22">
        <v>2.4424359293169098E-5</v>
      </c>
      <c r="AD22" s="22">
        <v>1.0569744580540283E-5</v>
      </c>
      <c r="AE22" s="22">
        <v>2.8258050050494026E-5</v>
      </c>
      <c r="AF22" s="22">
        <v>2.9353659427017096E-5</v>
      </c>
      <c r="AG22" s="22">
        <v>1.1887554579363021E-4</v>
      </c>
      <c r="AH22" s="22">
        <v>2.1139106795225544E-5</v>
      </c>
      <c r="AI22" s="22">
        <v>8.5847016611279267E-6</v>
      </c>
      <c r="AJ22" s="22">
        <v>1.5709760430508582E-5</v>
      </c>
      <c r="AK22" s="22">
        <v>1.2345630015184438E-4</v>
      </c>
      <c r="AL22" s="22">
        <v>1.8746637042810952E-5</v>
      </c>
      <c r="AM22" s="22">
        <v>1.243323188850165E-5</v>
      </c>
      <c r="AN22" s="22">
        <v>1.6309598104551162E-5</v>
      </c>
      <c r="AO22" s="22">
        <v>7.7690749814444641E-6</v>
      </c>
      <c r="AP22" s="22">
        <v>2.0229803593694214E-5</v>
      </c>
      <c r="AQ22" s="22">
        <v>1.0034050920137538</v>
      </c>
      <c r="AR22" s="540">
        <v>0.77237543959525967</v>
      </c>
    </row>
    <row r="23" spans="2:44" ht="13.5" customHeight="1">
      <c r="B23" s="539" t="s">
        <v>39</v>
      </c>
      <c r="C23" s="269" t="s">
        <v>222</v>
      </c>
      <c r="D23" s="22">
        <v>1.3209735405386873E-4</v>
      </c>
      <c r="E23" s="22">
        <v>3.3321942498684611E-4</v>
      </c>
      <c r="F23" s="22">
        <v>1.5788989911937637E-4</v>
      </c>
      <c r="G23" s="22">
        <v>1.1913356268033698E-4</v>
      </c>
      <c r="H23" s="22">
        <v>1.0435793461706988E-4</v>
      </c>
      <c r="I23" s="22">
        <v>1.8141969589313041E-4</v>
      </c>
      <c r="J23" s="22">
        <v>1.2075748656226045E-4</v>
      </c>
      <c r="K23" s="22">
        <v>1.112641075820184E-4</v>
      </c>
      <c r="L23" s="22">
        <v>1.8921430007512146E-4</v>
      </c>
      <c r="M23" s="22">
        <v>9.5431983603922922E-5</v>
      </c>
      <c r="N23" s="22">
        <v>9.0229455649273893E-5</v>
      </c>
      <c r="O23" s="22">
        <v>9.7509789109393339E-5</v>
      </c>
      <c r="P23" s="22">
        <v>1.1069128961421656E-4</v>
      </c>
      <c r="Q23" s="22">
        <v>1.3429272846816328E-4</v>
      </c>
      <c r="R23" s="22">
        <v>1.1254889778246109E-4</v>
      </c>
      <c r="S23" s="22">
        <v>1.3097814209135519E-4</v>
      </c>
      <c r="T23" s="22">
        <v>1.1111616202138344E-4</v>
      </c>
      <c r="U23" s="22">
        <v>1.1117565624950956E-4</v>
      </c>
      <c r="V23" s="22">
        <v>1.0253804988413322</v>
      </c>
      <c r="W23" s="22">
        <v>1.5095661704174991E-4</v>
      </c>
      <c r="X23" s="22">
        <v>2.4926127268780969E-4</v>
      </c>
      <c r="Y23" s="22">
        <v>4.0932159560533158E-4</v>
      </c>
      <c r="Z23" s="22">
        <v>3.7995214975089731E-4</v>
      </c>
      <c r="AA23" s="22">
        <v>2.0182454972211849E-4</v>
      </c>
      <c r="AB23" s="22">
        <v>2.1117724165714888E-4</v>
      </c>
      <c r="AC23" s="22">
        <v>2.7941759996258006E-4</v>
      </c>
      <c r="AD23" s="22">
        <v>6.2688344793877647E-5</v>
      </c>
      <c r="AE23" s="22">
        <v>7.5787978533123834E-4</v>
      </c>
      <c r="AF23" s="22">
        <v>3.3181096500617949E-4</v>
      </c>
      <c r="AG23" s="22">
        <v>5.5851193495476197E-4</v>
      </c>
      <c r="AH23" s="22">
        <v>2.3052788217807691E-4</v>
      </c>
      <c r="AI23" s="22">
        <v>1.2401701965083605E-4</v>
      </c>
      <c r="AJ23" s="22">
        <v>1.9903646643126423E-4</v>
      </c>
      <c r="AK23" s="22">
        <v>2.9457511757242151E-3</v>
      </c>
      <c r="AL23" s="22">
        <v>1.5809171000050152E-4</v>
      </c>
      <c r="AM23" s="22">
        <v>2.1001911314529471E-4</v>
      </c>
      <c r="AN23" s="22">
        <v>1.1379862750013776E-4</v>
      </c>
      <c r="AO23" s="22">
        <v>9.2031150678366933E-5</v>
      </c>
      <c r="AP23" s="22">
        <v>1.6566429506869118E-4</v>
      </c>
      <c r="AQ23" s="22">
        <v>1.0356555662083831</v>
      </c>
      <c r="AR23" s="540">
        <v>0.79720038256344916</v>
      </c>
    </row>
    <row r="24" spans="2:44" ht="13.5" customHeight="1">
      <c r="B24" s="542" t="s">
        <v>41</v>
      </c>
      <c r="C24" s="270" t="s">
        <v>42</v>
      </c>
      <c r="D24" s="24">
        <v>1.7075616035395268E-3</v>
      </c>
      <c r="E24" s="24">
        <v>2.6959938792253911E-3</v>
      </c>
      <c r="F24" s="24">
        <v>4.0364276417536021E-3</v>
      </c>
      <c r="G24" s="24">
        <v>9.1355198565794445E-3</v>
      </c>
      <c r="H24" s="24">
        <v>6.6324717601409823E-3</v>
      </c>
      <c r="I24" s="24">
        <v>2.84362046567402E-3</v>
      </c>
      <c r="J24" s="24">
        <v>8.3652162294001447E-4</v>
      </c>
      <c r="K24" s="24">
        <v>2.8232034457464847E-3</v>
      </c>
      <c r="L24" s="24">
        <v>2.6547294080303111E-3</v>
      </c>
      <c r="M24" s="24">
        <v>3.1929318045938334E-3</v>
      </c>
      <c r="N24" s="24">
        <v>2.2664676815335166E-2</v>
      </c>
      <c r="O24" s="24">
        <v>9.6376541534852207E-4</v>
      </c>
      <c r="P24" s="24">
        <v>1.0120336156614063E-3</v>
      </c>
      <c r="Q24" s="24">
        <v>1.4068557087030648E-3</v>
      </c>
      <c r="R24" s="24">
        <v>4.2068670326102283E-3</v>
      </c>
      <c r="S24" s="24">
        <v>1.7777693847649085E-3</v>
      </c>
      <c r="T24" s="24">
        <v>2.7990300667357936E-3</v>
      </c>
      <c r="U24" s="24">
        <v>2.8870316832160627E-3</v>
      </c>
      <c r="V24" s="24">
        <v>8.6202125400898142E-4</v>
      </c>
      <c r="W24" s="24">
        <v>1.0321357417044736</v>
      </c>
      <c r="X24" s="24">
        <v>2.1626983028427246E-3</v>
      </c>
      <c r="Y24" s="24">
        <v>2.3254352543984483E-3</v>
      </c>
      <c r="Z24" s="24">
        <v>3.1044752503314368E-3</v>
      </c>
      <c r="AA24" s="24">
        <v>3.3017739491519147E-3</v>
      </c>
      <c r="AB24" s="24">
        <v>3.3151904219336182E-3</v>
      </c>
      <c r="AC24" s="24">
        <v>7.7569003561178693E-3</v>
      </c>
      <c r="AD24" s="24">
        <v>6.9224673549799409E-4</v>
      </c>
      <c r="AE24" s="24">
        <v>1.8720991942275775E-3</v>
      </c>
      <c r="AF24" s="24">
        <v>1.1280065223510003E-2</v>
      </c>
      <c r="AG24" s="24">
        <v>3.6657731376926049E-3</v>
      </c>
      <c r="AH24" s="24">
        <v>8.2533950052083339E-3</v>
      </c>
      <c r="AI24" s="24">
        <v>2.271321653000067E-3</v>
      </c>
      <c r="AJ24" s="24">
        <v>1.7589836833644585E-2</v>
      </c>
      <c r="AK24" s="24">
        <v>3.9331594983036148E-3</v>
      </c>
      <c r="AL24" s="24">
        <v>4.7683014863252856E-3</v>
      </c>
      <c r="AM24" s="24">
        <v>2.738931133623594E-3</v>
      </c>
      <c r="AN24" s="24">
        <v>1.980246419300005E-3</v>
      </c>
      <c r="AO24" s="24">
        <v>5.6602722548141228E-2</v>
      </c>
      <c r="AP24" s="24">
        <v>1.4945242362993303E-3</v>
      </c>
      <c r="AQ24" s="24">
        <v>1.2463838708086319</v>
      </c>
      <c r="AR24" s="543">
        <v>0.95940941279084402</v>
      </c>
    </row>
    <row r="25" spans="2:44" ht="13.5" customHeight="1">
      <c r="B25" s="539" t="s">
        <v>43</v>
      </c>
      <c r="C25" s="269" t="s">
        <v>223</v>
      </c>
      <c r="D25" s="22">
        <v>5.9309277550867456E-3</v>
      </c>
      <c r="E25" s="22">
        <v>9.245284667947511E-3</v>
      </c>
      <c r="F25" s="22">
        <v>2.7514115643011796E-3</v>
      </c>
      <c r="G25" s="22">
        <v>4.3287359461401092E-3</v>
      </c>
      <c r="H25" s="22">
        <v>7.122797250394176E-3</v>
      </c>
      <c r="I25" s="22">
        <v>3.6785423783235187E-3</v>
      </c>
      <c r="J25" s="22">
        <v>8.6568837187663197E-3</v>
      </c>
      <c r="K25" s="22">
        <v>6.4034002150383891E-3</v>
      </c>
      <c r="L25" s="22">
        <v>9.691486699298155E-3</v>
      </c>
      <c r="M25" s="22">
        <v>6.7732841840436944E-3</v>
      </c>
      <c r="N25" s="22">
        <v>5.728155124051477E-3</v>
      </c>
      <c r="O25" s="22">
        <v>5.9935680847203856E-3</v>
      </c>
      <c r="P25" s="22">
        <v>3.6740647089493093E-3</v>
      </c>
      <c r="Q25" s="22">
        <v>2.8737279870315788E-3</v>
      </c>
      <c r="R25" s="22">
        <v>3.3881367679742969E-3</v>
      </c>
      <c r="S25" s="22">
        <v>6.2986437019776527E-3</v>
      </c>
      <c r="T25" s="22">
        <v>3.2368162044687258E-3</v>
      </c>
      <c r="U25" s="22">
        <v>3.9170481506697321E-3</v>
      </c>
      <c r="V25" s="22">
        <v>2.0530781611127597E-3</v>
      </c>
      <c r="W25" s="22">
        <v>4.5985954997887135E-3</v>
      </c>
      <c r="X25" s="22">
        <v>1.0027021979247162</v>
      </c>
      <c r="Y25" s="22">
        <v>2.3453611793809816E-2</v>
      </c>
      <c r="Z25" s="22">
        <v>5.541989950180333E-2</v>
      </c>
      <c r="AA25" s="22">
        <v>6.1798010182990528E-3</v>
      </c>
      <c r="AB25" s="22">
        <v>6.3417313980176603E-3</v>
      </c>
      <c r="AC25" s="22">
        <v>5.6493036819199472E-3</v>
      </c>
      <c r="AD25" s="22">
        <v>1.5065063193826424E-2</v>
      </c>
      <c r="AE25" s="22">
        <v>1.5906982474433565E-2</v>
      </c>
      <c r="AF25" s="22">
        <v>7.4044613150521139E-3</v>
      </c>
      <c r="AG25" s="22">
        <v>1.0579549392277057E-2</v>
      </c>
      <c r="AH25" s="22">
        <v>8.3361623206034807E-3</v>
      </c>
      <c r="AI25" s="22">
        <v>4.6327822415771968E-3</v>
      </c>
      <c r="AJ25" s="22">
        <v>3.6352055523189678E-3</v>
      </c>
      <c r="AK25" s="22">
        <v>2.9237782524618124E-3</v>
      </c>
      <c r="AL25" s="22">
        <v>6.6831093112332011E-3</v>
      </c>
      <c r="AM25" s="22">
        <v>7.3001437073912457E-3</v>
      </c>
      <c r="AN25" s="22">
        <v>4.7751606500642035E-3</v>
      </c>
      <c r="AO25" s="22">
        <v>2.9659238838437335E-3</v>
      </c>
      <c r="AP25" s="22">
        <v>1.728825087555047E-2</v>
      </c>
      <c r="AQ25" s="22">
        <v>1.3135877072592839</v>
      </c>
      <c r="AR25" s="540">
        <v>1.0111398585840659</v>
      </c>
    </row>
    <row r="26" spans="2:44" ht="13.5" customHeight="1">
      <c r="B26" s="539" t="s">
        <v>45</v>
      </c>
      <c r="C26" s="269" t="s">
        <v>658</v>
      </c>
      <c r="D26" s="22">
        <v>1.1558878518041143E-2</v>
      </c>
      <c r="E26" s="22">
        <v>1.6459459217071599E-2</v>
      </c>
      <c r="F26" s="22">
        <v>1.3377362167863602E-2</v>
      </c>
      <c r="G26" s="22">
        <v>1.7493761137145212E-2</v>
      </c>
      <c r="H26" s="22">
        <v>2.1038547077493717E-2</v>
      </c>
      <c r="I26" s="22">
        <v>1.546666374002737E-2</v>
      </c>
      <c r="J26" s="22">
        <v>1.5424991995585188E-2</v>
      </c>
      <c r="K26" s="22">
        <v>2.0739605573449747E-2</v>
      </c>
      <c r="L26" s="22">
        <v>4.1297006917093697E-2</v>
      </c>
      <c r="M26" s="22">
        <v>5.0339610596753986E-2</v>
      </c>
      <c r="N26" s="22">
        <v>2.4057566490819794E-2</v>
      </c>
      <c r="O26" s="22">
        <v>1.574710146467552E-2</v>
      </c>
      <c r="P26" s="22">
        <v>1.2223042554831949E-2</v>
      </c>
      <c r="Q26" s="22">
        <v>8.7754623860235911E-3</v>
      </c>
      <c r="R26" s="22">
        <v>1.2847291872695142E-2</v>
      </c>
      <c r="S26" s="22">
        <v>2.3838787414210586E-2</v>
      </c>
      <c r="T26" s="22">
        <v>8.2343569063824066E-3</v>
      </c>
      <c r="U26" s="22">
        <v>5.7381226716838258E-3</v>
      </c>
      <c r="V26" s="22">
        <v>1.2169110819915804E-2</v>
      </c>
      <c r="W26" s="22">
        <v>1.5796373590087846E-2</v>
      </c>
      <c r="X26" s="22">
        <v>5.0910859911424133E-3</v>
      </c>
      <c r="Y26" s="22">
        <v>1.0981139925134185</v>
      </c>
      <c r="Z26" s="22">
        <v>4.5594641222823959E-2</v>
      </c>
      <c r="AA26" s="22">
        <v>5.1746536620830744E-2</v>
      </c>
      <c r="AB26" s="22">
        <v>2.0080993590099721E-2</v>
      </c>
      <c r="AC26" s="22">
        <v>5.4431727114611301E-3</v>
      </c>
      <c r="AD26" s="22">
        <v>3.185681176649868E-3</v>
      </c>
      <c r="AE26" s="22">
        <v>8.8707825843893345E-3</v>
      </c>
      <c r="AF26" s="22">
        <v>7.6907000179982999E-3</v>
      </c>
      <c r="AG26" s="22">
        <v>1.0025842696091705E-2</v>
      </c>
      <c r="AH26" s="22">
        <v>1.2954707569063518E-2</v>
      </c>
      <c r="AI26" s="22">
        <v>1.0898015012562642E-2</v>
      </c>
      <c r="AJ26" s="22">
        <v>4.7267020274812423E-3</v>
      </c>
      <c r="AK26" s="22">
        <v>5.0174632551343752E-3</v>
      </c>
      <c r="AL26" s="22">
        <v>2.1699762893526479E-2</v>
      </c>
      <c r="AM26" s="22">
        <v>4.4137748865318481E-2</v>
      </c>
      <c r="AN26" s="22">
        <v>2.2186187460107556E-2</v>
      </c>
      <c r="AO26" s="22">
        <v>7.3042391305227564E-3</v>
      </c>
      <c r="AP26" s="22">
        <v>4.9119136800846036E-3</v>
      </c>
      <c r="AQ26" s="22">
        <v>1.7523032721305587</v>
      </c>
      <c r="AR26" s="540">
        <v>1.3488430753324305</v>
      </c>
    </row>
    <row r="27" spans="2:44" ht="13.5" customHeight="1">
      <c r="B27" s="539" t="s">
        <v>46</v>
      </c>
      <c r="C27" s="269" t="s">
        <v>47</v>
      </c>
      <c r="D27" s="22">
        <v>1.3999195435006131E-3</v>
      </c>
      <c r="E27" s="22">
        <v>3.2376801404389796E-3</v>
      </c>
      <c r="F27" s="22">
        <v>2.640823943032724E-3</v>
      </c>
      <c r="G27" s="22">
        <v>1.6616173189797872E-3</v>
      </c>
      <c r="H27" s="22">
        <v>1.4824092597555876E-3</v>
      </c>
      <c r="I27" s="22">
        <v>3.1492388956859069E-3</v>
      </c>
      <c r="J27" s="22">
        <v>1.1880087230517649E-3</v>
      </c>
      <c r="K27" s="22">
        <v>9.6584551762874304E-4</v>
      </c>
      <c r="L27" s="22">
        <v>1.6189747204291027E-3</v>
      </c>
      <c r="M27" s="22">
        <v>7.8173213956208643E-4</v>
      </c>
      <c r="N27" s="22">
        <v>8.1049968359858736E-4</v>
      </c>
      <c r="O27" s="22">
        <v>8.8772375381867489E-4</v>
      </c>
      <c r="P27" s="22">
        <v>1.1123992877384633E-3</v>
      </c>
      <c r="Q27" s="22">
        <v>8.43018498274852E-4</v>
      </c>
      <c r="R27" s="22">
        <v>8.6468774759238952E-4</v>
      </c>
      <c r="S27" s="22">
        <v>1.8202690274503903E-3</v>
      </c>
      <c r="T27" s="22">
        <v>7.9942211638930384E-4</v>
      </c>
      <c r="U27" s="22">
        <v>7.4435750474920865E-4</v>
      </c>
      <c r="V27" s="22">
        <v>6.4338975212411013E-4</v>
      </c>
      <c r="W27" s="22">
        <v>1.6428519767908367E-3</v>
      </c>
      <c r="X27" s="22">
        <v>1.7133274450090788E-3</v>
      </c>
      <c r="Y27" s="22">
        <v>1.7338641454652832E-3</v>
      </c>
      <c r="Z27" s="22">
        <v>1.0917430939885546</v>
      </c>
      <c r="AA27" s="22">
        <v>1.0036426754314614E-2</v>
      </c>
      <c r="AB27" s="22">
        <v>3.740631715235602E-3</v>
      </c>
      <c r="AC27" s="22">
        <v>2.0191286131525095E-3</v>
      </c>
      <c r="AD27" s="22">
        <v>7.0291266453990822E-4</v>
      </c>
      <c r="AE27" s="22">
        <v>7.9036292622119888E-3</v>
      </c>
      <c r="AF27" s="22">
        <v>4.0025567224965851E-3</v>
      </c>
      <c r="AG27" s="22">
        <v>5.2028776978930054E-3</v>
      </c>
      <c r="AH27" s="22">
        <v>9.6164362572211132E-3</v>
      </c>
      <c r="AI27" s="22">
        <v>5.9210030514491819E-3</v>
      </c>
      <c r="AJ27" s="22">
        <v>3.0725701350309996E-3</v>
      </c>
      <c r="AK27" s="22">
        <v>1.4195120348519648E-3</v>
      </c>
      <c r="AL27" s="22">
        <v>1.0410300035276912E-2</v>
      </c>
      <c r="AM27" s="22">
        <v>1.5793968254781843E-2</v>
      </c>
      <c r="AN27" s="22">
        <v>1.0384253958925263E-2</v>
      </c>
      <c r="AO27" s="22">
        <v>1.2470632490266136E-3</v>
      </c>
      <c r="AP27" s="22">
        <v>2.1375613057386346E-3</v>
      </c>
      <c r="AQ27" s="22">
        <v>1.2170959868417677</v>
      </c>
      <c r="AR27" s="540">
        <v>0.93686493655311376</v>
      </c>
    </row>
    <row r="28" spans="2:44" ht="13.5" customHeight="1">
      <c r="B28" s="539" t="s">
        <v>48</v>
      </c>
      <c r="C28" s="269" t="s">
        <v>49</v>
      </c>
      <c r="D28" s="22">
        <v>1.1989239128571898E-3</v>
      </c>
      <c r="E28" s="22">
        <v>3.9197298229340502E-3</v>
      </c>
      <c r="F28" s="22">
        <v>2.2408978917977805E-3</v>
      </c>
      <c r="G28" s="22">
        <v>1.0197167917691142E-3</v>
      </c>
      <c r="H28" s="22">
        <v>1.5714457217569551E-3</v>
      </c>
      <c r="I28" s="22">
        <v>3.9667739090558252E-3</v>
      </c>
      <c r="J28" s="22">
        <v>8.5840506487404756E-4</v>
      </c>
      <c r="K28" s="22">
        <v>4.8658140702758827E-4</v>
      </c>
      <c r="L28" s="22">
        <v>3.8533045622008849E-3</v>
      </c>
      <c r="M28" s="22">
        <v>7.0703990124468014E-4</v>
      </c>
      <c r="N28" s="22">
        <v>7.9153007689657985E-4</v>
      </c>
      <c r="O28" s="22">
        <v>6.3548381945292603E-4</v>
      </c>
      <c r="P28" s="22">
        <v>8.5886604346670562E-4</v>
      </c>
      <c r="Q28" s="22">
        <v>4.6682689797407459E-4</v>
      </c>
      <c r="R28" s="22">
        <v>7.8735085641753609E-4</v>
      </c>
      <c r="S28" s="22">
        <v>1.3185750002828193E-3</v>
      </c>
      <c r="T28" s="22">
        <v>6.3108616170929146E-4</v>
      </c>
      <c r="U28" s="22">
        <v>7.8840024352799082E-4</v>
      </c>
      <c r="V28" s="22">
        <v>4.6721004509741551E-4</v>
      </c>
      <c r="W28" s="22">
        <v>1.3261898558466182E-3</v>
      </c>
      <c r="X28" s="22">
        <v>3.590487585674978E-3</v>
      </c>
      <c r="Y28" s="22">
        <v>2.1061853845992275E-3</v>
      </c>
      <c r="Z28" s="22">
        <v>4.0288265209126187E-3</v>
      </c>
      <c r="AA28" s="22">
        <v>1.0010600534581411</v>
      </c>
      <c r="AB28" s="22">
        <v>2.4285134204740442E-3</v>
      </c>
      <c r="AC28" s="22">
        <v>5.4623120871943589E-3</v>
      </c>
      <c r="AD28" s="22">
        <v>5.5362073984152528E-4</v>
      </c>
      <c r="AE28" s="22">
        <v>7.4536967662077241E-3</v>
      </c>
      <c r="AF28" s="22">
        <v>9.2801896627800005E-3</v>
      </c>
      <c r="AG28" s="22">
        <v>3.4479576874525464E-2</v>
      </c>
      <c r="AH28" s="22">
        <v>8.2536408794964163E-3</v>
      </c>
      <c r="AI28" s="22">
        <v>5.6907971679152625E-3</v>
      </c>
      <c r="AJ28" s="22">
        <v>1.1506223093638822E-3</v>
      </c>
      <c r="AK28" s="22">
        <v>2.5558679402739957E-3</v>
      </c>
      <c r="AL28" s="22">
        <v>1.5848834839569538E-2</v>
      </c>
      <c r="AM28" s="22">
        <v>5.4908081615689573E-2</v>
      </c>
      <c r="AN28" s="22">
        <v>2.0267850764798888E-2</v>
      </c>
      <c r="AO28" s="22">
        <v>1.0220618582533528E-3</v>
      </c>
      <c r="AP28" s="22">
        <v>1.6083620314099302E-2</v>
      </c>
      <c r="AQ28" s="22">
        <v>1.224119178176001</v>
      </c>
      <c r="AR28" s="540">
        <v>0.94227106866995747</v>
      </c>
    </row>
    <row r="29" spans="2:44" ht="13.5" customHeight="1">
      <c r="B29" s="539" t="s">
        <v>50</v>
      </c>
      <c r="C29" s="269" t="s">
        <v>664</v>
      </c>
      <c r="D29" s="22">
        <v>4.5843234072532893E-2</v>
      </c>
      <c r="E29" s="22">
        <v>1.9157321879048873E-2</v>
      </c>
      <c r="F29" s="22">
        <v>5.2323508871065044E-2</v>
      </c>
      <c r="G29" s="22">
        <v>6.1196609471744275E-2</v>
      </c>
      <c r="H29" s="22">
        <v>5.6233920455121912E-2</v>
      </c>
      <c r="I29" s="22">
        <v>3.7090270274236441E-2</v>
      </c>
      <c r="J29" s="22">
        <v>1.7956181811247668E-2</v>
      </c>
      <c r="K29" s="22">
        <v>4.0505480418529909E-2</v>
      </c>
      <c r="L29" s="22">
        <v>3.0798172486783799E-2</v>
      </c>
      <c r="M29" s="22">
        <v>2.7658505955500769E-2</v>
      </c>
      <c r="N29" s="22">
        <v>2.6184530863122744E-2</v>
      </c>
      <c r="O29" s="22">
        <v>2.1388751254531567E-2</v>
      </c>
      <c r="P29" s="22">
        <v>2.5727253408806779E-2</v>
      </c>
      <c r="Q29" s="22">
        <v>2.6849543987236029E-2</v>
      </c>
      <c r="R29" s="22">
        <v>3.685281509326712E-2</v>
      </c>
      <c r="S29" s="22">
        <v>3.0897475622728605E-2</v>
      </c>
      <c r="T29" s="22">
        <v>3.5393327720899294E-2</v>
      </c>
      <c r="U29" s="22">
        <v>3.481934933452862E-2</v>
      </c>
      <c r="V29" s="22">
        <v>3.3851887796590076E-2</v>
      </c>
      <c r="W29" s="22">
        <v>5.6329857511749855E-2</v>
      </c>
      <c r="X29" s="22">
        <v>3.6365909043331979E-2</v>
      </c>
      <c r="Y29" s="22">
        <v>5.6058666048035373E-3</v>
      </c>
      <c r="Z29" s="22">
        <v>2.0090991564135584E-2</v>
      </c>
      <c r="AA29" s="22">
        <v>1.608930028472676E-2</v>
      </c>
      <c r="AB29" s="22">
        <v>1.0101435898933468</v>
      </c>
      <c r="AC29" s="22">
        <v>7.9511718801723238E-3</v>
      </c>
      <c r="AD29" s="22">
        <v>2.2744290394696325E-3</v>
      </c>
      <c r="AE29" s="22">
        <v>3.098038991991095E-2</v>
      </c>
      <c r="AF29" s="22">
        <v>1.0881550976086998E-2</v>
      </c>
      <c r="AG29" s="22">
        <v>9.5906816180097911E-3</v>
      </c>
      <c r="AH29" s="22">
        <v>1.6725883524715626E-2</v>
      </c>
      <c r="AI29" s="22">
        <v>3.0636358160372662E-2</v>
      </c>
      <c r="AJ29" s="22">
        <v>2.8261999619183256E-2</v>
      </c>
      <c r="AK29" s="22">
        <v>1.6812450335131891E-2</v>
      </c>
      <c r="AL29" s="22">
        <v>2.2818778398920003E-2</v>
      </c>
      <c r="AM29" s="22">
        <v>4.6988622338309485E-2</v>
      </c>
      <c r="AN29" s="22">
        <v>7.1543774197925708E-2</v>
      </c>
      <c r="AO29" s="22">
        <v>0.16744252438799218</v>
      </c>
      <c r="AP29" s="22">
        <v>6.7786631916322308E-3</v>
      </c>
      <c r="AQ29" s="22">
        <v>2.2750409332674502</v>
      </c>
      <c r="AR29" s="540">
        <v>1.7512226666132671</v>
      </c>
    </row>
    <row r="30" spans="2:44" ht="13.5" customHeight="1">
      <c r="B30" s="533" t="s">
        <v>52</v>
      </c>
      <c r="C30" s="268" t="s">
        <v>224</v>
      </c>
      <c r="D30" s="23">
        <v>1.1755836847711854E-2</v>
      </c>
      <c r="E30" s="23">
        <v>7.0211014632992605E-2</v>
      </c>
      <c r="F30" s="23">
        <v>1.1099090743659369E-2</v>
      </c>
      <c r="G30" s="23">
        <v>2.122006537282967E-2</v>
      </c>
      <c r="H30" s="23">
        <v>1.463886134662961E-2</v>
      </c>
      <c r="I30" s="23">
        <v>1.369769902186159E-2</v>
      </c>
      <c r="J30" s="23">
        <v>6.1210309960748064E-3</v>
      </c>
      <c r="K30" s="23">
        <v>7.4638682893399949E-3</v>
      </c>
      <c r="L30" s="23">
        <v>1.7586806971315361E-2</v>
      </c>
      <c r="M30" s="23">
        <v>1.2069705894146437E-2</v>
      </c>
      <c r="N30" s="23">
        <v>1.5698303159855379E-2</v>
      </c>
      <c r="O30" s="23">
        <v>1.3842854095786821E-2</v>
      </c>
      <c r="P30" s="23">
        <v>9.0563925702409689E-3</v>
      </c>
      <c r="Q30" s="23">
        <v>9.6940633618042629E-3</v>
      </c>
      <c r="R30" s="23">
        <v>1.6405156742703486E-2</v>
      </c>
      <c r="S30" s="23">
        <v>1.0024301140116968E-2</v>
      </c>
      <c r="T30" s="23">
        <v>9.8186761257403245E-3</v>
      </c>
      <c r="U30" s="23">
        <v>8.2520920475296095E-3</v>
      </c>
      <c r="V30" s="23">
        <v>8.2972457444909428E-3</v>
      </c>
      <c r="W30" s="23">
        <v>2.6657785146631856E-2</v>
      </c>
      <c r="X30" s="23">
        <v>1.5862752454126907E-2</v>
      </c>
      <c r="Y30" s="23">
        <v>3.2483224258943434E-2</v>
      </c>
      <c r="Z30" s="23">
        <v>2.535397433742715E-2</v>
      </c>
      <c r="AA30" s="23">
        <v>3.2006386153731123E-2</v>
      </c>
      <c r="AB30" s="23">
        <v>2.4213603339173426E-2</v>
      </c>
      <c r="AC30" s="23">
        <v>1.0791111113759067</v>
      </c>
      <c r="AD30" s="23">
        <v>7.5888194521678207E-2</v>
      </c>
      <c r="AE30" s="23">
        <v>3.4424918274985269E-2</v>
      </c>
      <c r="AF30" s="23">
        <v>1.2765020832307803E-2</v>
      </c>
      <c r="AG30" s="23">
        <v>1.7906826232281788E-2</v>
      </c>
      <c r="AH30" s="23">
        <v>1.3432046975978475E-2</v>
      </c>
      <c r="AI30" s="23">
        <v>1.2283512219025121E-2</v>
      </c>
      <c r="AJ30" s="23">
        <v>2.8747986963642055E-2</v>
      </c>
      <c r="AK30" s="23">
        <v>1.4732832750489207E-2</v>
      </c>
      <c r="AL30" s="23">
        <v>1.6620589251572494E-2</v>
      </c>
      <c r="AM30" s="23">
        <v>3.855320745310175E-2</v>
      </c>
      <c r="AN30" s="23">
        <v>1.8976915260766621E-2</v>
      </c>
      <c r="AO30" s="23">
        <v>8.8530638499138125E-3</v>
      </c>
      <c r="AP30" s="23">
        <v>3.8886053293862625E-2</v>
      </c>
      <c r="AQ30" s="23">
        <v>1.8547130700503756</v>
      </c>
      <c r="AR30" s="541">
        <v>1.427673463295118</v>
      </c>
    </row>
    <row r="31" spans="2:44" ht="13.5" customHeight="1">
      <c r="B31" s="539" t="s">
        <v>54</v>
      </c>
      <c r="C31" s="269" t="s">
        <v>225</v>
      </c>
      <c r="D31" s="22">
        <v>6.0840719020655524E-3</v>
      </c>
      <c r="E31" s="22">
        <v>1.8067392710345583E-2</v>
      </c>
      <c r="F31" s="22">
        <v>8.3119019429747833E-3</v>
      </c>
      <c r="G31" s="22">
        <v>1.0325715900760252E-2</v>
      </c>
      <c r="H31" s="22">
        <v>7.261605878082552E-3</v>
      </c>
      <c r="I31" s="22">
        <v>9.1393108476267686E-3</v>
      </c>
      <c r="J31" s="22">
        <v>5.547425474323524E-3</v>
      </c>
      <c r="K31" s="22">
        <v>7.7244788141357561E-3</v>
      </c>
      <c r="L31" s="22">
        <v>9.8791998560809925E-3</v>
      </c>
      <c r="M31" s="22">
        <v>5.8875171129686146E-3</v>
      </c>
      <c r="N31" s="22">
        <v>5.3080162958755615E-3</v>
      </c>
      <c r="O31" s="22">
        <v>8.4059363433618087E-3</v>
      </c>
      <c r="P31" s="22">
        <v>7.0085899250293647E-3</v>
      </c>
      <c r="Q31" s="22">
        <v>5.5285544581986489E-3</v>
      </c>
      <c r="R31" s="22">
        <v>6.8525925959453159E-3</v>
      </c>
      <c r="S31" s="22">
        <v>5.0195422986016019E-3</v>
      </c>
      <c r="T31" s="22">
        <v>6.0073393413112445E-3</v>
      </c>
      <c r="U31" s="22">
        <v>5.5419366432667826E-3</v>
      </c>
      <c r="V31" s="22">
        <v>3.5595788843874069E-3</v>
      </c>
      <c r="W31" s="22">
        <v>9.7685635074639468E-3</v>
      </c>
      <c r="X31" s="22">
        <v>1.0029438427054338E-2</v>
      </c>
      <c r="Y31" s="22">
        <v>1.7803352403111369E-2</v>
      </c>
      <c r="Z31" s="22">
        <v>7.0808159934044679E-3</v>
      </c>
      <c r="AA31" s="22">
        <v>6.6422176188999033E-3</v>
      </c>
      <c r="AB31" s="22">
        <v>4.1412299079073608E-2</v>
      </c>
      <c r="AC31" s="22">
        <v>2.4004960193411834E-2</v>
      </c>
      <c r="AD31" s="22">
        <v>1.0408565870820681</v>
      </c>
      <c r="AE31" s="22">
        <v>2.8876093870187795E-2</v>
      </c>
      <c r="AF31" s="22">
        <v>2.7305785090350775E-2</v>
      </c>
      <c r="AG31" s="22">
        <v>6.5459291197273771E-3</v>
      </c>
      <c r="AH31" s="22">
        <v>1.3501638615301795E-2</v>
      </c>
      <c r="AI31" s="22">
        <v>2.1088911441637041E-2</v>
      </c>
      <c r="AJ31" s="22">
        <v>2.2754236276025432E-2</v>
      </c>
      <c r="AK31" s="22">
        <v>1.562176690143437E-2</v>
      </c>
      <c r="AL31" s="22">
        <v>2.7081802020521056E-2</v>
      </c>
      <c r="AM31" s="22">
        <v>2.2934891758980013E-2</v>
      </c>
      <c r="AN31" s="22">
        <v>6.3634873370869274E-2</v>
      </c>
      <c r="AO31" s="22">
        <v>9.3101629990323832E-3</v>
      </c>
      <c r="AP31" s="22">
        <v>2.371187728292453E-2</v>
      </c>
      <c r="AQ31" s="22">
        <v>1.5814269102768217</v>
      </c>
      <c r="AR31" s="540">
        <v>1.2173102515968603</v>
      </c>
    </row>
    <row r="32" spans="2:44" ht="13.5" customHeight="1">
      <c r="B32" s="539" t="s">
        <v>56</v>
      </c>
      <c r="C32" s="269" t="s">
        <v>226</v>
      </c>
      <c r="D32" s="22">
        <v>9.8211686953738414E-2</v>
      </c>
      <c r="E32" s="22">
        <v>0.34033080317775283</v>
      </c>
      <c r="F32" s="22">
        <v>4.8900361760065285E-2</v>
      </c>
      <c r="G32" s="22">
        <v>3.7020404571445953E-2</v>
      </c>
      <c r="H32" s="22">
        <v>5.3682111991886779E-2</v>
      </c>
      <c r="I32" s="22">
        <v>2.826288466039939E-2</v>
      </c>
      <c r="J32" s="22">
        <v>6.6166619642001642E-2</v>
      </c>
      <c r="K32" s="22">
        <v>2.0246488036354631E-2</v>
      </c>
      <c r="L32" s="22">
        <v>7.8441470916089218E-2</v>
      </c>
      <c r="M32" s="22">
        <v>4.3454095755582088E-2</v>
      </c>
      <c r="N32" s="22">
        <v>3.5080057108396415E-2</v>
      </c>
      <c r="O32" s="22">
        <v>3.2189978121137323E-2</v>
      </c>
      <c r="P32" s="22">
        <v>2.4091290021924061E-2</v>
      </c>
      <c r="Q32" s="22">
        <v>2.2313638037117871E-2</v>
      </c>
      <c r="R32" s="22">
        <v>3.3554966123024804E-2</v>
      </c>
      <c r="S32" s="22">
        <v>1.8995345105313071E-2</v>
      </c>
      <c r="T32" s="22">
        <v>2.1253630736176161E-2</v>
      </c>
      <c r="U32" s="22">
        <v>2.237901759358667E-2</v>
      </c>
      <c r="V32" s="22">
        <v>1.7655911772007774E-2</v>
      </c>
      <c r="W32" s="22">
        <v>8.8052785029548622E-2</v>
      </c>
      <c r="X32" s="22">
        <v>5.1885926846918846E-2</v>
      </c>
      <c r="Y32" s="22">
        <v>2.2307143206538978E-2</v>
      </c>
      <c r="Z32" s="22">
        <v>3.5786910382329465E-2</v>
      </c>
      <c r="AA32" s="22">
        <v>7.9279786757715687E-2</v>
      </c>
      <c r="AB32" s="22">
        <v>5.9012644888407739E-2</v>
      </c>
      <c r="AC32" s="22">
        <v>3.9081850983923486E-2</v>
      </c>
      <c r="AD32" s="22">
        <v>6.6206214060090971E-3</v>
      </c>
      <c r="AE32" s="22">
        <v>1.0702752650303125</v>
      </c>
      <c r="AF32" s="22">
        <v>3.1408042324200004E-2</v>
      </c>
      <c r="AG32" s="22">
        <v>3.7871528118780709E-2</v>
      </c>
      <c r="AH32" s="22">
        <v>3.4979149809399486E-2</v>
      </c>
      <c r="AI32" s="22">
        <v>2.1742149029647859E-2</v>
      </c>
      <c r="AJ32" s="22">
        <v>4.5119061277335677E-2</v>
      </c>
      <c r="AK32" s="22">
        <v>2.1084166329847661E-2</v>
      </c>
      <c r="AL32" s="22">
        <v>5.3465675881199749E-2</v>
      </c>
      <c r="AM32" s="22">
        <v>0.10694923303125219</v>
      </c>
      <c r="AN32" s="22">
        <v>3.6251550065981755E-2</v>
      </c>
      <c r="AO32" s="22">
        <v>7.2483015696953729E-2</v>
      </c>
      <c r="AP32" s="22">
        <v>5.3543943909653023E-2</v>
      </c>
      <c r="AQ32" s="22">
        <v>3.0094312120899569</v>
      </c>
      <c r="AR32" s="540">
        <v>2.3165227821445167</v>
      </c>
    </row>
    <row r="33" spans="2:44" ht="13.5" customHeight="1">
      <c r="B33" s="539" t="s">
        <v>58</v>
      </c>
      <c r="C33" s="269" t="s">
        <v>227</v>
      </c>
      <c r="D33" s="22">
        <v>6.2222609876177431E-3</v>
      </c>
      <c r="E33" s="22">
        <v>9.2497055780731263E-3</v>
      </c>
      <c r="F33" s="22">
        <v>7.319166183486955E-3</v>
      </c>
      <c r="G33" s="22">
        <v>6.883183680234395E-3</v>
      </c>
      <c r="H33" s="22">
        <v>5.721978386995623E-3</v>
      </c>
      <c r="I33" s="22">
        <v>1.3548548841610006E-2</v>
      </c>
      <c r="J33" s="22">
        <v>4.9553590921484775E-3</v>
      </c>
      <c r="K33" s="22">
        <v>5.1536502402299194E-3</v>
      </c>
      <c r="L33" s="22">
        <v>8.083416482788118E-3</v>
      </c>
      <c r="M33" s="22">
        <v>5.8343949375305399E-3</v>
      </c>
      <c r="N33" s="22">
        <v>4.1719019287021989E-3</v>
      </c>
      <c r="O33" s="22">
        <v>7.6215706016837248E-3</v>
      </c>
      <c r="P33" s="22">
        <v>7.2639837205192024E-3</v>
      </c>
      <c r="Q33" s="22">
        <v>7.6642726456109716E-3</v>
      </c>
      <c r="R33" s="22">
        <v>6.5724045438896438E-3</v>
      </c>
      <c r="S33" s="22">
        <v>6.6468807777946394E-3</v>
      </c>
      <c r="T33" s="22">
        <v>9.4584620233736649E-3</v>
      </c>
      <c r="U33" s="22">
        <v>1.5512488291726625E-2</v>
      </c>
      <c r="V33" s="22">
        <v>3.8531162936993124E-3</v>
      </c>
      <c r="W33" s="22">
        <v>7.4838773429709111E-3</v>
      </c>
      <c r="X33" s="22">
        <v>1.0051491974143163E-2</v>
      </c>
      <c r="Y33" s="22">
        <v>1.5758153548450237E-2</v>
      </c>
      <c r="Z33" s="22">
        <v>3.0991778921399583E-2</v>
      </c>
      <c r="AA33" s="22">
        <v>1.0628301318431555E-2</v>
      </c>
      <c r="AB33" s="22">
        <v>2.81730125771056E-2</v>
      </c>
      <c r="AC33" s="22">
        <v>3.9543208021935894E-2</v>
      </c>
      <c r="AD33" s="22">
        <v>4.821045502806349E-3</v>
      </c>
      <c r="AE33" s="22">
        <v>1.2417009914400839E-2</v>
      </c>
      <c r="AF33" s="22">
        <v>1.1190986209823213</v>
      </c>
      <c r="AG33" s="22">
        <v>1.9411578449713651E-2</v>
      </c>
      <c r="AH33" s="22">
        <v>2.3038874045606242E-2</v>
      </c>
      <c r="AI33" s="22">
        <v>1.0752386506756497E-2</v>
      </c>
      <c r="AJ33" s="22">
        <v>4.1624103892282972E-2</v>
      </c>
      <c r="AK33" s="22">
        <v>3.8145388253501986E-2</v>
      </c>
      <c r="AL33" s="22">
        <v>1.6597866507572438E-2</v>
      </c>
      <c r="AM33" s="22">
        <v>2.6588144054567765E-2</v>
      </c>
      <c r="AN33" s="22">
        <v>1.621137617419675E-2</v>
      </c>
      <c r="AO33" s="22">
        <v>6.1546597058039039E-3</v>
      </c>
      <c r="AP33" s="22">
        <v>2.9950588751679306E-2</v>
      </c>
      <c r="AQ33" s="22">
        <v>1.6491782116833615</v>
      </c>
      <c r="AR33" s="540">
        <v>1.2694621109241895</v>
      </c>
    </row>
    <row r="34" spans="2:44" ht="13.5" customHeight="1">
      <c r="B34" s="542" t="s">
        <v>60</v>
      </c>
      <c r="C34" s="270" t="s">
        <v>228</v>
      </c>
      <c r="D34" s="24">
        <v>5.7568620380760843E-4</v>
      </c>
      <c r="E34" s="24">
        <v>4.3589121373736726E-4</v>
      </c>
      <c r="F34" s="24">
        <v>2.8937134199422631E-4</v>
      </c>
      <c r="G34" s="24">
        <v>2.4937204552185363E-4</v>
      </c>
      <c r="H34" s="24">
        <v>2.5835415548927773E-4</v>
      </c>
      <c r="I34" s="24">
        <v>1.2304136692510104E-4</v>
      </c>
      <c r="J34" s="24">
        <v>1.3245354803184377E-3</v>
      </c>
      <c r="K34" s="24">
        <v>1.5339383627651295E-4</v>
      </c>
      <c r="L34" s="24">
        <v>8.4872737622498082E-4</v>
      </c>
      <c r="M34" s="24">
        <v>8.0264748251076287E-4</v>
      </c>
      <c r="N34" s="24">
        <v>3.316041368080646E-4</v>
      </c>
      <c r="O34" s="24">
        <v>3.4011914301954082E-4</v>
      </c>
      <c r="P34" s="24">
        <v>5.5084124094709045E-4</v>
      </c>
      <c r="Q34" s="24">
        <v>4.2796895143274051E-4</v>
      </c>
      <c r="R34" s="24">
        <v>2.4012481156184985E-4</v>
      </c>
      <c r="S34" s="24">
        <v>1.1108812821150958E-4</v>
      </c>
      <c r="T34" s="24">
        <v>1.5076573705453164E-4</v>
      </c>
      <c r="U34" s="24">
        <v>1.2851361253018634E-4</v>
      </c>
      <c r="V34" s="24">
        <v>1.0766880046496268E-4</v>
      </c>
      <c r="W34" s="24">
        <v>1.981633934704472E-4</v>
      </c>
      <c r="X34" s="24">
        <v>9.9093086742352938E-4</v>
      </c>
      <c r="Y34" s="24">
        <v>3.0318778052895235E-4</v>
      </c>
      <c r="Z34" s="24">
        <v>6.5363029452375151E-4</v>
      </c>
      <c r="AA34" s="24">
        <v>5.7141085636666308E-4</v>
      </c>
      <c r="AB34" s="24">
        <v>3.4637922562861173E-4</v>
      </c>
      <c r="AC34" s="24">
        <v>7.7808966749286863E-4</v>
      </c>
      <c r="AD34" s="24">
        <v>2.4987004065104342E-4</v>
      </c>
      <c r="AE34" s="24">
        <v>2.0030986969865096E-4</v>
      </c>
      <c r="AF34" s="24">
        <v>3.8980176402487007E-4</v>
      </c>
      <c r="AG34" s="24">
        <v>1.0000936995703837</v>
      </c>
      <c r="AH34" s="24">
        <v>4.9479658674256039E-4</v>
      </c>
      <c r="AI34" s="24">
        <v>2.7020853406408459E-4</v>
      </c>
      <c r="AJ34" s="24">
        <v>9.0833678925956638E-4</v>
      </c>
      <c r="AK34" s="24">
        <v>3.5495799012334002E-4</v>
      </c>
      <c r="AL34" s="24">
        <v>4.6376300645443259E-4</v>
      </c>
      <c r="AM34" s="24">
        <v>1.4126104680543918E-3</v>
      </c>
      <c r="AN34" s="24">
        <v>1.9726980615773009E-4</v>
      </c>
      <c r="AO34" s="24">
        <v>1.4056911407189573E-4</v>
      </c>
      <c r="AP34" s="24">
        <v>0.10159012624452043</v>
      </c>
      <c r="AQ34" s="24">
        <v>1.1180578269344779</v>
      </c>
      <c r="AR34" s="543">
        <v>0.8606298816346859</v>
      </c>
    </row>
    <row r="35" spans="2:44" ht="13.5" customHeight="1">
      <c r="B35" s="539" t="s">
        <v>62</v>
      </c>
      <c r="C35" s="269" t="s">
        <v>229</v>
      </c>
      <c r="D35" s="22">
        <v>1.3765540636029183E-4</v>
      </c>
      <c r="E35" s="22">
        <v>2.6735271923944984E-4</v>
      </c>
      <c r="F35" s="22">
        <v>3.5715059608391355E-4</v>
      </c>
      <c r="G35" s="22">
        <v>9.370589541838611E-5</v>
      </c>
      <c r="H35" s="22">
        <v>1.5013142646270352E-4</v>
      </c>
      <c r="I35" s="22">
        <v>3.550307638968241E-4</v>
      </c>
      <c r="J35" s="22">
        <v>1.0890259035513009E-4</v>
      </c>
      <c r="K35" s="22">
        <v>2.1331844682096333E-4</v>
      </c>
      <c r="L35" s="22">
        <v>4.7513989181719276E-4</v>
      </c>
      <c r="M35" s="22">
        <v>3.7057047464383067E-4</v>
      </c>
      <c r="N35" s="22">
        <v>1.2922928141808558E-4</v>
      </c>
      <c r="O35" s="22">
        <v>5.54206542043784E-4</v>
      </c>
      <c r="P35" s="22">
        <v>6.3231796504603633E-4</v>
      </c>
      <c r="Q35" s="22">
        <v>3.6396270802521366E-4</v>
      </c>
      <c r="R35" s="22">
        <v>3.3620806998531708E-4</v>
      </c>
      <c r="S35" s="22">
        <v>1.2781866470485737E-3</v>
      </c>
      <c r="T35" s="22">
        <v>1.1493960732029268E-3</v>
      </c>
      <c r="U35" s="22">
        <v>1.7484929601785425E-3</v>
      </c>
      <c r="V35" s="22">
        <v>3.3914031541670901E-4</v>
      </c>
      <c r="W35" s="22">
        <v>2.6346346904139125E-4</v>
      </c>
      <c r="X35" s="22">
        <v>2.7276248291201399E-4</v>
      </c>
      <c r="Y35" s="22">
        <v>9.6787627757155038E-4</v>
      </c>
      <c r="Z35" s="22">
        <v>3.4503362662704351E-4</v>
      </c>
      <c r="AA35" s="22">
        <v>3.4245514028945087E-4</v>
      </c>
      <c r="AB35" s="22">
        <v>3.6274824967115422E-4</v>
      </c>
      <c r="AC35" s="22">
        <v>3.8945713056632062E-4</v>
      </c>
      <c r="AD35" s="22">
        <v>5.1805881213228638E-5</v>
      </c>
      <c r="AE35" s="22">
        <v>6.4976108079167695E-4</v>
      </c>
      <c r="AF35" s="22">
        <v>4.3407076414533749E-3</v>
      </c>
      <c r="AG35" s="22">
        <v>2.013251664150287E-4</v>
      </c>
      <c r="AH35" s="22">
        <v>1.0001681431286531</v>
      </c>
      <c r="AI35" s="22">
        <v>1.6675346840150504E-4</v>
      </c>
      <c r="AJ35" s="22">
        <v>2.3980331694869683E-4</v>
      </c>
      <c r="AK35" s="22">
        <v>5.7032223619896984E-4</v>
      </c>
      <c r="AL35" s="22">
        <v>5.5203555274180402E-4</v>
      </c>
      <c r="AM35" s="22">
        <v>4.6150108696361812E-4</v>
      </c>
      <c r="AN35" s="22">
        <v>6.244344475753096E-4</v>
      </c>
      <c r="AO35" s="22">
        <v>1.2707347777225338E-4</v>
      </c>
      <c r="AP35" s="22">
        <v>2.013732848624042E-3</v>
      </c>
      <c r="AQ35" s="22">
        <v>1.0221712944838952</v>
      </c>
      <c r="AR35" s="540">
        <v>0.7868208056769882</v>
      </c>
    </row>
    <row r="36" spans="2:44" ht="13.5" customHeight="1">
      <c r="B36" s="539" t="s">
        <v>64</v>
      </c>
      <c r="C36" s="269" t="s">
        <v>230</v>
      </c>
      <c r="D36" s="22">
        <v>1.9962590159386203E-5</v>
      </c>
      <c r="E36" s="22">
        <v>6.529079807906157E-5</v>
      </c>
      <c r="F36" s="22">
        <v>1.1756285263816911E-5</v>
      </c>
      <c r="G36" s="22">
        <v>9.9832493851454833E-6</v>
      </c>
      <c r="H36" s="22">
        <v>1.2168085962200172E-5</v>
      </c>
      <c r="I36" s="22">
        <v>1.6893481815797104E-5</v>
      </c>
      <c r="J36" s="22">
        <v>1.4031681715555386E-5</v>
      </c>
      <c r="K36" s="22">
        <v>5.8103440419784451E-6</v>
      </c>
      <c r="L36" s="22">
        <v>1.7466249607532135E-5</v>
      </c>
      <c r="M36" s="22">
        <v>1.0272097878415528E-5</v>
      </c>
      <c r="N36" s="22">
        <v>8.4054439844517899E-6</v>
      </c>
      <c r="O36" s="22">
        <v>8.4679612344863509E-6</v>
      </c>
      <c r="P36" s="22">
        <v>7.0083535703829237E-6</v>
      </c>
      <c r="Q36" s="22">
        <v>6.673161627189525E-6</v>
      </c>
      <c r="R36" s="22">
        <v>8.7752214885129025E-6</v>
      </c>
      <c r="S36" s="22">
        <v>5.9939026105224705E-6</v>
      </c>
      <c r="T36" s="22">
        <v>6.8142330707611411E-6</v>
      </c>
      <c r="U36" s="22">
        <v>8.0366915319991604E-6</v>
      </c>
      <c r="V36" s="22">
        <v>4.9137504919875129E-6</v>
      </c>
      <c r="W36" s="22">
        <v>1.9140404570606315E-5</v>
      </c>
      <c r="X36" s="22">
        <v>1.3562191262382629E-5</v>
      </c>
      <c r="Y36" s="22">
        <v>1.034227934423913E-5</v>
      </c>
      <c r="Z36" s="22">
        <v>7.2693108455457685E-5</v>
      </c>
      <c r="AA36" s="22">
        <v>1.8931947100256249E-5</v>
      </c>
      <c r="AB36" s="22">
        <v>2.7468728901203327E-5</v>
      </c>
      <c r="AC36" s="22">
        <v>6.8512992644177424E-5</v>
      </c>
      <c r="AD36" s="22">
        <v>1.0342893983897652E-5</v>
      </c>
      <c r="AE36" s="22">
        <v>1.9098568594090896E-4</v>
      </c>
      <c r="AF36" s="22">
        <v>2.1482132987391225E-4</v>
      </c>
      <c r="AG36" s="22">
        <v>2.0099893675791205E-5</v>
      </c>
      <c r="AH36" s="22">
        <v>2.3487415747146383E-5</v>
      </c>
      <c r="AI36" s="22">
        <v>1.0113732175200418</v>
      </c>
      <c r="AJ36" s="22">
        <v>1.879149311488693E-5</v>
      </c>
      <c r="AK36" s="22">
        <v>2.3526489733035017E-5</v>
      </c>
      <c r="AL36" s="22">
        <v>9.0862816726856432E-5</v>
      </c>
      <c r="AM36" s="22">
        <v>2.9397294356110897E-5</v>
      </c>
      <c r="AN36" s="22">
        <v>2.2092420369127958E-4</v>
      </c>
      <c r="AO36" s="22">
        <v>1.6109702936979381E-5</v>
      </c>
      <c r="AP36" s="22">
        <v>7.5778156572509669E-5</v>
      </c>
      <c r="AQ36" s="22">
        <v>1.0127877201321926</v>
      </c>
      <c r="AR36" s="540">
        <v>0.77959775845253598</v>
      </c>
    </row>
    <row r="37" spans="2:44" ht="13.5" customHeight="1">
      <c r="B37" s="539" t="s">
        <v>66</v>
      </c>
      <c r="C37" s="269" t="s">
        <v>206</v>
      </c>
      <c r="D37" s="22">
        <v>5.000331403297322E-3</v>
      </c>
      <c r="E37" s="22">
        <v>5.4305800122196992E-3</v>
      </c>
      <c r="F37" s="22">
        <v>3.9311351356710166E-3</v>
      </c>
      <c r="G37" s="22">
        <v>3.0773856100678476E-3</v>
      </c>
      <c r="H37" s="22">
        <v>1.6322326544403554E-3</v>
      </c>
      <c r="I37" s="22">
        <v>3.7593375875306142E-3</v>
      </c>
      <c r="J37" s="22">
        <v>1.378998163837801E-3</v>
      </c>
      <c r="K37" s="22">
        <v>1.3256474521043695E-3</v>
      </c>
      <c r="L37" s="22">
        <v>2.5928548067136459E-3</v>
      </c>
      <c r="M37" s="22">
        <v>1.4243028521715431E-3</v>
      </c>
      <c r="N37" s="22">
        <v>2.8699227611265377E-3</v>
      </c>
      <c r="O37" s="22">
        <v>1.006621396891157E-3</v>
      </c>
      <c r="P37" s="22">
        <v>5.3488877868960233E-3</v>
      </c>
      <c r="Q37" s="22">
        <v>1.2115140545324264E-3</v>
      </c>
      <c r="R37" s="22">
        <v>1.4473955309563648E-3</v>
      </c>
      <c r="S37" s="22">
        <v>1.3954695717373388E-3</v>
      </c>
      <c r="T37" s="22">
        <v>1.2380795500500912E-3</v>
      </c>
      <c r="U37" s="22">
        <v>9.5377799572279257E-4</v>
      </c>
      <c r="V37" s="22">
        <v>5.3089553006473644E-4</v>
      </c>
      <c r="W37" s="22">
        <v>2.1082934307916018E-3</v>
      </c>
      <c r="X37" s="22">
        <v>2.4453620333651817E-3</v>
      </c>
      <c r="Y37" s="22">
        <v>5.8694974932110861E-3</v>
      </c>
      <c r="Z37" s="22">
        <v>1.8641947665526546E-2</v>
      </c>
      <c r="AA37" s="22">
        <v>4.765869789338204E-3</v>
      </c>
      <c r="AB37" s="22">
        <v>2.0630912369544807E-3</v>
      </c>
      <c r="AC37" s="22">
        <v>7.4681663468627157E-3</v>
      </c>
      <c r="AD37" s="22">
        <v>9.6748486856319794E-4</v>
      </c>
      <c r="AE37" s="22">
        <v>3.5462125815578756E-3</v>
      </c>
      <c r="AF37" s="22">
        <v>3.524463765585985E-3</v>
      </c>
      <c r="AG37" s="22">
        <v>8.1239594969751338E-4</v>
      </c>
      <c r="AH37" s="22">
        <v>4.8235417241658833E-3</v>
      </c>
      <c r="AI37" s="22">
        <v>2.4430614314836325E-3</v>
      </c>
      <c r="AJ37" s="22">
        <v>1.0008283426522642</v>
      </c>
      <c r="AK37" s="22">
        <v>4.5149702164976888E-3</v>
      </c>
      <c r="AL37" s="22">
        <v>8.4187170546543358E-3</v>
      </c>
      <c r="AM37" s="22">
        <v>4.2596394035773555E-3</v>
      </c>
      <c r="AN37" s="22">
        <v>3.1251100225848615E-3</v>
      </c>
      <c r="AO37" s="22">
        <v>8.3065082953763395E-4</v>
      </c>
      <c r="AP37" s="22">
        <v>1.2607031750730439E-3</v>
      </c>
      <c r="AQ37" s="22">
        <v>1.128272891527325</v>
      </c>
      <c r="AR37" s="540">
        <v>0.86849297209355536</v>
      </c>
    </row>
    <row r="38" spans="2:44" ht="13.5" customHeight="1">
      <c r="B38" s="539" t="s">
        <v>67</v>
      </c>
      <c r="C38" s="269" t="s">
        <v>68</v>
      </c>
      <c r="D38" s="22">
        <v>3.7949228830747715E-2</v>
      </c>
      <c r="E38" s="22">
        <v>7.881294750459944E-2</v>
      </c>
      <c r="F38" s="22">
        <v>5.3861513734490753E-2</v>
      </c>
      <c r="G38" s="22">
        <v>4.0636054402548187E-2</v>
      </c>
      <c r="H38" s="22">
        <v>3.3052593436459825E-2</v>
      </c>
      <c r="I38" s="22">
        <v>6.5264765052308271E-2</v>
      </c>
      <c r="J38" s="22">
        <v>3.7571115635825672E-2</v>
      </c>
      <c r="K38" s="22">
        <v>3.9662013626062316E-2</v>
      </c>
      <c r="L38" s="22">
        <v>6.2099300277099277E-2</v>
      </c>
      <c r="M38" s="22">
        <v>3.0818617626906904E-2</v>
      </c>
      <c r="N38" s="22">
        <v>2.9886671546933145E-2</v>
      </c>
      <c r="O38" s="22">
        <v>3.3013717696174158E-2</v>
      </c>
      <c r="P38" s="22">
        <v>3.8927052135686438E-2</v>
      </c>
      <c r="Q38" s="22">
        <v>3.4414768082214393E-2</v>
      </c>
      <c r="R38" s="22">
        <v>3.8554104618882937E-2</v>
      </c>
      <c r="S38" s="22">
        <v>4.7275034707056365E-2</v>
      </c>
      <c r="T38" s="22">
        <v>3.9484661465351165E-2</v>
      </c>
      <c r="U38" s="22">
        <v>3.9379784747908216E-2</v>
      </c>
      <c r="V38" s="22">
        <v>2.9786964382566616E-2</v>
      </c>
      <c r="W38" s="22">
        <v>4.659925239223079E-2</v>
      </c>
      <c r="X38" s="22">
        <v>8.8006452598878571E-2</v>
      </c>
      <c r="Y38" s="22">
        <v>0.15214787146436301</v>
      </c>
      <c r="Z38" s="22">
        <v>0.13943171625037729</v>
      </c>
      <c r="AA38" s="22">
        <v>6.6847163753025712E-2</v>
      </c>
      <c r="AB38" s="22">
        <v>7.2833029865407142E-2</v>
      </c>
      <c r="AC38" s="22">
        <v>0.1009775837118749</v>
      </c>
      <c r="AD38" s="22">
        <v>2.289849221049553E-2</v>
      </c>
      <c r="AE38" s="22">
        <v>0.15919442174242357</v>
      </c>
      <c r="AF38" s="22">
        <v>0.12172923284055562</v>
      </c>
      <c r="AG38" s="22">
        <v>7.0293799155433268E-2</v>
      </c>
      <c r="AH38" s="22">
        <v>7.9494388803573679E-2</v>
      </c>
      <c r="AI38" s="22">
        <v>4.4267824385785748E-2</v>
      </c>
      <c r="AJ38" s="22">
        <v>6.9813194587715954E-2</v>
      </c>
      <c r="AK38" s="22">
        <v>1.1122706825105733</v>
      </c>
      <c r="AL38" s="22">
        <v>4.9663520559981203E-2</v>
      </c>
      <c r="AM38" s="22">
        <v>6.6487585608438746E-2</v>
      </c>
      <c r="AN38" s="22">
        <v>3.8702526355873609E-2</v>
      </c>
      <c r="AO38" s="22">
        <v>2.6166634591991048E-2</v>
      </c>
      <c r="AP38" s="22">
        <v>4.2422123373322469E-2</v>
      </c>
      <c r="AQ38" s="22">
        <v>3.3806984062721432</v>
      </c>
      <c r="AR38" s="540">
        <v>2.6023073218046306</v>
      </c>
    </row>
    <row r="39" spans="2:44" ht="13.5" customHeight="1">
      <c r="B39" s="542" t="s">
        <v>69</v>
      </c>
      <c r="C39" s="270" t="s">
        <v>277</v>
      </c>
      <c r="D39" s="24">
        <v>8.2564079533516317E-4</v>
      </c>
      <c r="E39" s="24">
        <v>5.8397199199994331E-4</v>
      </c>
      <c r="F39" s="24">
        <v>6.3920255084045827E-4</v>
      </c>
      <c r="G39" s="24">
        <v>2.0298456693356969E-4</v>
      </c>
      <c r="H39" s="24">
        <v>2.4840168174923181E-4</v>
      </c>
      <c r="I39" s="24">
        <v>4.4525120927276283E-4</v>
      </c>
      <c r="J39" s="24">
        <v>1.901733571199599E-4</v>
      </c>
      <c r="K39" s="24">
        <v>2.3403276048483492E-4</v>
      </c>
      <c r="L39" s="24">
        <v>6.3271392478922938E-4</v>
      </c>
      <c r="M39" s="24">
        <v>1.9601008797946826E-4</v>
      </c>
      <c r="N39" s="24">
        <v>1.9669037252446073E-4</v>
      </c>
      <c r="O39" s="24">
        <v>2.4119074566901865E-4</v>
      </c>
      <c r="P39" s="24">
        <v>3.2208468812838564E-4</v>
      </c>
      <c r="Q39" s="24">
        <v>2.6170079454052394E-4</v>
      </c>
      <c r="R39" s="24">
        <v>2.9348030763472286E-4</v>
      </c>
      <c r="S39" s="24">
        <v>4.4412182693731161E-4</v>
      </c>
      <c r="T39" s="24">
        <v>3.1250258131193661E-4</v>
      </c>
      <c r="U39" s="24">
        <v>4.1099834154002986E-4</v>
      </c>
      <c r="V39" s="24">
        <v>1.9759689328399798E-4</v>
      </c>
      <c r="W39" s="24">
        <v>4.3110655966552362E-4</v>
      </c>
      <c r="X39" s="24">
        <v>6.0389590005420859E-4</v>
      </c>
      <c r="Y39" s="24">
        <v>5.7327989281773413E-4</v>
      </c>
      <c r="Z39" s="24">
        <v>9.5615006623400343E-4</v>
      </c>
      <c r="AA39" s="24">
        <v>3.3316984358015665E-4</v>
      </c>
      <c r="AB39" s="24">
        <v>9.5437043524514045E-4</v>
      </c>
      <c r="AC39" s="24">
        <v>8.0671890147494384E-4</v>
      </c>
      <c r="AD39" s="24">
        <v>6.9949571905600068E-4</v>
      </c>
      <c r="AE39" s="24">
        <v>7.9695603224014689E-4</v>
      </c>
      <c r="AF39" s="24">
        <v>9.211392961771479E-3</v>
      </c>
      <c r="AG39" s="24">
        <v>6.4260585479463089E-4</v>
      </c>
      <c r="AH39" s="24">
        <v>3.4163454146879041E-3</v>
      </c>
      <c r="AI39" s="24">
        <v>9.9969267509223414E-3</v>
      </c>
      <c r="AJ39" s="24">
        <v>2.4739073190671065E-3</v>
      </c>
      <c r="AK39" s="24">
        <v>2.254437483245034E-3</v>
      </c>
      <c r="AL39" s="24">
        <v>1.0117988124536959</v>
      </c>
      <c r="AM39" s="24">
        <v>1.2222208678032793E-2</v>
      </c>
      <c r="AN39" s="24">
        <v>2.3952623505790159E-3</v>
      </c>
      <c r="AO39" s="24">
        <v>2.4531473500965075E-4</v>
      </c>
      <c r="AP39" s="24">
        <v>3.2075517607037898E-3</v>
      </c>
      <c r="AQ39" s="24">
        <v>1.0708986585909523</v>
      </c>
      <c r="AR39" s="543">
        <v>0.82432890641521983</v>
      </c>
    </row>
    <row r="40" spans="2:44" ht="13.5" customHeight="1">
      <c r="B40" s="539" t="s">
        <v>70</v>
      </c>
      <c r="C40" s="269" t="s">
        <v>237</v>
      </c>
      <c r="D40" s="22">
        <v>0</v>
      </c>
      <c r="E40" s="22">
        <v>0</v>
      </c>
      <c r="F40" s="22">
        <v>0</v>
      </c>
      <c r="G40" s="22">
        <v>0</v>
      </c>
      <c r="H40" s="22">
        <v>0</v>
      </c>
      <c r="I40" s="22">
        <v>0</v>
      </c>
      <c r="J40" s="22">
        <v>0</v>
      </c>
      <c r="K40" s="22">
        <v>0</v>
      </c>
      <c r="L40" s="22">
        <v>0</v>
      </c>
      <c r="M40" s="22">
        <v>0</v>
      </c>
      <c r="N40" s="22">
        <v>0</v>
      </c>
      <c r="O40" s="22">
        <v>0</v>
      </c>
      <c r="P40" s="22">
        <v>0</v>
      </c>
      <c r="Q40" s="22">
        <v>0</v>
      </c>
      <c r="R40" s="22">
        <v>0</v>
      </c>
      <c r="S40" s="22">
        <v>0</v>
      </c>
      <c r="T40" s="22">
        <v>0</v>
      </c>
      <c r="U40" s="22">
        <v>0</v>
      </c>
      <c r="V40" s="22">
        <v>0</v>
      </c>
      <c r="W40" s="22">
        <v>0</v>
      </c>
      <c r="X40" s="22">
        <v>0</v>
      </c>
      <c r="Y40" s="22">
        <v>0</v>
      </c>
      <c r="Z40" s="22">
        <v>0</v>
      </c>
      <c r="AA40" s="22">
        <v>0</v>
      </c>
      <c r="AB40" s="22">
        <v>0</v>
      </c>
      <c r="AC40" s="22">
        <v>0</v>
      </c>
      <c r="AD40" s="22">
        <v>0</v>
      </c>
      <c r="AE40" s="22">
        <v>0</v>
      </c>
      <c r="AF40" s="22">
        <v>0</v>
      </c>
      <c r="AG40" s="22">
        <v>0</v>
      </c>
      <c r="AH40" s="22">
        <v>0</v>
      </c>
      <c r="AI40" s="22">
        <v>0</v>
      </c>
      <c r="AJ40" s="22">
        <v>0</v>
      </c>
      <c r="AK40" s="22">
        <v>0</v>
      </c>
      <c r="AL40" s="22">
        <v>0</v>
      </c>
      <c r="AM40" s="22">
        <v>1.0004192513711176</v>
      </c>
      <c r="AN40" s="22">
        <v>0</v>
      </c>
      <c r="AO40" s="22">
        <v>0</v>
      </c>
      <c r="AP40" s="22">
        <v>0</v>
      </c>
      <c r="AQ40" s="22">
        <v>1.0004192513711176</v>
      </c>
      <c r="AR40" s="540">
        <v>0.7700770757566936</v>
      </c>
    </row>
    <row r="41" spans="2:44" ht="13.5" customHeight="1">
      <c r="B41" s="539" t="s">
        <v>72</v>
      </c>
      <c r="C41" s="269" t="s">
        <v>238</v>
      </c>
      <c r="D41" s="22">
        <v>1.1638067036638426E-6</v>
      </c>
      <c r="E41" s="22">
        <v>2.5754433570992532E-6</v>
      </c>
      <c r="F41" s="22">
        <v>2.5437984676268075E-6</v>
      </c>
      <c r="G41" s="22">
        <v>7.493905708169786E-7</v>
      </c>
      <c r="H41" s="22">
        <v>1.1551715849513878E-6</v>
      </c>
      <c r="I41" s="22">
        <v>2.5905701905380056E-6</v>
      </c>
      <c r="J41" s="22">
        <v>8.9978913521332538E-7</v>
      </c>
      <c r="K41" s="22">
        <v>1.5049621825578652E-6</v>
      </c>
      <c r="L41" s="22">
        <v>3.4058733567584877E-6</v>
      </c>
      <c r="M41" s="22">
        <v>2.6164970884904904E-6</v>
      </c>
      <c r="N41" s="22">
        <v>9.6976340918747142E-7</v>
      </c>
      <c r="O41" s="22">
        <v>3.8311799785595134E-6</v>
      </c>
      <c r="P41" s="22">
        <v>4.3396325512051454E-6</v>
      </c>
      <c r="Q41" s="22">
        <v>2.5292546595257343E-6</v>
      </c>
      <c r="R41" s="22">
        <v>2.367405321855849E-6</v>
      </c>
      <c r="S41" s="22">
        <v>8.6751514474660444E-6</v>
      </c>
      <c r="T41" s="22">
        <v>7.8179634057893996E-6</v>
      </c>
      <c r="U41" s="22">
        <v>1.1865223994552223E-5</v>
      </c>
      <c r="V41" s="22">
        <v>2.341260637469696E-6</v>
      </c>
      <c r="W41" s="22">
        <v>2.0008963544794358E-6</v>
      </c>
      <c r="X41" s="22">
        <v>1.9972100291834656E-6</v>
      </c>
      <c r="Y41" s="22">
        <v>6.6380096934451761E-6</v>
      </c>
      <c r="Z41" s="22">
        <v>3.1862968399120279E-6</v>
      </c>
      <c r="AA41" s="22">
        <v>2.5301405785153126E-6</v>
      </c>
      <c r="AB41" s="22">
        <v>2.7681762844674694E-6</v>
      </c>
      <c r="AC41" s="22">
        <v>3.4356584422049653E-6</v>
      </c>
      <c r="AD41" s="22">
        <v>4.7161997017096495E-7</v>
      </c>
      <c r="AE41" s="22">
        <v>6.6430993261557315E-6</v>
      </c>
      <c r="AF41" s="22">
        <v>3.1771398206322216E-5</v>
      </c>
      <c r="AG41" s="22">
        <v>1.5940220636920259E-6</v>
      </c>
      <c r="AH41" s="22">
        <v>6.7327680784398571E-3</v>
      </c>
      <c r="AI41" s="22">
        <v>1.2018436442252933E-2</v>
      </c>
      <c r="AJ41" s="22">
        <v>1.8374855930401927E-6</v>
      </c>
      <c r="AK41" s="22">
        <v>4.1185885487669335E-6</v>
      </c>
      <c r="AL41" s="22">
        <v>4.7955963991561866E-6</v>
      </c>
      <c r="AM41" s="22">
        <v>1.9676321194929641E-3</v>
      </c>
      <c r="AN41" s="22">
        <v>1.0050547208636276</v>
      </c>
      <c r="AO41" s="22">
        <v>1.0467952810673063E-6</v>
      </c>
      <c r="AP41" s="22">
        <v>1.445556438762946E-5</v>
      </c>
      <c r="AQ41" s="22">
        <v>1.025926790199855</v>
      </c>
      <c r="AR41" s="540">
        <v>0.78971161486023755</v>
      </c>
    </row>
    <row r="42" spans="2:44" ht="13.5" customHeight="1">
      <c r="B42" s="539" t="s">
        <v>109</v>
      </c>
      <c r="C42" s="269" t="s">
        <v>71</v>
      </c>
      <c r="D42" s="22">
        <v>7.5628877529621767E-4</v>
      </c>
      <c r="E42" s="22">
        <v>1.742370827144337E-3</v>
      </c>
      <c r="F42" s="22">
        <v>1.1393504774006422E-3</v>
      </c>
      <c r="G42" s="22">
        <v>1.5678438779343053E-3</v>
      </c>
      <c r="H42" s="22">
        <v>1.1090406970348052E-3</v>
      </c>
      <c r="I42" s="22">
        <v>1.1177847369232686E-3</v>
      </c>
      <c r="J42" s="22">
        <v>5.2992296334739442E-4</v>
      </c>
      <c r="K42" s="22">
        <v>3.862669144212699E-4</v>
      </c>
      <c r="L42" s="22">
        <v>1.5615558114380884E-3</v>
      </c>
      <c r="M42" s="22">
        <v>7.0032547189489741E-4</v>
      </c>
      <c r="N42" s="22">
        <v>8.0349757797318745E-4</v>
      </c>
      <c r="O42" s="22">
        <v>9.6710843274023649E-4</v>
      </c>
      <c r="P42" s="22">
        <v>1.0298869600954348E-3</v>
      </c>
      <c r="Q42" s="22">
        <v>1.2853105839533117E-3</v>
      </c>
      <c r="R42" s="22">
        <v>1.1042513229376624E-3</v>
      </c>
      <c r="S42" s="22">
        <v>2.9284210548893323E-3</v>
      </c>
      <c r="T42" s="22">
        <v>1.0000351355279784E-3</v>
      </c>
      <c r="U42" s="22">
        <v>1.2387051985190355E-3</v>
      </c>
      <c r="V42" s="22">
        <v>6.391598824707996E-4</v>
      </c>
      <c r="W42" s="22">
        <v>2.2376335661936438E-3</v>
      </c>
      <c r="X42" s="22">
        <v>1.3925059438719453E-3</v>
      </c>
      <c r="Y42" s="22">
        <v>6.3837337613317346E-4</v>
      </c>
      <c r="Z42" s="22">
        <v>1.7275221071095454E-3</v>
      </c>
      <c r="AA42" s="22">
        <v>3.3186472504373459E-3</v>
      </c>
      <c r="AB42" s="22">
        <v>2.4395934526410166E-3</v>
      </c>
      <c r="AC42" s="22">
        <v>3.9634304522240598E-3</v>
      </c>
      <c r="AD42" s="22">
        <v>6.0536443170073988E-4</v>
      </c>
      <c r="AE42" s="22">
        <v>2.2605053456225981E-3</v>
      </c>
      <c r="AF42" s="22">
        <v>2.7344587338670248E-3</v>
      </c>
      <c r="AG42" s="22">
        <v>3.2824673547709252E-3</v>
      </c>
      <c r="AH42" s="22">
        <v>4.4209444039498358E-3</v>
      </c>
      <c r="AI42" s="22">
        <v>2.8554936291618955E-3</v>
      </c>
      <c r="AJ42" s="22">
        <v>5.1088449001488517E-3</v>
      </c>
      <c r="AK42" s="22">
        <v>1.9946916850498439E-3</v>
      </c>
      <c r="AL42" s="22">
        <v>3.1863206986966087E-3</v>
      </c>
      <c r="AM42" s="22">
        <v>3.1292331068434997E-3</v>
      </c>
      <c r="AN42" s="22">
        <v>1.1579219452117471E-3</v>
      </c>
      <c r="AO42" s="22">
        <v>1.0007607830632559</v>
      </c>
      <c r="AP42" s="22">
        <v>1.0209653673270203E-3</v>
      </c>
      <c r="AQ42" s="22">
        <v>1.0698428275161593</v>
      </c>
      <c r="AR42" s="540">
        <v>0.82351617584705528</v>
      </c>
    </row>
    <row r="43" spans="2:44" ht="13.5" customHeight="1">
      <c r="B43" s="544" t="s">
        <v>110</v>
      </c>
      <c r="C43" s="270" t="s">
        <v>73</v>
      </c>
      <c r="D43" s="24">
        <v>5.6717201770794638E-3</v>
      </c>
      <c r="E43" s="24">
        <v>4.2944454385293873E-3</v>
      </c>
      <c r="F43" s="24">
        <v>2.8509164683851061E-3</v>
      </c>
      <c r="G43" s="24">
        <v>2.4568392517159421E-3</v>
      </c>
      <c r="H43" s="24">
        <v>2.545331930536522E-3</v>
      </c>
      <c r="I43" s="24">
        <v>1.2122163060168689E-3</v>
      </c>
      <c r="J43" s="24">
        <v>1.3049460902992785E-2</v>
      </c>
      <c r="K43" s="24">
        <v>1.511251981539364E-3</v>
      </c>
      <c r="L43" s="24">
        <v>8.3617501213971556E-3</v>
      </c>
      <c r="M43" s="24">
        <v>7.9077662301591609E-3</v>
      </c>
      <c r="N43" s="24">
        <v>3.2669983423223776E-3</v>
      </c>
      <c r="O43" s="24">
        <v>3.3508890665019109E-3</v>
      </c>
      <c r="P43" s="24">
        <v>5.4269450266194019E-3</v>
      </c>
      <c r="Q43" s="24">
        <v>4.2163944887861418E-3</v>
      </c>
      <c r="R43" s="24">
        <v>2.3657345438277957E-3</v>
      </c>
      <c r="S43" s="24">
        <v>1.0944517586906992E-3</v>
      </c>
      <c r="T43" s="24">
        <v>1.4853596754773278E-3</v>
      </c>
      <c r="U43" s="24">
        <v>1.2661294371758521E-3</v>
      </c>
      <c r="V43" s="24">
        <v>1.0607641871562962E-3</v>
      </c>
      <c r="W43" s="24">
        <v>1.952326301501023E-3</v>
      </c>
      <c r="X43" s="24">
        <v>9.7627536628186393E-3</v>
      </c>
      <c r="Y43" s="24">
        <v>2.9870374535580849E-3</v>
      </c>
      <c r="Z43" s="24">
        <v>6.4396334414150488E-3</v>
      </c>
      <c r="AA43" s="24">
        <v>5.6295990107488245E-3</v>
      </c>
      <c r="AB43" s="24">
        <v>3.4125640495208148E-3</v>
      </c>
      <c r="AC43" s="24">
        <v>7.6658200900211141E-3</v>
      </c>
      <c r="AD43" s="24">
        <v>2.4617455513695234E-3</v>
      </c>
      <c r="AE43" s="24">
        <v>1.9734736078853067E-3</v>
      </c>
      <c r="AF43" s="24">
        <v>3.8403674006054138E-3</v>
      </c>
      <c r="AG43" s="24">
        <v>9.2313788382387941E-4</v>
      </c>
      <c r="AH43" s="24">
        <v>4.8747872817110228E-3</v>
      </c>
      <c r="AI43" s="24">
        <v>2.6621224975238462E-3</v>
      </c>
      <c r="AJ43" s="24">
        <v>8.9490282399554907E-3</v>
      </c>
      <c r="AK43" s="24">
        <v>3.4970829269185162E-3</v>
      </c>
      <c r="AL43" s="24">
        <v>4.5690412306105639E-3</v>
      </c>
      <c r="AM43" s="24">
        <v>1.3917184815315306E-2</v>
      </c>
      <c r="AN43" s="24">
        <v>1.9435225866334463E-3</v>
      </c>
      <c r="AO43" s="24">
        <v>1.3849014884890298E-3</v>
      </c>
      <c r="AP43" s="24">
        <v>1.0008764583937411</v>
      </c>
      <c r="AQ43" s="24">
        <v>1.1631179532490754</v>
      </c>
      <c r="AR43" s="543">
        <v>0.89531511011066234</v>
      </c>
    </row>
    <row r="44" spans="2:44" customFormat="1" ht="13.5" customHeight="1">
      <c r="C44" s="271" t="s">
        <v>726</v>
      </c>
      <c r="D44" s="25">
        <v>1.3327559429868259</v>
      </c>
      <c r="E44" s="25">
        <v>1.5939067798484448</v>
      </c>
      <c r="F44" s="25">
        <v>1.3613249950368651</v>
      </c>
      <c r="G44" s="25">
        <v>1.2406493189559811</v>
      </c>
      <c r="H44" s="25">
        <v>1.3334719508765374</v>
      </c>
      <c r="I44" s="25">
        <v>1.2393280734056544</v>
      </c>
      <c r="J44" s="25">
        <v>1.2110650302711274</v>
      </c>
      <c r="K44" s="25">
        <v>1.1900526016391737</v>
      </c>
      <c r="L44" s="25">
        <v>1.3313917957794368</v>
      </c>
      <c r="M44" s="25">
        <v>1.226946256312889</v>
      </c>
      <c r="N44" s="25">
        <v>1.228723861467238</v>
      </c>
      <c r="O44" s="25">
        <v>1.1867710037264783</v>
      </c>
      <c r="P44" s="25">
        <v>1.1890514535273049</v>
      </c>
      <c r="Q44" s="25">
        <v>1.1888374938561015</v>
      </c>
      <c r="R44" s="25">
        <v>1.2387125113001287</v>
      </c>
      <c r="S44" s="25">
        <v>1.2157733152541603</v>
      </c>
      <c r="T44" s="25">
        <v>1.1849647788554154</v>
      </c>
      <c r="U44" s="25">
        <v>1.1907841542018311</v>
      </c>
      <c r="V44" s="25">
        <v>1.164517384638212</v>
      </c>
      <c r="W44" s="25">
        <v>1.3372159876593446</v>
      </c>
      <c r="X44" s="25">
        <v>1.3082641330137441</v>
      </c>
      <c r="Y44" s="25">
        <v>1.3985656432800608</v>
      </c>
      <c r="Z44" s="25">
        <v>1.5047353022554502</v>
      </c>
      <c r="AA44" s="25">
        <v>1.3067611307771108</v>
      </c>
      <c r="AB44" s="25">
        <v>1.2884911994480575</v>
      </c>
      <c r="AC44" s="25">
        <v>1.3433231801451595</v>
      </c>
      <c r="AD44" s="25">
        <v>1.1805808770701638</v>
      </c>
      <c r="AE44" s="25">
        <v>1.3989746160409462</v>
      </c>
      <c r="AF44" s="25">
        <v>1.3952456567386848</v>
      </c>
      <c r="AG44" s="25">
        <v>1.2378624684103221</v>
      </c>
      <c r="AH44" s="25">
        <v>1.263690863993693</v>
      </c>
      <c r="AI44" s="25">
        <v>1.2273678638539496</v>
      </c>
      <c r="AJ44" s="25">
        <v>1.2986313349035528</v>
      </c>
      <c r="AK44" s="25">
        <v>1.2622890389548886</v>
      </c>
      <c r="AL44" s="25">
        <v>1.2843213191017728</v>
      </c>
      <c r="AM44" s="25">
        <v>1.5124284361008258</v>
      </c>
      <c r="AN44" s="25">
        <v>1.3903575855082375</v>
      </c>
      <c r="AO44" s="25">
        <v>1.5232740156009845</v>
      </c>
      <c r="AP44" s="25">
        <v>1.3541045681249297</v>
      </c>
    </row>
    <row r="45" spans="2:44" customFormat="1" ht="15.75" customHeight="1">
      <c r="C45" s="271" t="s">
        <v>725</v>
      </c>
      <c r="D45" s="24">
        <v>1.0258946915166089</v>
      </c>
      <c r="E45" s="24">
        <v>1.2269166855517937</v>
      </c>
      <c r="F45" s="24">
        <v>1.047885843755715</v>
      </c>
      <c r="G45" s="24">
        <v>0.95499521652721553</v>
      </c>
      <c r="H45" s="24">
        <v>1.0264458417080631</v>
      </c>
      <c r="I45" s="24">
        <v>0.95397818201057905</v>
      </c>
      <c r="J45" s="24">
        <v>0.93222258146691461</v>
      </c>
      <c r="K45" s="24">
        <v>0.91604817301439412</v>
      </c>
      <c r="L45" s="24">
        <v>1.0248446332626038</v>
      </c>
      <c r="M45" s="24">
        <v>0.94444722437828332</v>
      </c>
      <c r="N45" s="24">
        <v>0.94581554368764786</v>
      </c>
      <c r="O45" s="24">
        <v>0.91352214872912141</v>
      </c>
      <c r="P45" s="24">
        <v>0.915277534895095</v>
      </c>
      <c r="Q45" s="24">
        <v>0.91511283850635161</v>
      </c>
      <c r="R45" s="24">
        <v>0.95350435039896198</v>
      </c>
      <c r="S45" s="24">
        <v>0.93584680433806977</v>
      </c>
      <c r="T45" s="24">
        <v>0.91213179926817223</v>
      </c>
      <c r="U45" s="24">
        <v>0.91661128878554854</v>
      </c>
      <c r="V45" s="24">
        <v>0.89639232851723682</v>
      </c>
      <c r="W45" s="24">
        <v>1.0293278303276125</v>
      </c>
      <c r="X45" s="24">
        <v>1.0070420141233958</v>
      </c>
      <c r="Y45" s="24">
        <v>1.0765519949309341</v>
      </c>
      <c r="Z45" s="24">
        <v>1.1582765523160496</v>
      </c>
      <c r="AA45" s="24">
        <v>1.0058850716058902</v>
      </c>
      <c r="AB45" s="24">
        <v>0.99182171239636829</v>
      </c>
      <c r="AC45" s="24">
        <v>1.0340288683415391</v>
      </c>
      <c r="AD45" s="24">
        <v>0.90875727177625898</v>
      </c>
      <c r="AE45" s="24">
        <v>1.0768668034947788</v>
      </c>
      <c r="AF45" s="24">
        <v>1.0739964208315449</v>
      </c>
      <c r="AG45" s="24">
        <v>0.95285002618243686</v>
      </c>
      <c r="AH45" s="24">
        <v>0.97273154617025148</v>
      </c>
      <c r="AI45" s="24">
        <v>0.94477175861919482</v>
      </c>
      <c r="AJ45" s="24">
        <v>0.99962712582543056</v>
      </c>
      <c r="AK45" s="24">
        <v>0.97165248524142034</v>
      </c>
      <c r="AL45" s="24">
        <v>0.98861192883920346</v>
      </c>
      <c r="AM45" s="24">
        <v>1.1641983755985705</v>
      </c>
      <c r="AN45" s="24">
        <v>1.0702338067134396</v>
      </c>
      <c r="AO45" s="24">
        <v>1.1725468076533538</v>
      </c>
      <c r="AP45" s="24">
        <v>1.0423278886939373</v>
      </c>
    </row>
    <row r="46" spans="2:44" ht="13.2">
      <c r="B46"/>
      <c r="C46"/>
    </row>
    <row r="47" spans="2:44" ht="13.2">
      <c r="C47"/>
    </row>
    <row r="48" spans="2:44" ht="13.2">
      <c r="C48"/>
    </row>
    <row r="49" spans="3:3" ht="13.2">
      <c r="C49"/>
    </row>
    <row r="50" spans="3:3" ht="13.2">
      <c r="C50"/>
    </row>
    <row r="51" spans="3:3" ht="13.2">
      <c r="C51"/>
    </row>
    <row r="52" spans="3:3" ht="13.2">
      <c r="C52"/>
    </row>
    <row r="53" spans="3:3" ht="13.2">
      <c r="C53"/>
    </row>
    <row r="54" spans="3:3" ht="13.2">
      <c r="C54"/>
    </row>
  </sheetData>
  <sheetProtection formatCells="0" formatColumns="0" formatRows="0"/>
  <mergeCells count="1">
    <mergeCell ref="B3:C4"/>
  </mergeCells>
  <phoneticPr fontId="5"/>
  <pageMargins left="0.11811023622047245" right="0.11811023622047245" top="0.35433070866141736" bottom="0.35433070866141736" header="0.31496062992125984" footer="0.31496062992125984"/>
  <pageSetup paperSize="9" scale="90" fitToWidth="0" orientation="landscape" r:id="rId1"/>
  <ignoredErrors>
    <ignoredError sqref="B5:B39" numberStoredAsTex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3ABB2-7E0C-4D8D-80C5-9D574734E383}">
  <sheetPr>
    <tabColor theme="0" tint="-0.249977111117893"/>
  </sheetPr>
  <dimension ref="B1:BE47"/>
  <sheetViews>
    <sheetView showGridLines="0" workbookViewId="0">
      <selection activeCell="D1" sqref="D1"/>
    </sheetView>
  </sheetViews>
  <sheetFormatPr defaultColWidth="9" defaultRowHeight="12"/>
  <cols>
    <col min="1" max="2" width="3.6640625" style="4" customWidth="1"/>
    <col min="3" max="3" width="28.6640625" style="4" customWidth="1"/>
    <col min="4" max="5" width="11.77734375" style="4" customWidth="1"/>
    <col min="6" max="6" width="11.77734375" style="119" customWidth="1"/>
    <col min="7" max="7" width="11.77734375" style="4" customWidth="1"/>
    <col min="8" max="8" width="11.6640625" style="5" customWidth="1"/>
    <col min="9" max="10" width="11.44140625" style="4" customWidth="1"/>
    <col min="11" max="11" width="12.77734375" style="4" customWidth="1"/>
    <col min="12" max="12" width="12.77734375" style="5" customWidth="1"/>
    <col min="13" max="13" width="12.77734375" style="4" customWidth="1"/>
    <col min="14" max="14" width="12.77734375" style="5" customWidth="1"/>
    <col min="15" max="16" width="12.77734375" style="4" customWidth="1"/>
    <col min="17" max="17" width="12.77734375" style="5" customWidth="1"/>
    <col min="18" max="16384" width="9" style="4"/>
  </cols>
  <sheetData>
    <row r="1" spans="2:57" ht="21" customHeight="1">
      <c r="B1"/>
      <c r="C1"/>
    </row>
    <row r="2" spans="2:57" ht="16.5" customHeight="1" thickBot="1">
      <c r="I2" s="116" t="s">
        <v>236</v>
      </c>
      <c r="J2" s="116" t="s">
        <v>236</v>
      </c>
    </row>
    <row r="3" spans="2:57" ht="29.25" customHeight="1">
      <c r="B3" s="984" t="s">
        <v>399</v>
      </c>
      <c r="C3" s="985"/>
      <c r="D3" s="228" t="s">
        <v>75</v>
      </c>
      <c r="E3" s="228" t="s">
        <v>76</v>
      </c>
      <c r="F3" s="228" t="s">
        <v>77</v>
      </c>
      <c r="G3" s="228" t="s">
        <v>78</v>
      </c>
      <c r="H3" s="229" t="s">
        <v>124</v>
      </c>
      <c r="I3" s="230" t="s">
        <v>135</v>
      </c>
      <c r="J3" s="231" t="s">
        <v>136</v>
      </c>
      <c r="L3" s="548" t="s">
        <v>733</v>
      </c>
      <c r="M3" s="548" t="s">
        <v>730</v>
      </c>
      <c r="N3" s="548" t="s">
        <v>734</v>
      </c>
      <c r="O3" s="548" t="s">
        <v>731</v>
      </c>
      <c r="P3" s="548" t="s">
        <v>735</v>
      </c>
      <c r="Q3" s="548"/>
      <c r="R3" s="548" t="s">
        <v>732</v>
      </c>
      <c r="S3" s="548"/>
    </row>
    <row r="4" spans="2:57" ht="13.5" customHeight="1">
      <c r="B4" s="278" t="s">
        <v>6</v>
      </c>
      <c r="C4" s="265" t="s">
        <v>252</v>
      </c>
      <c r="D4" s="6">
        <v>0.23807402745164494</v>
      </c>
      <c r="E4" s="6">
        <v>5.1044566559345417E-2</v>
      </c>
      <c r="F4" s="120">
        <v>0.48175903696321798</v>
      </c>
      <c r="G4" s="6">
        <v>0.20088274596847255</v>
      </c>
      <c r="H4" s="26">
        <v>1.2194616938692138E-2</v>
      </c>
      <c r="I4" s="6">
        <v>0.27243103370175759</v>
      </c>
      <c r="J4" s="30">
        <v>8.1601626200398625E-2</v>
      </c>
      <c r="L4" s="548">
        <v>353216</v>
      </c>
      <c r="M4" s="548">
        <v>170165</v>
      </c>
      <c r="N4" s="548">
        <f>M4/L4</f>
        <v>0.48175903696321798</v>
      </c>
      <c r="O4" s="549">
        <v>70955</v>
      </c>
      <c r="P4" s="549">
        <f>O4/L4</f>
        <v>0.20088274596847255</v>
      </c>
      <c r="Q4" s="549"/>
      <c r="R4" s="549">
        <v>52417</v>
      </c>
      <c r="S4" s="549">
        <f>R4/$R$43</f>
        <v>1.2194616938692138E-2</v>
      </c>
      <c r="T4"/>
      <c r="U4"/>
      <c r="V4"/>
      <c r="W4"/>
      <c r="X4"/>
      <c r="Y4"/>
      <c r="Z4"/>
      <c r="AA4"/>
      <c r="AB4"/>
      <c r="AC4"/>
      <c r="AD4"/>
      <c r="AE4"/>
      <c r="AF4"/>
      <c r="AG4"/>
      <c r="AH4"/>
      <c r="AI4"/>
      <c r="AJ4"/>
      <c r="AK4"/>
      <c r="AL4"/>
      <c r="AM4"/>
      <c r="AN4"/>
      <c r="AO4"/>
      <c r="AP4"/>
      <c r="AQ4"/>
      <c r="AR4"/>
      <c r="AS4"/>
      <c r="AT4"/>
      <c r="AU4"/>
      <c r="AV4"/>
      <c r="AW4"/>
      <c r="AX4"/>
      <c r="AY4"/>
      <c r="AZ4"/>
      <c r="BA4"/>
      <c r="BB4"/>
      <c r="BC4"/>
      <c r="BD4"/>
      <c r="BE4"/>
    </row>
    <row r="5" spans="2:57" ht="13.5" customHeight="1">
      <c r="B5" s="279" t="s">
        <v>7</v>
      </c>
      <c r="C5" s="266" t="s">
        <v>209</v>
      </c>
      <c r="D5" s="7">
        <v>1.2770746140326476E-2</v>
      </c>
      <c r="E5" s="7">
        <v>7.5258892106161573E-2</v>
      </c>
      <c r="F5" s="121">
        <v>0.40293908509125387</v>
      </c>
      <c r="G5" s="7">
        <v>0.26736193410760845</v>
      </c>
      <c r="H5" s="117">
        <v>0</v>
      </c>
      <c r="I5" s="7">
        <v>7.8691633088409582E-2</v>
      </c>
      <c r="J5" s="31">
        <v>6.1151931737378526E-2</v>
      </c>
      <c r="L5" s="548">
        <v>4219</v>
      </c>
      <c r="M5" s="548">
        <v>1700</v>
      </c>
      <c r="N5" s="548">
        <f t="shared" ref="N5:N43" si="0">M5/L5</f>
        <v>0.40293908509125387</v>
      </c>
      <c r="O5" s="549">
        <v>1128</v>
      </c>
      <c r="P5" s="549">
        <f t="shared" ref="P5:P43" si="1">O5/L5</f>
        <v>0.26736193410760845</v>
      </c>
      <c r="Q5" s="548"/>
      <c r="R5" s="548">
        <v>-74</v>
      </c>
      <c r="S5" s="549">
        <f t="shared" ref="S5:S43" si="2">R5/$R$43</f>
        <v>-1.7215820315226323E-5</v>
      </c>
    </row>
    <row r="6" spans="2:57" ht="13.5" customHeight="1">
      <c r="B6" s="279" t="s">
        <v>9</v>
      </c>
      <c r="C6" s="266" t="s">
        <v>210</v>
      </c>
      <c r="D6" s="7">
        <v>0.31897309753028824</v>
      </c>
      <c r="E6" s="7">
        <v>3.4974624312594543E-2</v>
      </c>
      <c r="F6" s="121">
        <v>0.32973898772325339</v>
      </c>
      <c r="G6" s="7">
        <v>0.13906686212898176</v>
      </c>
      <c r="H6" s="27">
        <v>9.74327024278029E-2</v>
      </c>
      <c r="I6" s="7">
        <v>4.0887932343562007E-2</v>
      </c>
      <c r="J6" s="31">
        <v>3.6497330888107561E-2</v>
      </c>
      <c r="L6" s="548">
        <v>684872</v>
      </c>
      <c r="M6" s="548">
        <v>225829</v>
      </c>
      <c r="N6" s="548">
        <f t="shared" si="0"/>
        <v>0.32973898772325339</v>
      </c>
      <c r="O6" s="549">
        <v>95243</v>
      </c>
      <c r="P6" s="549">
        <f t="shared" si="1"/>
        <v>0.13906686212898176</v>
      </c>
      <c r="Q6" s="548"/>
      <c r="R6" s="548">
        <v>418802</v>
      </c>
      <c r="S6" s="549">
        <f t="shared" si="2"/>
        <v>9.74327024278029E-2</v>
      </c>
    </row>
    <row r="7" spans="2:57" ht="13.5" customHeight="1">
      <c r="B7" s="279" t="s">
        <v>11</v>
      </c>
      <c r="C7" s="266" t="s">
        <v>211</v>
      </c>
      <c r="D7" s="7">
        <v>0.43288750810537341</v>
      </c>
      <c r="E7" s="7">
        <v>3.1830068619556923E-2</v>
      </c>
      <c r="F7" s="121">
        <v>0.41505911636589921</v>
      </c>
      <c r="G7" s="7">
        <v>0.28984304777708636</v>
      </c>
      <c r="H7" s="27">
        <v>1.2654558516573251E-2</v>
      </c>
      <c r="I7" s="7">
        <v>0.19746940468782409</v>
      </c>
      <c r="J7" s="31">
        <v>0.1237640876719906</v>
      </c>
      <c r="L7" s="548">
        <v>14463</v>
      </c>
      <c r="M7" s="548">
        <v>6003</v>
      </c>
      <c r="N7" s="548">
        <f t="shared" si="0"/>
        <v>0.41505911636589921</v>
      </c>
      <c r="O7" s="549">
        <v>4192</v>
      </c>
      <c r="P7" s="549">
        <f t="shared" si="1"/>
        <v>0.28984304777708636</v>
      </c>
      <c r="Q7" s="548"/>
      <c r="R7" s="548">
        <v>54394</v>
      </c>
      <c r="S7" s="549">
        <f t="shared" si="2"/>
        <v>1.2654558516573251E-2</v>
      </c>
    </row>
    <row r="8" spans="2:57" ht="13.5" customHeight="1">
      <c r="B8" s="279" t="s">
        <v>13</v>
      </c>
      <c r="C8" s="266" t="s">
        <v>14</v>
      </c>
      <c r="D8" s="7">
        <v>0.22777229487782319</v>
      </c>
      <c r="E8" s="7">
        <v>6.8733174530178617E-2</v>
      </c>
      <c r="F8" s="121">
        <v>0.39025233599768411</v>
      </c>
      <c r="G8" s="7">
        <v>0.18140368934849385</v>
      </c>
      <c r="H8" s="27">
        <v>1.6778445420731385E-3</v>
      </c>
      <c r="I8" s="7">
        <v>6.2183373807877258E-2</v>
      </c>
      <c r="J8" s="31">
        <v>4.0544235191945832E-2</v>
      </c>
      <c r="L8" s="548">
        <v>124358</v>
      </c>
      <c r="M8" s="548">
        <v>48531</v>
      </c>
      <c r="N8" s="548">
        <f t="shared" si="0"/>
        <v>0.39025233599768411</v>
      </c>
      <c r="O8" s="549">
        <v>22559</v>
      </c>
      <c r="P8" s="549">
        <f t="shared" si="1"/>
        <v>0.18140368934849385</v>
      </c>
      <c r="Q8" s="548"/>
      <c r="R8" s="548">
        <v>7212</v>
      </c>
      <c r="S8" s="549">
        <f t="shared" si="2"/>
        <v>1.6778445420731385E-3</v>
      </c>
    </row>
    <row r="9" spans="2:57" ht="13.5" customHeight="1">
      <c r="B9" s="279" t="s">
        <v>15</v>
      </c>
      <c r="C9" s="266" t="s">
        <v>212</v>
      </c>
      <c r="D9" s="7">
        <v>0.21020478869947073</v>
      </c>
      <c r="E9" s="7">
        <v>2.9858409443822946E-2</v>
      </c>
      <c r="F9" s="121">
        <v>0.40448906288745784</v>
      </c>
      <c r="G9" s="7">
        <v>0.10767288603010242</v>
      </c>
      <c r="H9" s="27">
        <v>9.113217748487102E-3</v>
      </c>
      <c r="I9" s="7">
        <v>1.9154036324288581E-2</v>
      </c>
      <c r="J9" s="31">
        <v>1.8184687291007598E-2</v>
      </c>
      <c r="L9" s="548">
        <v>133079</v>
      </c>
      <c r="M9" s="548">
        <v>53829</v>
      </c>
      <c r="N9" s="548">
        <f t="shared" si="0"/>
        <v>0.40448906288745784</v>
      </c>
      <c r="O9" s="549">
        <v>14329</v>
      </c>
      <c r="P9" s="549">
        <f t="shared" si="1"/>
        <v>0.10767288603010242</v>
      </c>
      <c r="Q9" s="548"/>
      <c r="R9" s="548">
        <v>39172</v>
      </c>
      <c r="S9" s="549">
        <f t="shared" si="2"/>
        <v>9.113217748487102E-3</v>
      </c>
    </row>
    <row r="10" spans="2:57" ht="13.5" customHeight="1">
      <c r="B10" s="279" t="s">
        <v>17</v>
      </c>
      <c r="C10" s="266" t="s">
        <v>213</v>
      </c>
      <c r="D10" s="7">
        <v>0.18250225591508584</v>
      </c>
      <c r="E10" s="7">
        <v>2.3247396138689074E-2</v>
      </c>
      <c r="F10" s="121">
        <v>0.46876924972280398</v>
      </c>
      <c r="G10" s="7">
        <v>8.6854749291610203E-2</v>
      </c>
      <c r="H10" s="27">
        <v>2.4076324710844012E-2</v>
      </c>
      <c r="I10" s="7">
        <v>2.8705186645312308E-2</v>
      </c>
      <c r="J10" s="31">
        <v>2.3038068251817173E-2</v>
      </c>
      <c r="L10" s="548">
        <v>8117</v>
      </c>
      <c r="M10" s="548">
        <v>3805</v>
      </c>
      <c r="N10" s="548">
        <f t="shared" si="0"/>
        <v>0.46876924972280398</v>
      </c>
      <c r="O10" s="549">
        <v>705</v>
      </c>
      <c r="P10" s="549">
        <f t="shared" si="1"/>
        <v>8.6854749291610203E-2</v>
      </c>
      <c r="Q10" s="548"/>
      <c r="R10" s="548">
        <v>103489</v>
      </c>
      <c r="S10" s="549">
        <f t="shared" si="2"/>
        <v>2.4076324710844012E-2</v>
      </c>
    </row>
    <row r="11" spans="2:57" ht="13.5" customHeight="1">
      <c r="B11" s="279" t="s">
        <v>19</v>
      </c>
      <c r="C11" s="266" t="s">
        <v>656</v>
      </c>
      <c r="D11" s="7">
        <v>0.18507577961222507</v>
      </c>
      <c r="E11" s="7">
        <v>3.2262756151137946E-2</v>
      </c>
      <c r="F11" s="121">
        <v>0.42230800136297292</v>
      </c>
      <c r="G11" s="7">
        <v>0.23211733772739523</v>
      </c>
      <c r="H11" s="27">
        <v>2.8378185973666308E-3</v>
      </c>
      <c r="I11" s="7">
        <v>6.4420812799739616E-2</v>
      </c>
      <c r="J11" s="31">
        <v>5.8312863311108735E-2</v>
      </c>
      <c r="L11" s="548">
        <v>196629</v>
      </c>
      <c r="M11" s="548">
        <v>83038</v>
      </c>
      <c r="N11" s="548">
        <f t="shared" si="0"/>
        <v>0.42230800136297292</v>
      </c>
      <c r="O11" s="549">
        <v>45641</v>
      </c>
      <c r="P11" s="549">
        <f t="shared" si="1"/>
        <v>0.23211733772739523</v>
      </c>
      <c r="Q11" s="548"/>
      <c r="R11" s="548">
        <v>12198</v>
      </c>
      <c r="S11" s="549">
        <f t="shared" si="2"/>
        <v>2.8378185973666308E-3</v>
      </c>
    </row>
    <row r="12" spans="2:57" ht="13.5" customHeight="1">
      <c r="B12" s="279" t="s">
        <v>20</v>
      </c>
      <c r="C12" s="266" t="s">
        <v>214</v>
      </c>
      <c r="D12" s="7">
        <v>0.17883280757097789</v>
      </c>
      <c r="E12" s="7">
        <v>6.6267087276550993E-2</v>
      </c>
      <c r="F12" s="121">
        <v>0.45523160088006875</v>
      </c>
      <c r="G12" s="7">
        <v>0.22848275560606723</v>
      </c>
      <c r="H12" s="27">
        <v>2.9080777559503923E-4</v>
      </c>
      <c r="I12" s="7">
        <v>4.6604304177412542E-2</v>
      </c>
      <c r="J12" s="31">
        <v>4.1067447654849848E-2</v>
      </c>
      <c r="L12" s="548">
        <v>137262</v>
      </c>
      <c r="M12" s="548">
        <v>62486</v>
      </c>
      <c r="N12" s="548">
        <f t="shared" si="0"/>
        <v>0.45523160088006875</v>
      </c>
      <c r="O12" s="549">
        <v>31362</v>
      </c>
      <c r="P12" s="549">
        <f t="shared" si="1"/>
        <v>0.22848275560606723</v>
      </c>
      <c r="Q12" s="548"/>
      <c r="R12" s="548">
        <v>1250</v>
      </c>
      <c r="S12" s="549">
        <f t="shared" si="2"/>
        <v>2.9080777559503923E-4</v>
      </c>
    </row>
    <row r="13" spans="2:57" ht="13.5" customHeight="1">
      <c r="B13" s="279" t="s">
        <v>22</v>
      </c>
      <c r="C13" s="266" t="s">
        <v>215</v>
      </c>
      <c r="D13" s="7">
        <v>4.4136106688233458E-2</v>
      </c>
      <c r="E13" s="7">
        <v>3.2261733262567288E-2</v>
      </c>
      <c r="F13" s="121">
        <v>0.40038837308089081</v>
      </c>
      <c r="G13" s="7">
        <v>0.16542265914193821</v>
      </c>
      <c r="H13" s="117">
        <v>0</v>
      </c>
      <c r="I13" s="7">
        <v>5.6799563080283999E-2</v>
      </c>
      <c r="J13" s="31">
        <v>5.0124400752472847E-2</v>
      </c>
      <c r="L13" s="548">
        <v>32958</v>
      </c>
      <c r="M13" s="548">
        <v>13196</v>
      </c>
      <c r="N13" s="548">
        <f t="shared" si="0"/>
        <v>0.40038837308089081</v>
      </c>
      <c r="O13" s="549">
        <v>5452</v>
      </c>
      <c r="P13" s="549">
        <f t="shared" si="1"/>
        <v>0.16542265914193821</v>
      </c>
      <c r="Q13" s="548"/>
      <c r="R13" s="548">
        <v>-480</v>
      </c>
      <c r="S13" s="549">
        <f t="shared" si="2"/>
        <v>-1.1167018582849507E-4</v>
      </c>
    </row>
    <row r="14" spans="2:57" ht="13.5" customHeight="1">
      <c r="B14" s="279" t="s">
        <v>24</v>
      </c>
      <c r="C14" s="266" t="s">
        <v>216</v>
      </c>
      <c r="D14" s="7">
        <v>8.3708278944950448E-2</v>
      </c>
      <c r="E14" s="7">
        <v>3.285179864509119E-2</v>
      </c>
      <c r="F14" s="121">
        <v>0.18832807570977919</v>
      </c>
      <c r="G14" s="7">
        <v>0.14846850513890303</v>
      </c>
      <c r="H14" s="27">
        <v>6.3535682812004173E-4</v>
      </c>
      <c r="I14" s="7">
        <v>4.3655235575455378E-2</v>
      </c>
      <c r="J14" s="31">
        <v>4.0266612394423529E-2</v>
      </c>
      <c r="L14" s="548">
        <v>98270</v>
      </c>
      <c r="M14" s="548">
        <v>18507</v>
      </c>
      <c r="N14" s="548">
        <f t="shared" si="0"/>
        <v>0.18832807570977919</v>
      </c>
      <c r="O14" s="549">
        <v>14590</v>
      </c>
      <c r="P14" s="549">
        <f t="shared" si="1"/>
        <v>0.14846850513890303</v>
      </c>
      <c r="Q14" s="548"/>
      <c r="R14" s="548">
        <v>2731</v>
      </c>
      <c r="S14" s="549">
        <f t="shared" si="2"/>
        <v>6.3535682812004173E-4</v>
      </c>
    </row>
    <row r="15" spans="2:57" ht="13.5" customHeight="1">
      <c r="B15" s="279" t="s">
        <v>26</v>
      </c>
      <c r="C15" s="266" t="s">
        <v>217</v>
      </c>
      <c r="D15" s="7">
        <v>0.10045437162543185</v>
      </c>
      <c r="E15" s="7">
        <v>4.5404753725393605E-2</v>
      </c>
      <c r="F15" s="121">
        <v>0.50402377772343343</v>
      </c>
      <c r="G15" s="7">
        <v>0.29799657630880944</v>
      </c>
      <c r="H15" s="27">
        <v>1.104371608599721E-3</v>
      </c>
      <c r="I15" s="7">
        <v>7.2345228465546751E-2</v>
      </c>
      <c r="J15" s="31">
        <v>5.9703907146485075E-2</v>
      </c>
      <c r="L15" s="548">
        <v>265795</v>
      </c>
      <c r="M15" s="548">
        <v>133967</v>
      </c>
      <c r="N15" s="548">
        <f t="shared" si="0"/>
        <v>0.50402377772343343</v>
      </c>
      <c r="O15" s="549">
        <v>79206</v>
      </c>
      <c r="P15" s="549">
        <f t="shared" si="1"/>
        <v>0.29799657630880944</v>
      </c>
      <c r="Q15" s="548"/>
      <c r="R15" s="548">
        <v>4747</v>
      </c>
      <c r="S15" s="549">
        <f t="shared" si="2"/>
        <v>1.104371608599721E-3</v>
      </c>
    </row>
    <row r="16" spans="2:57" ht="13.5" customHeight="1">
      <c r="B16" s="279" t="s">
        <v>28</v>
      </c>
      <c r="C16" s="266" t="s">
        <v>218</v>
      </c>
      <c r="D16" s="7">
        <v>0.12361994099183019</v>
      </c>
      <c r="E16" s="7">
        <v>1.5237736232031141E-2</v>
      </c>
      <c r="F16" s="121">
        <v>0.48368987702915561</v>
      </c>
      <c r="G16" s="7">
        <v>0.26946981422826316</v>
      </c>
      <c r="H16" s="27">
        <v>4.6529244095206275E-5</v>
      </c>
      <c r="I16" s="7">
        <v>5.0503808030177233E-2</v>
      </c>
      <c r="J16" s="31">
        <v>4.7131420605389669E-2</v>
      </c>
      <c r="L16" s="548">
        <v>292671</v>
      </c>
      <c r="M16" s="548">
        <v>141562</v>
      </c>
      <c r="N16" s="548">
        <f t="shared" si="0"/>
        <v>0.48368987702915561</v>
      </c>
      <c r="O16" s="549">
        <v>78866</v>
      </c>
      <c r="P16" s="549">
        <f t="shared" si="1"/>
        <v>0.26946981422826316</v>
      </c>
      <c r="Q16" s="548"/>
      <c r="R16" s="548">
        <v>200</v>
      </c>
      <c r="S16" s="549">
        <f t="shared" si="2"/>
        <v>4.6529244095206275E-5</v>
      </c>
    </row>
    <row r="17" spans="2:19" ht="13.5" customHeight="1">
      <c r="B17" s="279" t="s">
        <v>30</v>
      </c>
      <c r="C17" s="266" t="s">
        <v>219</v>
      </c>
      <c r="D17" s="7">
        <v>0.13307588939694828</v>
      </c>
      <c r="E17" s="7">
        <v>1.3002141799019451E-2</v>
      </c>
      <c r="F17" s="121">
        <v>0.47368903022785358</v>
      </c>
      <c r="G17" s="7">
        <v>0.27201072252145753</v>
      </c>
      <c r="H17" s="27">
        <v>3.001136244140805E-5</v>
      </c>
      <c r="I17" s="7">
        <v>4.7856744449346907E-2</v>
      </c>
      <c r="J17" s="31">
        <v>4.2425554232815244E-2</v>
      </c>
      <c r="L17" s="548">
        <v>600605</v>
      </c>
      <c r="M17" s="548">
        <v>284500</v>
      </c>
      <c r="N17" s="548">
        <f t="shared" si="0"/>
        <v>0.47368903022785358</v>
      </c>
      <c r="O17" s="549">
        <v>163371</v>
      </c>
      <c r="P17" s="549">
        <f t="shared" si="1"/>
        <v>0.27201072252145753</v>
      </c>
      <c r="Q17" s="548"/>
      <c r="R17" s="548">
        <v>129</v>
      </c>
      <c r="S17" s="549">
        <f t="shared" si="2"/>
        <v>3.001136244140805E-5</v>
      </c>
    </row>
    <row r="18" spans="2:19" ht="13.5" customHeight="1">
      <c r="B18" s="279" t="s">
        <v>32</v>
      </c>
      <c r="C18" s="266" t="s">
        <v>220</v>
      </c>
      <c r="D18" s="7">
        <v>0.20693643904416342</v>
      </c>
      <c r="E18" s="7">
        <v>1.5492303281362767E-2</v>
      </c>
      <c r="F18" s="121">
        <v>0.40530005162074673</v>
      </c>
      <c r="G18" s="7">
        <v>0.28117868979790717</v>
      </c>
      <c r="H18" s="27">
        <v>2.5730671984649074E-4</v>
      </c>
      <c r="I18" s="7">
        <v>5.998620230508344E-2</v>
      </c>
      <c r="J18" s="31">
        <v>5.5678040920296601E-2</v>
      </c>
      <c r="L18" s="548">
        <v>207281</v>
      </c>
      <c r="M18" s="548">
        <v>84011</v>
      </c>
      <c r="N18" s="548">
        <f t="shared" si="0"/>
        <v>0.40530005162074673</v>
      </c>
      <c r="O18" s="549">
        <v>58283</v>
      </c>
      <c r="P18" s="549">
        <f t="shared" si="1"/>
        <v>0.28117868979790717</v>
      </c>
      <c r="Q18" s="548"/>
      <c r="R18" s="548">
        <v>1106</v>
      </c>
      <c r="S18" s="549">
        <f t="shared" si="2"/>
        <v>2.5730671984649074E-4</v>
      </c>
    </row>
    <row r="19" spans="2:19" ht="13.5" customHeight="1">
      <c r="B19" s="279" t="s">
        <v>34</v>
      </c>
      <c r="C19" s="266" t="s">
        <v>208</v>
      </c>
      <c r="D19" s="7">
        <v>6.7975905876117335E-2</v>
      </c>
      <c r="E19" s="7">
        <v>1.099252993821878E-2</v>
      </c>
      <c r="F19" s="121">
        <v>0.33363193594735258</v>
      </c>
      <c r="G19" s="7">
        <v>0.26468655476759118</v>
      </c>
      <c r="H19" s="27">
        <v>1.3423686921467011E-4</v>
      </c>
      <c r="I19" s="7">
        <v>4.0713909524999085E-2</v>
      </c>
      <c r="J19" s="31">
        <v>3.9146643584631567E-2</v>
      </c>
      <c r="L19" s="548">
        <v>628483</v>
      </c>
      <c r="M19" s="548">
        <v>209682</v>
      </c>
      <c r="N19" s="548">
        <f t="shared" si="0"/>
        <v>0.33363193594735258</v>
      </c>
      <c r="O19" s="549">
        <v>166351</v>
      </c>
      <c r="P19" s="549">
        <f t="shared" si="1"/>
        <v>0.26468655476759118</v>
      </c>
      <c r="Q19" s="548"/>
      <c r="R19" s="548">
        <v>577</v>
      </c>
      <c r="S19" s="549">
        <f t="shared" si="2"/>
        <v>1.3423686921467011E-4</v>
      </c>
    </row>
    <row r="20" spans="2:19" ht="13.5" customHeight="1">
      <c r="B20" s="279" t="s">
        <v>36</v>
      </c>
      <c r="C20" s="266" t="s">
        <v>221</v>
      </c>
      <c r="D20" s="7">
        <v>0.18806433917009355</v>
      </c>
      <c r="E20" s="7">
        <v>1.1047533625104607E-2</v>
      </c>
      <c r="F20" s="121">
        <v>0.37541265217716036</v>
      </c>
      <c r="G20" s="7">
        <v>0.22026290238255283</v>
      </c>
      <c r="H20" s="27">
        <v>1.8534226446663991E-2</v>
      </c>
      <c r="I20" s="7">
        <v>5.771528866980357E-2</v>
      </c>
      <c r="J20" s="31">
        <v>5.3529016356710736E-2</v>
      </c>
      <c r="L20" s="548">
        <v>267780</v>
      </c>
      <c r="M20" s="548">
        <v>100528</v>
      </c>
      <c r="N20" s="548">
        <f t="shared" si="0"/>
        <v>0.37541265217716036</v>
      </c>
      <c r="O20" s="549">
        <v>58982</v>
      </c>
      <c r="P20" s="549">
        <f t="shared" si="1"/>
        <v>0.22026290238255283</v>
      </c>
      <c r="Q20" s="548"/>
      <c r="R20" s="548">
        <v>79667</v>
      </c>
      <c r="S20" s="549">
        <f t="shared" si="2"/>
        <v>1.8534226446663991E-2</v>
      </c>
    </row>
    <row r="21" spans="2:19" ht="13.5" customHeight="1">
      <c r="B21" s="279" t="s">
        <v>38</v>
      </c>
      <c r="C21" s="266" t="s">
        <v>657</v>
      </c>
      <c r="D21" s="7">
        <v>0.19345981196454651</v>
      </c>
      <c r="E21" s="7">
        <v>8.7422352933258854E-3</v>
      </c>
      <c r="F21" s="121">
        <v>0.33221905617631681</v>
      </c>
      <c r="G21" s="7">
        <v>0.17244212284509586</v>
      </c>
      <c r="H21" s="27">
        <v>1.7853736251771602E-2</v>
      </c>
      <c r="I21" s="7">
        <v>2.9189233230958646E-2</v>
      </c>
      <c r="J21" s="31">
        <v>2.8646051407633061E-2</v>
      </c>
      <c r="L21" s="548">
        <v>441841</v>
      </c>
      <c r="M21" s="548">
        <v>146788</v>
      </c>
      <c r="N21" s="548">
        <f t="shared" si="0"/>
        <v>0.33221905617631681</v>
      </c>
      <c r="O21" s="549">
        <v>76192</v>
      </c>
      <c r="P21" s="549">
        <f t="shared" si="1"/>
        <v>0.17244212284509586</v>
      </c>
      <c r="Q21" s="548"/>
      <c r="R21" s="548">
        <v>76742</v>
      </c>
      <c r="S21" s="549">
        <f t="shared" si="2"/>
        <v>1.7853736251771602E-2</v>
      </c>
    </row>
    <row r="22" spans="2:19" ht="13.5" customHeight="1">
      <c r="B22" s="279" t="s">
        <v>39</v>
      </c>
      <c r="C22" s="266" t="s">
        <v>222</v>
      </c>
      <c r="D22" s="7">
        <v>9.5804938719456903E-2</v>
      </c>
      <c r="E22" s="7">
        <v>1.8393663790497412E-2</v>
      </c>
      <c r="F22" s="121">
        <v>0.28254124166437189</v>
      </c>
      <c r="G22" s="7">
        <v>0.18345053129426861</v>
      </c>
      <c r="H22" s="27">
        <v>1.9677682620303689E-2</v>
      </c>
      <c r="I22" s="7">
        <v>4.8286316936974279E-2</v>
      </c>
      <c r="J22" s="31">
        <v>4.5708624199084183E-2</v>
      </c>
      <c r="L22" s="548">
        <v>352253</v>
      </c>
      <c r="M22" s="548">
        <v>99526</v>
      </c>
      <c r="N22" s="548">
        <f t="shared" si="0"/>
        <v>0.28254124166437189</v>
      </c>
      <c r="O22" s="549">
        <v>64621</v>
      </c>
      <c r="P22" s="549">
        <f t="shared" si="1"/>
        <v>0.18345053129426861</v>
      </c>
      <c r="Q22" s="548"/>
      <c r="R22" s="548">
        <v>84582</v>
      </c>
      <c r="S22" s="549">
        <f t="shared" si="2"/>
        <v>1.9677682620303689E-2</v>
      </c>
    </row>
    <row r="23" spans="2:19" ht="13.5" customHeight="1">
      <c r="B23" s="279" t="s">
        <v>41</v>
      </c>
      <c r="C23" s="266" t="s">
        <v>42</v>
      </c>
      <c r="D23" s="7">
        <v>0.31022632680150286</v>
      </c>
      <c r="E23" s="7">
        <v>4.8668136516007113E-2</v>
      </c>
      <c r="F23" s="121">
        <v>0.4449160919673904</v>
      </c>
      <c r="G23" s="7">
        <v>0.28237989463523555</v>
      </c>
      <c r="H23" s="27">
        <v>9.114846272030434E-3</v>
      </c>
      <c r="I23" s="7">
        <v>7.9634130740693365E-2</v>
      </c>
      <c r="J23" s="31">
        <v>6.066614720829893E-2</v>
      </c>
      <c r="L23" s="548">
        <v>171974</v>
      </c>
      <c r="M23" s="548">
        <v>76514</v>
      </c>
      <c r="N23" s="548">
        <f t="shared" si="0"/>
        <v>0.4449160919673904</v>
      </c>
      <c r="O23" s="549">
        <v>48562</v>
      </c>
      <c r="P23" s="549">
        <f t="shared" si="1"/>
        <v>0.28237989463523555</v>
      </c>
      <c r="Q23" s="548"/>
      <c r="R23" s="548">
        <v>39179</v>
      </c>
      <c r="S23" s="549">
        <f t="shared" si="2"/>
        <v>9.114846272030434E-3</v>
      </c>
    </row>
    <row r="24" spans="2:19" ht="13.5" customHeight="1">
      <c r="B24" s="279" t="s">
        <v>43</v>
      </c>
      <c r="C24" s="266" t="s">
        <v>223</v>
      </c>
      <c r="D24" s="7">
        <v>0</v>
      </c>
      <c r="E24" s="7">
        <v>0</v>
      </c>
      <c r="F24" s="121">
        <v>0.47806071486717799</v>
      </c>
      <c r="G24" s="7">
        <v>0.34473530201224156</v>
      </c>
      <c r="H24" s="27">
        <v>0</v>
      </c>
      <c r="I24" s="7">
        <v>8.6532986592390185E-2</v>
      </c>
      <c r="J24" s="31">
        <v>5.2651820169938267E-2</v>
      </c>
      <c r="L24" s="548">
        <v>1136295</v>
      </c>
      <c r="M24" s="548">
        <v>543218</v>
      </c>
      <c r="N24" s="548">
        <f t="shared" si="0"/>
        <v>0.47806071486717799</v>
      </c>
      <c r="O24" s="549">
        <v>391721</v>
      </c>
      <c r="P24" s="549">
        <f t="shared" si="1"/>
        <v>0.34473530201224156</v>
      </c>
      <c r="Q24" s="548"/>
      <c r="R24" s="548">
        <v>0</v>
      </c>
      <c r="S24" s="549">
        <f t="shared" si="2"/>
        <v>0</v>
      </c>
    </row>
    <row r="25" spans="2:19" ht="13.5" customHeight="1">
      <c r="B25" s="279" t="s">
        <v>45</v>
      </c>
      <c r="C25" s="266" t="s">
        <v>658</v>
      </c>
      <c r="D25" s="7">
        <v>0</v>
      </c>
      <c r="E25" s="7">
        <v>0</v>
      </c>
      <c r="F25" s="121">
        <v>0.52135542980328753</v>
      </c>
      <c r="G25" s="7">
        <v>0.1260831950531138</v>
      </c>
      <c r="H25" s="27">
        <v>2.0121106316531003E-2</v>
      </c>
      <c r="I25" s="7">
        <v>1.5349104369654937E-2</v>
      </c>
      <c r="J25" s="31">
        <v>1.4909444184430357E-2</v>
      </c>
      <c r="L25" s="548">
        <v>282036</v>
      </c>
      <c r="M25" s="548">
        <v>147041</v>
      </c>
      <c r="N25" s="548">
        <f t="shared" si="0"/>
        <v>0.52135542980328753</v>
      </c>
      <c r="O25" s="549">
        <v>35560</v>
      </c>
      <c r="P25" s="549">
        <f t="shared" si="1"/>
        <v>0.1260831950531138</v>
      </c>
      <c r="Q25" s="548"/>
      <c r="R25" s="548">
        <v>86488</v>
      </c>
      <c r="S25" s="549">
        <f t="shared" si="2"/>
        <v>2.0121106316531003E-2</v>
      </c>
    </row>
    <row r="26" spans="2:19" ht="13.5" customHeight="1">
      <c r="B26" s="279" t="s">
        <v>46</v>
      </c>
      <c r="C26" s="266" t="s">
        <v>47</v>
      </c>
      <c r="D26" s="7">
        <v>0</v>
      </c>
      <c r="E26" s="7">
        <v>0</v>
      </c>
      <c r="F26" s="121">
        <v>0.43542712240477577</v>
      </c>
      <c r="G26" s="7">
        <v>0.11851656188916478</v>
      </c>
      <c r="H26" s="27">
        <v>1.1861932843411412E-2</v>
      </c>
      <c r="I26" s="7">
        <v>5.0187542923556452E-3</v>
      </c>
      <c r="J26" s="31">
        <v>4.8708331132125311E-3</v>
      </c>
      <c r="L26" s="548">
        <v>94645</v>
      </c>
      <c r="M26" s="548">
        <v>41211</v>
      </c>
      <c r="N26" s="548">
        <f t="shared" si="0"/>
        <v>0.43542712240477577</v>
      </c>
      <c r="O26" s="549">
        <v>11217</v>
      </c>
      <c r="P26" s="549">
        <f t="shared" si="1"/>
        <v>0.11851656188916478</v>
      </c>
      <c r="Q26" s="548"/>
      <c r="R26" s="548">
        <v>50987</v>
      </c>
      <c r="S26" s="549">
        <f t="shared" si="2"/>
        <v>1.1861932843411412E-2</v>
      </c>
    </row>
    <row r="27" spans="2:19" ht="13.5" customHeight="1">
      <c r="B27" s="279" t="s">
        <v>48</v>
      </c>
      <c r="C27" s="266" t="s">
        <v>49</v>
      </c>
      <c r="D27" s="7">
        <v>0</v>
      </c>
      <c r="E27" s="7">
        <v>0</v>
      </c>
      <c r="F27" s="121">
        <v>0.63545778715283008</v>
      </c>
      <c r="G27" s="7">
        <v>0.4540003013409673</v>
      </c>
      <c r="H27" s="27">
        <v>1.7992858691616269E-3</v>
      </c>
      <c r="I27" s="7">
        <v>8.2266084074129872E-2</v>
      </c>
      <c r="J27" s="31">
        <v>7.2793933001858269E-2</v>
      </c>
      <c r="L27" s="548">
        <v>99555</v>
      </c>
      <c r="M27" s="548">
        <v>63263</v>
      </c>
      <c r="N27" s="548">
        <f t="shared" si="0"/>
        <v>0.63545778715283008</v>
      </c>
      <c r="O27" s="549">
        <v>45198</v>
      </c>
      <c r="P27" s="549">
        <f t="shared" si="1"/>
        <v>0.4540003013409673</v>
      </c>
      <c r="Q27" s="548"/>
      <c r="R27" s="548">
        <v>7734</v>
      </c>
      <c r="S27" s="549">
        <f t="shared" si="2"/>
        <v>1.7992858691616269E-3</v>
      </c>
    </row>
    <row r="28" spans="2:19" ht="13.5" customHeight="1">
      <c r="B28" s="279" t="s">
        <v>50</v>
      </c>
      <c r="C28" s="266" t="s">
        <v>663</v>
      </c>
      <c r="D28" s="547">
        <v>0</v>
      </c>
      <c r="E28" s="7">
        <v>0</v>
      </c>
      <c r="F28" s="121">
        <v>0.67608624252282912</v>
      </c>
      <c r="G28" s="7">
        <v>0.43822018549504282</v>
      </c>
      <c r="H28" s="27">
        <v>0.14597270780658353</v>
      </c>
      <c r="I28" s="7">
        <v>0.15503120175236695</v>
      </c>
      <c r="J28" s="31">
        <v>0.12455443001092212</v>
      </c>
      <c r="L28" s="548">
        <v>1160031</v>
      </c>
      <c r="M28" s="548">
        <v>784281</v>
      </c>
      <c r="N28" s="548">
        <f t="shared" si="0"/>
        <v>0.67608624252282912</v>
      </c>
      <c r="O28" s="549">
        <v>508349</v>
      </c>
      <c r="P28" s="549">
        <f t="shared" si="1"/>
        <v>0.43822018549504282</v>
      </c>
      <c r="Q28" s="548"/>
      <c r="R28" s="548">
        <v>627445</v>
      </c>
      <c r="S28" s="549">
        <f t="shared" si="2"/>
        <v>0.14597270780658353</v>
      </c>
    </row>
    <row r="29" spans="2:19" ht="13.5" customHeight="1">
      <c r="B29" s="279" t="s">
        <v>52</v>
      </c>
      <c r="C29" s="266" t="s">
        <v>224</v>
      </c>
      <c r="D29" s="7">
        <v>0</v>
      </c>
      <c r="E29" s="7">
        <v>0</v>
      </c>
      <c r="F29" s="121">
        <v>0.62322454776986869</v>
      </c>
      <c r="G29" s="7">
        <v>0.30032284660092734</v>
      </c>
      <c r="H29" s="27">
        <v>5.1544166023787613E-2</v>
      </c>
      <c r="I29" s="7">
        <v>4.7782113237118791E-2</v>
      </c>
      <c r="J29" s="31">
        <v>4.5155668386338409E-2</v>
      </c>
      <c r="L29" s="548">
        <v>490016</v>
      </c>
      <c r="M29" s="548">
        <v>305390</v>
      </c>
      <c r="N29" s="548">
        <f t="shared" si="0"/>
        <v>0.62322454776986869</v>
      </c>
      <c r="O29" s="549">
        <v>147163</v>
      </c>
      <c r="P29" s="549">
        <f t="shared" si="1"/>
        <v>0.30032284660092734</v>
      </c>
      <c r="Q29" s="548"/>
      <c r="R29" s="548">
        <v>221556</v>
      </c>
      <c r="S29" s="549">
        <f t="shared" si="2"/>
        <v>5.1544166023787613E-2</v>
      </c>
    </row>
    <row r="30" spans="2:19" ht="13.5" customHeight="1">
      <c r="B30" s="279" t="s">
        <v>54</v>
      </c>
      <c r="C30" s="266" t="s">
        <v>225</v>
      </c>
      <c r="D30" s="7">
        <v>0</v>
      </c>
      <c r="E30" s="7">
        <v>0</v>
      </c>
      <c r="F30" s="121">
        <v>0.83717802785083417</v>
      </c>
      <c r="G30" s="7">
        <v>4.2218693627320537E-2</v>
      </c>
      <c r="H30" s="27">
        <v>0.24057550160851596</v>
      </c>
      <c r="I30" s="7">
        <v>1.2272414234094118E-2</v>
      </c>
      <c r="J30" s="31">
        <v>6.3085769480372474E-3</v>
      </c>
      <c r="L30" s="548">
        <v>1258921</v>
      </c>
      <c r="M30" s="548">
        <v>1053941</v>
      </c>
      <c r="N30" s="548">
        <f t="shared" si="0"/>
        <v>0.83717802785083417</v>
      </c>
      <c r="O30" s="549">
        <v>53150</v>
      </c>
      <c r="P30" s="549">
        <f t="shared" si="1"/>
        <v>4.2218693627320537E-2</v>
      </c>
      <c r="Q30" s="548"/>
      <c r="R30" s="548">
        <v>1034083</v>
      </c>
      <c r="S30" s="549">
        <f t="shared" si="2"/>
        <v>0.24057550160851596</v>
      </c>
    </row>
    <row r="31" spans="2:19" ht="13.5" customHeight="1">
      <c r="B31" s="279" t="s">
        <v>56</v>
      </c>
      <c r="C31" s="266" t="s">
        <v>226</v>
      </c>
      <c r="D31" s="7">
        <v>0</v>
      </c>
      <c r="E31" s="547">
        <v>0</v>
      </c>
      <c r="F31" s="121">
        <v>0.43115052973443652</v>
      </c>
      <c r="G31" s="7">
        <v>0.26558911047191902</v>
      </c>
      <c r="H31" s="27">
        <v>2.6847839135374973E-2</v>
      </c>
      <c r="I31" s="7">
        <v>7.0849479869451157E-2</v>
      </c>
      <c r="J31" s="31">
        <v>6.4192385077479361E-2</v>
      </c>
      <c r="L31" s="548">
        <v>624747</v>
      </c>
      <c r="M31" s="548">
        <v>269360</v>
      </c>
      <c r="N31" s="548">
        <f t="shared" si="0"/>
        <v>0.43115052973443652</v>
      </c>
      <c r="O31" s="549">
        <v>165926</v>
      </c>
      <c r="P31" s="549">
        <f t="shared" si="1"/>
        <v>0.26558911047191902</v>
      </c>
      <c r="Q31" s="548"/>
      <c r="R31" s="548">
        <v>115402</v>
      </c>
      <c r="S31" s="549">
        <f t="shared" si="2"/>
        <v>2.6847839135374973E-2</v>
      </c>
    </row>
    <row r="32" spans="2:19" ht="13.5" customHeight="1">
      <c r="B32" s="279" t="s">
        <v>58</v>
      </c>
      <c r="C32" s="266" t="s">
        <v>227</v>
      </c>
      <c r="D32" s="7">
        <v>3.4860379552901444E-2</v>
      </c>
      <c r="E32" s="7">
        <v>4.8157032464409928E-3</v>
      </c>
      <c r="F32" s="121">
        <v>0.50312122289370775</v>
      </c>
      <c r="G32" s="7">
        <v>0.17241785587324157</v>
      </c>
      <c r="H32" s="27">
        <v>5.6041682758030252E-2</v>
      </c>
      <c r="I32" s="7">
        <v>3.2408714641206642E-2</v>
      </c>
      <c r="J32" s="31">
        <v>2.4201919658727339E-2</v>
      </c>
      <c r="L32" s="548">
        <v>492275</v>
      </c>
      <c r="M32" s="548">
        <v>247674</v>
      </c>
      <c r="N32" s="548">
        <f t="shared" si="0"/>
        <v>0.50312122289370775</v>
      </c>
      <c r="O32" s="549">
        <v>84877</v>
      </c>
      <c r="P32" s="549">
        <f t="shared" si="1"/>
        <v>0.17241785587324157</v>
      </c>
      <c r="Q32" s="548"/>
      <c r="R32" s="548">
        <v>240888</v>
      </c>
      <c r="S32" s="549">
        <f t="shared" si="2"/>
        <v>5.6041682758030252E-2</v>
      </c>
    </row>
    <row r="33" spans="2:19" ht="13.5" customHeight="1">
      <c r="B33" s="279" t="s">
        <v>60</v>
      </c>
      <c r="C33" s="266" t="s">
        <v>228</v>
      </c>
      <c r="D33" s="7">
        <v>0</v>
      </c>
      <c r="E33" s="7">
        <v>0</v>
      </c>
      <c r="F33" s="121">
        <v>0.7247260811958014</v>
      </c>
      <c r="G33" s="7">
        <v>0.34749644956799769</v>
      </c>
      <c r="H33" s="27">
        <v>4.8457881262952574E-3</v>
      </c>
      <c r="I33" s="7">
        <v>5.3958632508469467E-2</v>
      </c>
      <c r="J33" s="31">
        <v>5.3958632508469467E-2</v>
      </c>
      <c r="L33" s="548">
        <v>630205</v>
      </c>
      <c r="M33" s="548">
        <v>456726</v>
      </c>
      <c r="N33" s="548">
        <f t="shared" si="0"/>
        <v>0.7247260811958014</v>
      </c>
      <c r="O33" s="549">
        <v>218994</v>
      </c>
      <c r="P33" s="549">
        <f t="shared" si="1"/>
        <v>0.34749644956799769</v>
      </c>
      <c r="Q33" s="548"/>
      <c r="R33" s="548">
        <v>20829</v>
      </c>
      <c r="S33" s="549">
        <f t="shared" si="2"/>
        <v>4.8457881262952574E-3</v>
      </c>
    </row>
    <row r="34" spans="2:19" ht="13.5" customHeight="1">
      <c r="B34" s="279" t="s">
        <v>62</v>
      </c>
      <c r="C34" s="266" t="s">
        <v>229</v>
      </c>
      <c r="D34" s="7">
        <v>0</v>
      </c>
      <c r="E34" s="7">
        <v>1.4608411105731505E-5</v>
      </c>
      <c r="F34" s="121">
        <v>0.68105906499291291</v>
      </c>
      <c r="G34" s="7">
        <v>0.49119699319853977</v>
      </c>
      <c r="H34" s="27">
        <v>1.5988611502215259E-2</v>
      </c>
      <c r="I34" s="7">
        <v>8.3572733998641832E-2</v>
      </c>
      <c r="J34" s="31">
        <v>7.7918270056104078E-2</v>
      </c>
      <c r="L34" s="548">
        <v>658241</v>
      </c>
      <c r="M34" s="548">
        <v>448301</v>
      </c>
      <c r="N34" s="548">
        <f t="shared" si="0"/>
        <v>0.68105906499291291</v>
      </c>
      <c r="O34" s="549">
        <v>323326</v>
      </c>
      <c r="P34" s="549">
        <f t="shared" si="1"/>
        <v>0.49119699319853977</v>
      </c>
      <c r="Q34" s="548"/>
      <c r="R34" s="548">
        <v>68725</v>
      </c>
      <c r="S34" s="549">
        <f t="shared" si="2"/>
        <v>1.5988611502215259E-2</v>
      </c>
    </row>
    <row r="35" spans="2:19" ht="13.5" customHeight="1">
      <c r="B35" s="279" t="s">
        <v>64</v>
      </c>
      <c r="C35" s="266" t="s">
        <v>230</v>
      </c>
      <c r="D35" s="7">
        <v>0</v>
      </c>
      <c r="E35" s="7">
        <v>0</v>
      </c>
      <c r="F35" s="121">
        <v>0.59917170990432322</v>
      </c>
      <c r="G35" s="7">
        <v>0.52882823136326895</v>
      </c>
      <c r="H35" s="27">
        <v>5.4720019579505917E-2</v>
      </c>
      <c r="I35" s="7">
        <v>0.12156629542890564</v>
      </c>
      <c r="J35" s="31">
        <v>0.1141015695420259</v>
      </c>
      <c r="L35" s="548">
        <v>1225899</v>
      </c>
      <c r="M35" s="548">
        <v>734524</v>
      </c>
      <c r="N35" s="548">
        <f t="shared" si="0"/>
        <v>0.59917170990432322</v>
      </c>
      <c r="O35" s="549">
        <v>648290</v>
      </c>
      <c r="P35" s="549">
        <f t="shared" si="1"/>
        <v>0.52882823136326895</v>
      </c>
      <c r="Q35" s="548"/>
      <c r="R35" s="548">
        <v>235207</v>
      </c>
      <c r="S35" s="549">
        <f t="shared" si="2"/>
        <v>5.4720019579505917E-2</v>
      </c>
    </row>
    <row r="36" spans="2:19" ht="13.5" customHeight="1">
      <c r="B36" s="279" t="s">
        <v>66</v>
      </c>
      <c r="C36" s="266" t="s">
        <v>206</v>
      </c>
      <c r="D36" s="7">
        <v>0</v>
      </c>
      <c r="E36" s="7">
        <v>0</v>
      </c>
      <c r="F36" s="121">
        <v>0.60569368334569706</v>
      </c>
      <c r="G36" s="7">
        <v>0.53009962749367856</v>
      </c>
      <c r="H36" s="27">
        <v>2.2248190710343358E-2</v>
      </c>
      <c r="I36" s="7">
        <v>0.12698716568155893</v>
      </c>
      <c r="J36" s="31">
        <v>9.5726945687461609E-2</v>
      </c>
      <c r="L36" s="548">
        <v>125367</v>
      </c>
      <c r="M36" s="548">
        <v>75934</v>
      </c>
      <c r="N36" s="548">
        <f t="shared" si="0"/>
        <v>0.60569368334569706</v>
      </c>
      <c r="O36" s="549">
        <v>66457</v>
      </c>
      <c r="P36" s="549">
        <f t="shared" si="1"/>
        <v>0.53009962749367856</v>
      </c>
      <c r="Q36" s="548"/>
      <c r="R36" s="548">
        <v>95631</v>
      </c>
      <c r="S36" s="549">
        <f t="shared" si="2"/>
        <v>2.2248190710343358E-2</v>
      </c>
    </row>
    <row r="37" spans="2:19" ht="13.5" customHeight="1">
      <c r="B37" s="279" t="s">
        <v>67</v>
      </c>
      <c r="C37" s="266" t="s">
        <v>68</v>
      </c>
      <c r="D37" s="7">
        <v>0</v>
      </c>
      <c r="E37" s="7">
        <v>0</v>
      </c>
      <c r="F37" s="121">
        <v>0.59829038201864659</v>
      </c>
      <c r="G37" s="7">
        <v>0.36968878603781313</v>
      </c>
      <c r="H37" s="27">
        <v>1.6270811367652682E-2</v>
      </c>
      <c r="I37" s="7">
        <v>9.7815360337874982E-2</v>
      </c>
      <c r="J37" s="31">
        <v>7.0581550756009082E-2</v>
      </c>
      <c r="L37" s="548">
        <v>869434</v>
      </c>
      <c r="M37" s="548">
        <v>520174</v>
      </c>
      <c r="N37" s="548">
        <f t="shared" si="0"/>
        <v>0.59829038201864659</v>
      </c>
      <c r="O37" s="549">
        <v>321420</v>
      </c>
      <c r="P37" s="549">
        <f t="shared" si="1"/>
        <v>0.36968878603781313</v>
      </c>
      <c r="Q37" s="548"/>
      <c r="R37" s="548">
        <v>69938</v>
      </c>
      <c r="S37" s="549">
        <f t="shared" si="2"/>
        <v>1.6270811367652682E-2</v>
      </c>
    </row>
    <row r="38" spans="2:19" ht="13.5" customHeight="1">
      <c r="B38" s="279" t="s">
        <v>69</v>
      </c>
      <c r="C38" s="266" t="s">
        <v>277</v>
      </c>
      <c r="D38" s="7">
        <v>0</v>
      </c>
      <c r="E38" s="7">
        <v>0</v>
      </c>
      <c r="F38" s="121">
        <v>0.66820056746381817</v>
      </c>
      <c r="G38" s="7">
        <v>0.31483512553348753</v>
      </c>
      <c r="H38" s="27">
        <v>5.8556821047596623E-2</v>
      </c>
      <c r="I38" s="7">
        <v>0.17191213053257354</v>
      </c>
      <c r="J38" s="31">
        <v>0.10897451181421521</v>
      </c>
      <c r="L38" s="548">
        <v>251646</v>
      </c>
      <c r="M38" s="548">
        <v>168150</v>
      </c>
      <c r="N38" s="548">
        <f t="shared" si="0"/>
        <v>0.66820056746381817</v>
      </c>
      <c r="O38" s="549">
        <v>79227</v>
      </c>
      <c r="P38" s="549">
        <f t="shared" si="1"/>
        <v>0.31483512553348753</v>
      </c>
      <c r="Q38" s="548"/>
      <c r="R38" s="548">
        <v>251699</v>
      </c>
      <c r="S38" s="549">
        <f t="shared" si="2"/>
        <v>5.8556821047596623E-2</v>
      </c>
    </row>
    <row r="39" spans="2:19" s="5" customFormat="1" ht="13.5" customHeight="1">
      <c r="B39" s="279" t="s">
        <v>70</v>
      </c>
      <c r="C39" s="266" t="s">
        <v>237</v>
      </c>
      <c r="D39" s="7">
        <v>0</v>
      </c>
      <c r="E39" s="7">
        <v>0</v>
      </c>
      <c r="F39" s="121">
        <v>0.39238468480921057</v>
      </c>
      <c r="G39" s="7">
        <v>0.33253380383611542</v>
      </c>
      <c r="H39" s="27">
        <v>6.69695410262304E-3</v>
      </c>
      <c r="I39" s="7">
        <v>0.14419988779484344</v>
      </c>
      <c r="J39" s="31">
        <v>0.11557131125547813</v>
      </c>
      <c r="L39" s="548">
        <v>122989</v>
      </c>
      <c r="M39" s="548">
        <v>48259</v>
      </c>
      <c r="N39" s="548">
        <f t="shared" si="0"/>
        <v>0.39238468480921057</v>
      </c>
      <c r="O39" s="549">
        <v>40898</v>
      </c>
      <c r="P39" s="549">
        <f t="shared" si="1"/>
        <v>0.33253380383611542</v>
      </c>
      <c r="Q39" s="548"/>
      <c r="R39" s="548">
        <v>28786</v>
      </c>
      <c r="S39" s="549">
        <f t="shared" si="2"/>
        <v>6.69695410262304E-3</v>
      </c>
    </row>
    <row r="40" spans="2:19" s="5" customFormat="1" ht="13.5" customHeight="1">
      <c r="B40" s="279" t="s">
        <v>72</v>
      </c>
      <c r="C40" s="266" t="s">
        <v>238</v>
      </c>
      <c r="D40" s="7">
        <v>5.0463761972527529E-5</v>
      </c>
      <c r="E40" s="7">
        <v>2.018550478901101E-5</v>
      </c>
      <c r="F40" s="121">
        <v>0.4149890239889365</v>
      </c>
      <c r="G40" s="7">
        <v>0.31045657706742646</v>
      </c>
      <c r="H40" s="27">
        <v>3.8365222926261384E-2</v>
      </c>
      <c r="I40" s="7">
        <v>0.20943978606150732</v>
      </c>
      <c r="J40" s="31">
        <v>0.16729773523445343</v>
      </c>
      <c r="L40" s="548">
        <v>240069</v>
      </c>
      <c r="M40" s="548">
        <v>99626</v>
      </c>
      <c r="N40" s="548">
        <f t="shared" si="0"/>
        <v>0.4149890239889365</v>
      </c>
      <c r="O40" s="549">
        <v>74531</v>
      </c>
      <c r="P40" s="549">
        <f t="shared" si="1"/>
        <v>0.31045657706742646</v>
      </c>
      <c r="Q40" s="548"/>
      <c r="R40" s="548">
        <v>164908</v>
      </c>
      <c r="S40" s="549">
        <f t="shared" si="2"/>
        <v>3.8365222926261384E-2</v>
      </c>
    </row>
    <row r="41" spans="2:19" ht="13.5" customHeight="1">
      <c r="B41" s="279" t="s">
        <v>109</v>
      </c>
      <c r="C41" s="266" t="s">
        <v>71</v>
      </c>
      <c r="D41" s="7">
        <v>0</v>
      </c>
      <c r="E41" s="7">
        <v>0</v>
      </c>
      <c r="F41" s="121">
        <v>0</v>
      </c>
      <c r="G41" s="7">
        <v>0</v>
      </c>
      <c r="H41" s="27">
        <v>0</v>
      </c>
      <c r="I41" s="7">
        <v>0</v>
      </c>
      <c r="J41" s="31">
        <v>0</v>
      </c>
      <c r="L41" s="548">
        <v>23247</v>
      </c>
      <c r="M41" s="548">
        <v>0</v>
      </c>
      <c r="N41" s="548">
        <f t="shared" si="0"/>
        <v>0</v>
      </c>
      <c r="O41" s="549">
        <v>0</v>
      </c>
      <c r="P41" s="549">
        <f t="shared" si="1"/>
        <v>0</v>
      </c>
      <c r="Q41" s="548"/>
      <c r="R41" s="548">
        <v>0</v>
      </c>
      <c r="S41" s="549">
        <f t="shared" si="2"/>
        <v>0</v>
      </c>
    </row>
    <row r="42" spans="2:19" ht="13.5" customHeight="1">
      <c r="B42" s="280" t="s">
        <v>110</v>
      </c>
      <c r="C42" s="267" t="s">
        <v>73</v>
      </c>
      <c r="D42" s="10">
        <v>1.5758226488978712E-2</v>
      </c>
      <c r="E42" s="10">
        <v>3.6042864060295998E-2</v>
      </c>
      <c r="F42" s="122">
        <v>0.64627728409973173</v>
      </c>
      <c r="G42" s="10">
        <v>7.4195496505909762E-3</v>
      </c>
      <c r="H42" s="28">
        <v>6.0488017323768165E-6</v>
      </c>
      <c r="I42" s="34">
        <v>1.7254766629281339E-3</v>
      </c>
      <c r="J42" s="35">
        <v>1.5673079688263882E-3</v>
      </c>
      <c r="L42" s="548">
        <v>69546</v>
      </c>
      <c r="M42" s="548">
        <v>44945.999999999942</v>
      </c>
      <c r="N42" s="548">
        <f t="shared" si="0"/>
        <v>0.64627728409973173</v>
      </c>
      <c r="O42" s="548">
        <v>516</v>
      </c>
      <c r="P42" s="549">
        <f t="shared" si="1"/>
        <v>7.4195496505909762E-3</v>
      </c>
      <c r="Q42" s="548"/>
      <c r="R42" s="548">
        <v>26</v>
      </c>
      <c r="S42" s="549">
        <f t="shared" si="2"/>
        <v>6.0488017323768165E-6</v>
      </c>
    </row>
    <row r="43" spans="2:19" ht="13.5" customHeight="1" thickBot="1">
      <c r="B43" s="986" t="s">
        <v>79</v>
      </c>
      <c r="C43" s="987"/>
      <c r="D43" s="8"/>
      <c r="E43" s="8"/>
      <c r="F43" s="123">
        <v>0.53903770284891228</v>
      </c>
      <c r="G43" s="9">
        <v>0.29031845925941863</v>
      </c>
      <c r="H43" s="33"/>
      <c r="I43" s="36"/>
      <c r="J43" s="32"/>
      <c r="L43" s="548">
        <v>14871290</v>
      </c>
      <c r="M43" s="548">
        <v>8016186</v>
      </c>
      <c r="N43" s="548">
        <f t="shared" si="0"/>
        <v>0.53903770284891228</v>
      </c>
      <c r="O43" s="548">
        <v>4317410</v>
      </c>
      <c r="P43" s="549">
        <f t="shared" si="1"/>
        <v>0.29031845925941863</v>
      </c>
      <c r="Q43" s="548"/>
      <c r="R43" s="548">
        <v>4298372</v>
      </c>
      <c r="S43" s="549">
        <f t="shared" si="2"/>
        <v>1</v>
      </c>
    </row>
    <row r="44" spans="2:19">
      <c r="F44" s="124"/>
      <c r="G44" s="114"/>
    </row>
    <row r="45" spans="2:19">
      <c r="B45" s="19" t="s">
        <v>727</v>
      </c>
      <c r="C45" s="5"/>
    </row>
    <row r="46" spans="2:19">
      <c r="B46" s="19" t="s">
        <v>728</v>
      </c>
      <c r="C46" s="5"/>
    </row>
    <row r="47" spans="2:19">
      <c r="B47" s="546" t="s">
        <v>729</v>
      </c>
      <c r="C47" s="5"/>
    </row>
  </sheetData>
  <sheetProtection formatCells="0" formatColumns="0" formatRows="0"/>
  <mergeCells count="2">
    <mergeCell ref="B3:C3"/>
    <mergeCell ref="B43:C43"/>
  </mergeCells>
  <phoneticPr fontId="1"/>
  <pageMargins left="0.70866141732283472" right="0.70866141732283472" top="0.74803149606299213" bottom="0.74803149606299213" header="0.31496062992125984" footer="0.31496062992125984"/>
  <pageSetup paperSize="9" orientation="portrait" r:id="rId1"/>
  <ignoredErrors>
    <ignoredError sqref="B4:B38"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349FB-96F3-4D8C-A740-B67316D7C6BE}">
  <sheetPr>
    <tabColor theme="8" tint="0.39997558519241921"/>
    <pageSetUpPr fitToPage="1"/>
  </sheetPr>
  <dimension ref="B1:AN444"/>
  <sheetViews>
    <sheetView showGridLines="0" workbookViewId="0">
      <selection activeCell="Z361" sqref="Z361"/>
    </sheetView>
  </sheetViews>
  <sheetFormatPr defaultColWidth="9" defaultRowHeight="13.2"/>
  <cols>
    <col min="1" max="34" width="2.6640625" style="69" customWidth="1"/>
    <col min="35" max="35" width="2.77734375" style="105" customWidth="1"/>
    <col min="36" max="36" width="4.77734375" style="105" customWidth="1"/>
    <col min="37" max="37" width="3" style="69" customWidth="1"/>
    <col min="38" max="38" width="5.21875" style="69" customWidth="1"/>
    <col min="39" max="39" width="3.44140625" style="69" customWidth="1"/>
    <col min="40" max="16384" width="9" style="69"/>
  </cols>
  <sheetData>
    <row r="1" spans="2:40" ht="13.5" customHeight="1"/>
    <row r="2" spans="2:40" ht="13.5" customHeight="1"/>
    <row r="3" spans="2:40" ht="13.5" customHeight="1"/>
    <row r="4" spans="2:40" ht="13.5" customHeight="1"/>
    <row r="5" spans="2:40" ht="14.25" customHeight="1">
      <c r="B5" s="401" t="s">
        <v>416</v>
      </c>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402"/>
      <c r="AH5" s="402"/>
      <c r="AI5" s="402"/>
      <c r="AJ5" s="402"/>
      <c r="AK5" s="402"/>
      <c r="AL5" s="403"/>
    </row>
    <row r="6" spans="2:40" ht="13.5" customHeight="1">
      <c r="B6" s="69" t="s">
        <v>551</v>
      </c>
    </row>
    <row r="7" spans="2:40" ht="13.5" customHeight="1">
      <c r="C7" s="69" t="s">
        <v>494</v>
      </c>
    </row>
    <row r="8" spans="2:40" ht="13.5" customHeight="1">
      <c r="AE8" s="105"/>
      <c r="AF8" s="105"/>
    </row>
    <row r="9" spans="2:40" ht="13.5" customHeight="1">
      <c r="B9" s="363" t="s">
        <v>476</v>
      </c>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5"/>
      <c r="AF9" s="365"/>
      <c r="AG9" s="364"/>
      <c r="AH9" s="364"/>
      <c r="AI9" s="365"/>
      <c r="AJ9" s="365"/>
      <c r="AK9" s="364"/>
      <c r="AL9" s="364"/>
      <c r="AM9" s="369"/>
      <c r="AN9" s="369"/>
    </row>
    <row r="10" spans="2:40" ht="13.5" customHeight="1">
      <c r="B10" s="364"/>
      <c r="C10" s="363" t="s">
        <v>517</v>
      </c>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5"/>
      <c r="AJ10" s="365"/>
      <c r="AK10" s="364"/>
      <c r="AL10" s="364"/>
      <c r="AM10" s="369"/>
      <c r="AN10" s="369"/>
    </row>
    <row r="11" spans="2:40" ht="13.5" customHeight="1">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5"/>
      <c r="AJ11" s="365"/>
      <c r="AK11" s="364"/>
      <c r="AL11" s="364"/>
      <c r="AM11" s="369"/>
      <c r="AN11" s="369"/>
    </row>
    <row r="12" spans="2:40" ht="13.5" customHeight="1">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5"/>
      <c r="AJ12" s="365"/>
      <c r="AK12" s="364"/>
      <c r="AL12" s="364"/>
      <c r="AM12" s="369"/>
      <c r="AN12" s="369"/>
    </row>
    <row r="13" spans="2:40" ht="13.5" customHeight="1">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5"/>
      <c r="AJ13" s="365"/>
      <c r="AK13" s="364"/>
      <c r="AL13" s="364"/>
      <c r="AM13" s="369"/>
      <c r="AN13" s="369"/>
    </row>
    <row r="14" spans="2:40" ht="13.5" customHeight="1">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5"/>
      <c r="AJ14" s="365"/>
      <c r="AK14" s="364"/>
      <c r="AL14" s="364"/>
      <c r="AM14" s="369"/>
      <c r="AN14" s="369"/>
    </row>
    <row r="15" spans="2:40" ht="13.5" customHeight="1">
      <c r="B15" s="364"/>
      <c r="C15" s="364"/>
      <c r="D15" s="364"/>
      <c r="E15" s="363" t="s">
        <v>539</v>
      </c>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5"/>
      <c r="AJ15" s="365"/>
      <c r="AK15" s="364"/>
      <c r="AL15" s="364"/>
      <c r="AM15" s="369"/>
      <c r="AN15" s="369"/>
    </row>
    <row r="16" spans="2:40" ht="13.5" customHeight="1">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5"/>
      <c r="AJ16" s="365"/>
      <c r="AK16" s="364"/>
      <c r="AL16" s="364"/>
      <c r="AM16" s="369"/>
      <c r="AN16" s="369"/>
    </row>
    <row r="17" spans="2:40" ht="13.5" customHeight="1">
      <c r="B17" s="364"/>
      <c r="C17" s="364"/>
      <c r="D17" s="364"/>
      <c r="E17" s="364"/>
      <c r="F17" s="364"/>
      <c r="G17" s="370" t="s">
        <v>537</v>
      </c>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5"/>
      <c r="AJ17" s="365"/>
      <c r="AK17" s="364"/>
      <c r="AL17" s="364"/>
      <c r="AM17" s="369"/>
      <c r="AN17" s="369"/>
    </row>
    <row r="18" spans="2:40" ht="13.5" customHeight="1">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5"/>
      <c r="AJ18" s="365"/>
      <c r="AK18" s="364"/>
      <c r="AL18" s="364"/>
      <c r="AM18" s="369"/>
      <c r="AN18" s="369"/>
    </row>
    <row r="19" spans="2:40" ht="13.5" customHeight="1">
      <c r="B19" s="364"/>
      <c r="C19" s="364"/>
      <c r="D19" s="364"/>
      <c r="E19" s="364"/>
      <c r="F19" s="364"/>
      <c r="G19" s="364"/>
      <c r="H19" s="366" t="s">
        <v>279</v>
      </c>
      <c r="I19" s="364"/>
      <c r="J19" s="364"/>
      <c r="K19" s="364"/>
      <c r="L19" s="364"/>
      <c r="M19" s="364"/>
      <c r="N19" s="364"/>
      <c r="O19" s="364"/>
      <c r="P19" s="364"/>
      <c r="Q19" s="364"/>
      <c r="R19" s="364"/>
      <c r="S19" s="364"/>
      <c r="T19" s="364"/>
      <c r="U19" s="364"/>
      <c r="V19" s="364"/>
      <c r="W19" s="364"/>
      <c r="X19" s="364"/>
      <c r="Y19" s="364"/>
      <c r="Z19" s="364"/>
      <c r="AA19" s="364"/>
      <c r="AB19" s="364"/>
      <c r="AC19" s="364"/>
      <c r="AD19" s="364"/>
      <c r="AE19" s="364"/>
      <c r="AF19" s="364"/>
      <c r="AG19" s="364"/>
      <c r="AH19" s="364"/>
      <c r="AI19" s="365"/>
      <c r="AJ19" s="365"/>
      <c r="AK19" s="364"/>
      <c r="AL19" s="364"/>
      <c r="AM19" s="369"/>
      <c r="AN19" s="369"/>
    </row>
    <row r="20" spans="2:40" ht="13.5" customHeight="1">
      <c r="B20" s="364"/>
      <c r="C20" s="364"/>
      <c r="D20" s="364"/>
      <c r="E20" s="364"/>
      <c r="F20" s="364"/>
      <c r="G20" s="364"/>
      <c r="H20" s="366"/>
      <c r="I20" s="364"/>
      <c r="J20" s="364"/>
      <c r="K20" s="364"/>
      <c r="L20" s="364"/>
      <c r="M20" s="364"/>
      <c r="N20" s="364"/>
      <c r="O20" s="364"/>
      <c r="P20" s="364"/>
      <c r="Q20" s="364"/>
      <c r="R20" s="364"/>
      <c r="S20" s="364"/>
      <c r="T20" s="364"/>
      <c r="U20" s="364"/>
      <c r="V20" s="364"/>
      <c r="W20" s="364"/>
      <c r="X20" s="364"/>
      <c r="Y20" s="364"/>
      <c r="Z20" s="364"/>
      <c r="AA20" s="364"/>
      <c r="AB20" s="364"/>
      <c r="AC20" s="364"/>
      <c r="AD20" s="364"/>
      <c r="AE20" s="364"/>
      <c r="AF20" s="364"/>
      <c r="AG20" s="364"/>
      <c r="AH20" s="364"/>
      <c r="AI20" s="365"/>
      <c r="AJ20" s="365"/>
      <c r="AK20" s="364"/>
      <c r="AL20" s="364"/>
      <c r="AM20" s="369"/>
      <c r="AN20" s="369"/>
    </row>
    <row r="21" spans="2:40" ht="13.5" customHeight="1">
      <c r="B21" s="364"/>
      <c r="C21" s="364"/>
      <c r="D21" s="364"/>
      <c r="E21" s="364"/>
      <c r="F21" s="364"/>
      <c r="G21" s="364"/>
      <c r="H21" s="366"/>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5"/>
      <c r="AJ21" s="365"/>
      <c r="AK21" s="364"/>
      <c r="AL21" s="364"/>
      <c r="AM21" s="369"/>
      <c r="AN21" s="369"/>
    </row>
    <row r="22" spans="2:40" ht="13.5" customHeight="1">
      <c r="B22" s="364"/>
      <c r="C22" s="364"/>
      <c r="D22" s="364"/>
      <c r="E22" s="364"/>
      <c r="F22" s="364"/>
      <c r="G22" s="364"/>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5"/>
      <c r="AJ22" s="365"/>
      <c r="AK22" s="364"/>
      <c r="AL22" s="364"/>
      <c r="AM22" s="369"/>
      <c r="AN22" s="369"/>
    </row>
    <row r="23" spans="2:40" ht="13.5" customHeight="1">
      <c r="B23" s="364"/>
      <c r="C23" s="364"/>
      <c r="D23" s="364"/>
      <c r="E23" s="364"/>
      <c r="F23" s="364"/>
      <c r="G23" s="364"/>
      <c r="H23" s="364" t="s">
        <v>584</v>
      </c>
      <c r="I23" s="364"/>
      <c r="J23" s="364"/>
      <c r="K23" s="364"/>
      <c r="L23" s="364"/>
      <c r="M23" s="364"/>
      <c r="N23" s="364"/>
      <c r="O23" s="364"/>
      <c r="P23" s="364"/>
      <c r="Q23" s="364"/>
      <c r="R23" s="364"/>
      <c r="S23" s="364"/>
      <c r="T23" s="364"/>
      <c r="U23" s="364"/>
      <c r="V23" s="364"/>
      <c r="W23" s="364"/>
      <c r="X23" s="364"/>
      <c r="Y23" s="364"/>
      <c r="Z23" s="364"/>
      <c r="AA23" s="364"/>
      <c r="AB23" s="364"/>
      <c r="AC23" s="364"/>
      <c r="AD23" s="364"/>
      <c r="AE23" s="364"/>
      <c r="AF23" s="364"/>
      <c r="AG23" s="364"/>
      <c r="AH23" s="364"/>
      <c r="AI23" s="365"/>
      <c r="AJ23" s="365"/>
      <c r="AK23" s="364"/>
      <c r="AL23" s="364"/>
      <c r="AM23" s="369"/>
      <c r="AN23" s="369"/>
    </row>
    <row r="24" spans="2:40" ht="13.5" customHeight="1">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5"/>
      <c r="AJ24" s="365"/>
      <c r="AK24" s="364"/>
      <c r="AL24" s="364"/>
      <c r="AM24" s="369"/>
      <c r="AN24" s="369"/>
    </row>
    <row r="25" spans="2:40" ht="13.5" customHeight="1">
      <c r="B25" s="364"/>
      <c r="C25" s="364"/>
      <c r="D25" s="364"/>
      <c r="E25" s="364"/>
      <c r="F25" s="364"/>
      <c r="G25" s="364"/>
      <c r="H25" s="364"/>
      <c r="I25" s="364"/>
      <c r="J25" s="364"/>
      <c r="K25" s="364"/>
      <c r="L25" s="364"/>
      <c r="M25" s="364"/>
      <c r="N25" s="364"/>
      <c r="O25" s="364"/>
      <c r="P25" s="364"/>
      <c r="Q25" s="364"/>
      <c r="R25" s="364"/>
      <c r="S25" s="364"/>
      <c r="T25" s="364"/>
      <c r="U25" s="364"/>
      <c r="V25" s="364"/>
      <c r="W25" s="364"/>
      <c r="X25" s="364"/>
      <c r="Y25" s="364"/>
      <c r="Z25" s="364"/>
      <c r="AA25" s="364"/>
      <c r="AB25" s="364"/>
      <c r="AC25" s="364"/>
      <c r="AD25" s="364"/>
      <c r="AE25" s="364"/>
      <c r="AF25" s="364"/>
      <c r="AG25" s="364"/>
      <c r="AH25" s="364"/>
      <c r="AI25" s="365"/>
      <c r="AJ25" s="365"/>
      <c r="AK25" s="364"/>
      <c r="AL25" s="364"/>
      <c r="AM25" s="369"/>
      <c r="AN25" s="369"/>
    </row>
    <row r="26" spans="2:40" ht="13.5" customHeight="1">
      <c r="B26" s="364"/>
      <c r="C26" s="364"/>
      <c r="D26" s="364"/>
      <c r="E26" s="364"/>
      <c r="F26" s="364"/>
      <c r="G26" s="364"/>
      <c r="H26" s="364"/>
      <c r="I26" s="364"/>
      <c r="J26" s="364"/>
      <c r="K26" s="364"/>
      <c r="L26" s="364"/>
      <c r="M26" s="364"/>
      <c r="N26" s="364"/>
      <c r="O26" s="364"/>
      <c r="P26" s="364"/>
      <c r="Q26" s="364"/>
      <c r="R26" s="364"/>
      <c r="S26" s="364"/>
      <c r="T26" s="364"/>
      <c r="U26" s="364"/>
      <c r="V26" s="364"/>
      <c r="W26" s="364"/>
      <c r="X26" s="364"/>
      <c r="Y26" s="364"/>
      <c r="Z26" s="364"/>
      <c r="AA26" s="364"/>
      <c r="AB26" s="364"/>
      <c r="AC26" s="364"/>
      <c r="AD26" s="364"/>
      <c r="AE26" s="364"/>
      <c r="AF26" s="364"/>
      <c r="AG26" s="364"/>
      <c r="AH26" s="364"/>
      <c r="AI26" s="365"/>
      <c r="AJ26" s="365"/>
      <c r="AK26" s="364"/>
      <c r="AL26" s="364"/>
      <c r="AM26" s="369"/>
      <c r="AN26" s="369"/>
    </row>
    <row r="27" spans="2:40" ht="13.5" customHeight="1">
      <c r="B27" s="364"/>
      <c r="C27" s="364"/>
      <c r="D27" s="364"/>
      <c r="E27" s="364"/>
      <c r="F27" s="364"/>
      <c r="G27" s="370" t="s">
        <v>538</v>
      </c>
      <c r="H27" s="364"/>
      <c r="I27" s="364"/>
      <c r="J27" s="364"/>
      <c r="K27" s="364"/>
      <c r="L27" s="364"/>
      <c r="M27" s="364"/>
      <c r="N27" s="364"/>
      <c r="O27" s="364"/>
      <c r="P27" s="364"/>
      <c r="Q27" s="364"/>
      <c r="R27" s="364"/>
      <c r="S27" s="364"/>
      <c r="T27" s="364"/>
      <c r="U27" s="364"/>
      <c r="V27" s="364"/>
      <c r="W27" s="364"/>
      <c r="X27" s="364"/>
      <c r="Y27" s="364"/>
      <c r="Z27" s="364"/>
      <c r="AA27" s="364"/>
      <c r="AB27" s="364"/>
      <c r="AC27" s="364"/>
      <c r="AD27" s="364"/>
      <c r="AE27" s="364"/>
      <c r="AF27" s="364"/>
      <c r="AG27" s="364"/>
      <c r="AH27" s="364"/>
      <c r="AI27" s="365"/>
      <c r="AJ27" s="365"/>
      <c r="AK27" s="364"/>
      <c r="AL27" s="364"/>
      <c r="AM27" s="369"/>
      <c r="AN27" s="369"/>
    </row>
    <row r="28" spans="2:40" ht="13.5" customHeight="1">
      <c r="B28" s="364"/>
      <c r="C28" s="364"/>
      <c r="D28" s="364"/>
      <c r="E28" s="364"/>
      <c r="F28" s="364"/>
      <c r="G28" s="364"/>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5"/>
      <c r="AJ28" s="365"/>
      <c r="AK28" s="364"/>
      <c r="AL28" s="364"/>
      <c r="AM28" s="369"/>
      <c r="AN28" s="369"/>
    </row>
    <row r="29" spans="2:40" ht="13.5" customHeight="1">
      <c r="B29" s="364"/>
      <c r="C29" s="364"/>
      <c r="D29" s="364"/>
      <c r="E29" s="364"/>
      <c r="F29" s="364"/>
      <c r="G29" s="364"/>
      <c r="H29" s="366" t="s">
        <v>508</v>
      </c>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5"/>
      <c r="AJ29" s="365"/>
      <c r="AK29" s="364"/>
      <c r="AL29" s="364"/>
      <c r="AM29" s="369"/>
      <c r="AN29" s="369"/>
    </row>
    <row r="30" spans="2:40" ht="13.5" customHeight="1">
      <c r="B30" s="364"/>
      <c r="C30" s="364"/>
      <c r="D30" s="364"/>
      <c r="E30" s="364"/>
      <c r="F30" s="364"/>
      <c r="G30" s="364"/>
      <c r="H30" s="366" t="s">
        <v>559</v>
      </c>
      <c r="I30" s="364"/>
      <c r="J30" s="364"/>
      <c r="K30" s="364"/>
      <c r="L30" s="364"/>
      <c r="M30" s="364"/>
      <c r="N30" s="364"/>
      <c r="O30" s="364"/>
      <c r="P30" s="364"/>
      <c r="Q30" s="364"/>
      <c r="R30" s="364"/>
      <c r="S30" s="364"/>
      <c r="T30" s="364"/>
      <c r="U30" s="364"/>
      <c r="V30" s="364"/>
      <c r="W30" s="364"/>
      <c r="X30" s="364"/>
      <c r="Y30" s="364"/>
      <c r="Z30" s="364"/>
      <c r="AA30" s="364"/>
      <c r="AB30" s="364"/>
      <c r="AC30" s="364"/>
      <c r="AD30" s="364"/>
      <c r="AE30" s="364"/>
      <c r="AF30" s="364"/>
      <c r="AG30" s="364"/>
      <c r="AH30" s="364"/>
      <c r="AI30" s="365"/>
      <c r="AJ30" s="365"/>
      <c r="AK30" s="364"/>
      <c r="AL30" s="364"/>
      <c r="AM30" s="369"/>
      <c r="AN30" s="369"/>
    </row>
    <row r="31" spans="2:40" ht="13.5" customHeight="1">
      <c r="B31" s="364"/>
      <c r="C31" s="364"/>
      <c r="D31" s="364"/>
      <c r="E31" s="364"/>
      <c r="F31" s="364"/>
      <c r="G31" s="364"/>
      <c r="H31" s="366"/>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4"/>
      <c r="AG31" s="364"/>
      <c r="AH31" s="364"/>
      <c r="AI31" s="365"/>
      <c r="AJ31" s="365"/>
      <c r="AK31" s="364"/>
      <c r="AL31" s="364"/>
      <c r="AM31" s="369"/>
      <c r="AN31" s="369"/>
    </row>
    <row r="32" spans="2:40" ht="13.5" customHeight="1">
      <c r="B32" s="364"/>
      <c r="C32" s="364"/>
      <c r="D32" s="364"/>
      <c r="E32" s="364"/>
      <c r="F32" s="364"/>
      <c r="G32" s="364"/>
      <c r="H32" s="366"/>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4"/>
      <c r="AG32" s="364"/>
      <c r="AH32" s="364"/>
      <c r="AI32" s="365"/>
      <c r="AJ32" s="365"/>
      <c r="AK32" s="364"/>
      <c r="AL32" s="364"/>
      <c r="AM32" s="369"/>
      <c r="AN32" s="369"/>
    </row>
    <row r="33" spans="2:40" ht="13.5" customHeight="1">
      <c r="B33" s="364"/>
      <c r="C33" s="364"/>
      <c r="D33" s="364"/>
      <c r="E33" s="364"/>
      <c r="F33" s="364"/>
      <c r="G33" s="364"/>
      <c r="H33" s="364"/>
      <c r="I33" s="364"/>
      <c r="J33" s="364"/>
      <c r="K33" s="364"/>
      <c r="L33" s="364"/>
      <c r="M33" s="364"/>
      <c r="N33" s="364"/>
      <c r="O33" s="364"/>
      <c r="P33" s="364"/>
      <c r="Q33" s="364"/>
      <c r="R33" s="364"/>
      <c r="S33" s="364"/>
      <c r="T33" s="364"/>
      <c r="U33" s="364"/>
      <c r="V33" s="364"/>
      <c r="W33" s="364"/>
      <c r="X33" s="364"/>
      <c r="Y33" s="364"/>
      <c r="Z33" s="364"/>
      <c r="AA33" s="364"/>
      <c r="AB33" s="364"/>
      <c r="AC33" s="364"/>
      <c r="AD33" s="364"/>
      <c r="AE33" s="364"/>
      <c r="AF33" s="364"/>
      <c r="AG33" s="364"/>
      <c r="AH33" s="364"/>
      <c r="AI33" s="365"/>
      <c r="AJ33" s="365"/>
      <c r="AK33" s="364"/>
      <c r="AL33" s="364"/>
      <c r="AM33" s="369"/>
      <c r="AN33" s="369"/>
    </row>
    <row r="34" spans="2:40" ht="13.5" customHeight="1">
      <c r="B34" s="364"/>
      <c r="C34" s="364"/>
      <c r="D34" s="364"/>
      <c r="E34" s="364"/>
      <c r="F34" s="364"/>
      <c r="G34" s="364"/>
      <c r="H34" s="364" t="s">
        <v>509</v>
      </c>
      <c r="I34" s="364"/>
      <c r="J34" s="364"/>
      <c r="K34" s="364"/>
      <c r="L34" s="364"/>
      <c r="M34" s="364"/>
      <c r="N34" s="364"/>
      <c r="O34" s="364"/>
      <c r="P34" s="364"/>
      <c r="Q34" s="364"/>
      <c r="R34" s="364"/>
      <c r="S34" s="364"/>
      <c r="T34" s="364"/>
      <c r="U34" s="364"/>
      <c r="V34" s="364"/>
      <c r="W34" s="364"/>
      <c r="X34" s="364"/>
      <c r="Y34" s="364"/>
      <c r="Z34" s="364"/>
      <c r="AA34" s="364"/>
      <c r="AB34" s="364"/>
      <c r="AC34" s="364"/>
      <c r="AD34" s="364"/>
      <c r="AE34" s="364"/>
      <c r="AF34" s="364"/>
      <c r="AG34" s="364"/>
      <c r="AH34" s="364"/>
      <c r="AI34" s="365"/>
      <c r="AJ34" s="365"/>
      <c r="AK34" s="364"/>
      <c r="AL34" s="364"/>
      <c r="AM34" s="369"/>
      <c r="AN34" s="369"/>
    </row>
    <row r="35" spans="2:40" ht="13.5" customHeight="1">
      <c r="B35" s="364"/>
      <c r="C35" s="364"/>
      <c r="D35" s="364"/>
      <c r="E35" s="364"/>
      <c r="F35" s="364"/>
      <c r="G35" s="364"/>
      <c r="H35" s="364" t="s">
        <v>560</v>
      </c>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5"/>
      <c r="AJ35" s="365"/>
      <c r="AK35" s="364"/>
      <c r="AL35" s="364"/>
      <c r="AM35" s="369"/>
      <c r="AN35" s="369"/>
    </row>
    <row r="36" spans="2:40" ht="13.5" customHeight="1">
      <c r="B36" s="364"/>
      <c r="C36" s="364"/>
      <c r="D36" s="364"/>
      <c r="E36" s="364"/>
      <c r="F36" s="364"/>
      <c r="G36" s="364"/>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5"/>
      <c r="AJ36" s="365"/>
      <c r="AK36" s="364"/>
      <c r="AL36" s="364"/>
      <c r="AM36" s="369"/>
      <c r="AN36" s="369"/>
    </row>
    <row r="37" spans="2:40" ht="13.5" customHeight="1">
      <c r="B37" s="364"/>
      <c r="C37" s="364"/>
      <c r="D37" s="364"/>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5"/>
      <c r="AJ37" s="365"/>
      <c r="AK37" s="364"/>
      <c r="AL37" s="364"/>
      <c r="AM37" s="369"/>
      <c r="AN37" s="369"/>
    </row>
    <row r="38" spans="2:40" ht="13.5" customHeight="1">
      <c r="B38" s="364"/>
      <c r="C38" s="364"/>
      <c r="D38" s="364"/>
      <c r="E38" s="364"/>
      <c r="F38" s="364"/>
      <c r="G38" s="364"/>
      <c r="H38" s="364"/>
      <c r="I38" s="364"/>
      <c r="J38" s="364"/>
      <c r="K38" s="364"/>
      <c r="L38" s="364"/>
      <c r="M38" s="364"/>
      <c r="N38" s="364"/>
      <c r="O38" s="364"/>
      <c r="P38" s="364"/>
      <c r="Q38" s="364"/>
      <c r="R38" s="364"/>
      <c r="S38" s="364"/>
      <c r="T38" s="364"/>
      <c r="U38" s="364"/>
      <c r="V38" s="364"/>
      <c r="W38" s="364"/>
      <c r="X38" s="364"/>
      <c r="Y38" s="364"/>
      <c r="Z38" s="364"/>
      <c r="AA38" s="364"/>
      <c r="AB38" s="364"/>
      <c r="AC38" s="364"/>
      <c r="AD38" s="364"/>
      <c r="AE38" s="364"/>
      <c r="AF38" s="364"/>
      <c r="AG38" s="364"/>
      <c r="AH38" s="364"/>
      <c r="AI38" s="365"/>
      <c r="AJ38" s="365"/>
      <c r="AK38" s="364"/>
      <c r="AL38" s="364"/>
      <c r="AM38" s="369"/>
      <c r="AN38" s="369"/>
    </row>
    <row r="39" spans="2:40" ht="13.5" customHeight="1">
      <c r="B39" s="364"/>
      <c r="C39" s="364"/>
      <c r="D39" s="364"/>
      <c r="E39" s="364"/>
      <c r="F39" s="364"/>
      <c r="G39" s="364"/>
      <c r="H39" s="366" t="s">
        <v>585</v>
      </c>
      <c r="I39" s="364"/>
      <c r="J39" s="364"/>
      <c r="K39" s="364"/>
      <c r="L39" s="364"/>
      <c r="M39" s="364"/>
      <c r="N39" s="364"/>
      <c r="O39" s="364"/>
      <c r="P39" s="364"/>
      <c r="Q39" s="364"/>
      <c r="R39" s="364"/>
      <c r="S39" s="364"/>
      <c r="T39" s="364"/>
      <c r="U39" s="364"/>
      <c r="V39" s="364"/>
      <c r="W39" s="364"/>
      <c r="X39" s="364"/>
      <c r="Y39" s="364"/>
      <c r="Z39" s="364"/>
      <c r="AA39" s="364"/>
      <c r="AB39" s="364"/>
      <c r="AC39" s="364"/>
      <c r="AD39" s="364"/>
      <c r="AE39" s="364"/>
      <c r="AF39" s="364"/>
      <c r="AG39" s="364"/>
      <c r="AH39" s="364"/>
      <c r="AI39" s="365"/>
      <c r="AJ39" s="365"/>
      <c r="AK39" s="364"/>
      <c r="AL39" s="364"/>
      <c r="AM39" s="369"/>
      <c r="AN39" s="369"/>
    </row>
    <row r="40" spans="2:40" ht="13.5" customHeight="1">
      <c r="B40" s="364"/>
      <c r="C40" s="364"/>
      <c r="D40" s="364"/>
      <c r="E40" s="364"/>
      <c r="F40" s="364"/>
      <c r="G40" s="364"/>
      <c r="H40" s="366" t="s">
        <v>561</v>
      </c>
      <c r="I40" s="364"/>
      <c r="J40" s="364"/>
      <c r="K40" s="364"/>
      <c r="L40" s="364"/>
      <c r="M40" s="364"/>
      <c r="N40" s="364"/>
      <c r="O40" s="364"/>
      <c r="P40" s="364"/>
      <c r="Q40" s="364"/>
      <c r="R40" s="364"/>
      <c r="S40" s="364"/>
      <c r="T40" s="364"/>
      <c r="U40" s="364"/>
      <c r="V40" s="364"/>
      <c r="W40" s="364"/>
      <c r="X40" s="364"/>
      <c r="Y40" s="364"/>
      <c r="Z40" s="364"/>
      <c r="AA40" s="364"/>
      <c r="AB40" s="364"/>
      <c r="AC40" s="364"/>
      <c r="AD40" s="364"/>
      <c r="AE40" s="364"/>
      <c r="AF40" s="364"/>
      <c r="AG40" s="364"/>
      <c r="AH40" s="364"/>
      <c r="AI40" s="365"/>
      <c r="AJ40" s="365"/>
      <c r="AK40" s="364"/>
      <c r="AL40" s="364"/>
      <c r="AM40" s="369"/>
      <c r="AN40" s="369"/>
    </row>
    <row r="41" spans="2:40" ht="13.5" customHeight="1">
      <c r="B41" s="364"/>
      <c r="C41" s="364"/>
      <c r="D41" s="364"/>
      <c r="E41" s="364"/>
      <c r="F41" s="364"/>
      <c r="G41" s="364"/>
      <c r="H41" s="366"/>
      <c r="I41" s="364"/>
      <c r="J41" s="364"/>
      <c r="K41" s="364"/>
      <c r="L41" s="364"/>
      <c r="M41" s="364"/>
      <c r="N41" s="364"/>
      <c r="O41" s="364"/>
      <c r="P41" s="364"/>
      <c r="Q41" s="364"/>
      <c r="R41" s="364"/>
      <c r="S41" s="364"/>
      <c r="T41" s="364"/>
      <c r="U41" s="364"/>
      <c r="V41" s="364"/>
      <c r="W41" s="364"/>
      <c r="X41" s="364"/>
      <c r="Y41" s="364"/>
      <c r="Z41" s="364"/>
      <c r="AA41" s="364"/>
      <c r="AB41" s="364"/>
      <c r="AC41" s="364"/>
      <c r="AD41" s="364"/>
      <c r="AE41" s="364"/>
      <c r="AF41" s="364"/>
      <c r="AG41" s="364"/>
      <c r="AH41" s="364"/>
      <c r="AI41" s="365"/>
      <c r="AJ41" s="365"/>
      <c r="AK41" s="364"/>
      <c r="AL41" s="364"/>
      <c r="AM41" s="369"/>
      <c r="AN41" s="369"/>
    </row>
    <row r="42" spans="2:40" ht="13.5" customHeight="1">
      <c r="B42" s="364"/>
      <c r="C42" s="364"/>
      <c r="D42" s="364"/>
      <c r="E42" s="364"/>
      <c r="F42" s="364"/>
      <c r="G42" s="364"/>
      <c r="H42" s="366"/>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5"/>
      <c r="AJ42" s="365"/>
      <c r="AK42" s="364"/>
      <c r="AL42" s="364"/>
      <c r="AM42" s="369"/>
      <c r="AN42" s="369"/>
    </row>
    <row r="43" spans="2:40" ht="13.5" customHeight="1">
      <c r="B43" s="364"/>
      <c r="C43" s="364"/>
      <c r="D43" s="364"/>
      <c r="E43" s="364"/>
      <c r="F43" s="364"/>
      <c r="G43" s="364"/>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5"/>
      <c r="AJ43" s="365"/>
      <c r="AK43" s="364"/>
      <c r="AL43" s="364"/>
      <c r="AM43" s="369"/>
      <c r="AN43" s="369"/>
    </row>
    <row r="44" spans="2:40" ht="13.5" customHeight="1">
      <c r="B44" s="364"/>
      <c r="C44" s="364"/>
      <c r="D44" s="364"/>
      <c r="E44" s="364"/>
      <c r="F44" s="364"/>
      <c r="G44" s="364"/>
      <c r="H44" s="366" t="s">
        <v>586</v>
      </c>
      <c r="I44" s="364"/>
      <c r="J44" s="364"/>
      <c r="K44" s="364"/>
      <c r="L44" s="364"/>
      <c r="M44" s="364"/>
      <c r="N44" s="364"/>
      <c r="O44" s="364"/>
      <c r="P44" s="364"/>
      <c r="Q44" s="364"/>
      <c r="R44" s="364"/>
      <c r="S44" s="364"/>
      <c r="T44" s="364"/>
      <c r="U44" s="364"/>
      <c r="V44" s="364"/>
      <c r="W44" s="364"/>
      <c r="X44" s="364"/>
      <c r="Y44" s="364"/>
      <c r="Z44" s="364"/>
      <c r="AA44" s="364"/>
      <c r="AB44" s="364"/>
      <c r="AC44" s="364"/>
      <c r="AD44" s="364"/>
      <c r="AE44" s="364"/>
      <c r="AF44" s="364"/>
      <c r="AG44" s="364"/>
      <c r="AH44" s="364"/>
      <c r="AI44" s="365"/>
      <c r="AJ44" s="365"/>
      <c r="AK44" s="364"/>
      <c r="AL44" s="364"/>
      <c r="AM44" s="369"/>
      <c r="AN44" s="369"/>
    </row>
    <row r="45" spans="2:40" ht="13.5" customHeight="1">
      <c r="B45" s="364"/>
      <c r="C45" s="364"/>
      <c r="D45" s="364"/>
      <c r="E45" s="364"/>
      <c r="F45" s="364"/>
      <c r="G45" s="364"/>
      <c r="H45" s="364"/>
      <c r="I45" s="364"/>
      <c r="J45" s="364"/>
      <c r="K45" s="364"/>
      <c r="L45" s="364"/>
      <c r="M45" s="364"/>
      <c r="N45" s="364"/>
      <c r="O45" s="364"/>
      <c r="P45" s="364"/>
      <c r="Q45" s="364"/>
      <c r="R45" s="364"/>
      <c r="S45" s="364"/>
      <c r="T45" s="364"/>
      <c r="U45" s="364"/>
      <c r="V45" s="364"/>
      <c r="W45" s="364"/>
      <c r="X45" s="364"/>
      <c r="Y45" s="364"/>
      <c r="Z45" s="364"/>
      <c r="AA45" s="364"/>
      <c r="AB45" s="364"/>
      <c r="AC45" s="364"/>
      <c r="AD45" s="364"/>
      <c r="AE45" s="364"/>
      <c r="AF45" s="364"/>
      <c r="AG45" s="364"/>
      <c r="AH45" s="364"/>
      <c r="AI45" s="365"/>
      <c r="AJ45" s="365"/>
      <c r="AK45" s="364"/>
      <c r="AL45" s="364"/>
      <c r="AM45" s="369"/>
      <c r="AN45" s="369"/>
    </row>
    <row r="46" spans="2:40" ht="13.5" customHeight="1">
      <c r="B46" s="364"/>
      <c r="C46" s="364"/>
      <c r="D46" s="364"/>
      <c r="E46" s="364"/>
      <c r="F46" s="364"/>
      <c r="G46" s="364"/>
      <c r="H46" s="364"/>
      <c r="I46" s="364"/>
      <c r="J46" s="364"/>
      <c r="K46" s="364"/>
      <c r="L46" s="366"/>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5"/>
      <c r="AJ46" s="365"/>
      <c r="AK46" s="364"/>
      <c r="AL46" s="364"/>
      <c r="AM46" s="369"/>
      <c r="AN46" s="369"/>
    </row>
    <row r="47" spans="2:40" ht="13.5" customHeight="1">
      <c r="B47" s="364"/>
      <c r="C47" s="364"/>
      <c r="D47" s="364"/>
      <c r="E47" s="364"/>
      <c r="F47" s="364"/>
      <c r="G47" s="364"/>
      <c r="H47" s="364"/>
      <c r="I47" s="364"/>
      <c r="J47" s="364"/>
      <c r="K47" s="364"/>
      <c r="L47" s="366"/>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5"/>
      <c r="AJ47" s="365"/>
      <c r="AK47" s="364"/>
      <c r="AL47" s="364"/>
      <c r="AM47" s="369"/>
      <c r="AN47" s="369"/>
    </row>
    <row r="48" spans="2:40" ht="13.5" customHeight="1"/>
    <row r="49" spans="2:38" ht="13.5" customHeight="1">
      <c r="C49" s="408" t="s">
        <v>483</v>
      </c>
      <c r="D49" s="404"/>
      <c r="E49" s="404"/>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E49" s="404"/>
      <c r="AF49" s="404"/>
      <c r="AG49" s="404"/>
      <c r="AH49" s="404"/>
      <c r="AI49" s="404"/>
      <c r="AJ49" s="404"/>
      <c r="AK49" s="404"/>
      <c r="AL49" s="404"/>
    </row>
    <row r="50" spans="2:38" ht="13.5" customHeight="1">
      <c r="B50" s="69" t="s">
        <v>495</v>
      </c>
    </row>
    <row r="51" spans="2:38" ht="13.5" customHeight="1">
      <c r="B51" s="69" t="s">
        <v>411</v>
      </c>
    </row>
    <row r="52" spans="2:38" ht="13.5" customHeight="1"/>
    <row r="53" spans="2:38" ht="13.5" customHeight="1">
      <c r="D53" s="315" t="s">
        <v>599</v>
      </c>
      <c r="E53" s="315"/>
      <c r="F53" s="315"/>
      <c r="G53" s="315"/>
      <c r="H53" s="315"/>
      <c r="I53" s="315"/>
      <c r="J53" s="315"/>
      <c r="K53" s="315"/>
      <c r="L53" s="315"/>
      <c r="M53" s="315"/>
      <c r="N53" s="315"/>
      <c r="O53" s="315"/>
      <c r="P53" s="315"/>
      <c r="Q53" s="315"/>
      <c r="R53" s="315"/>
      <c r="S53" s="315"/>
      <c r="T53" s="315"/>
    </row>
    <row r="54" spans="2:38" ht="13.5" customHeight="1">
      <c r="D54" s="315"/>
      <c r="E54" s="315" t="s">
        <v>542</v>
      </c>
      <c r="F54" s="315"/>
      <c r="G54" s="315"/>
      <c r="H54" s="315"/>
      <c r="I54" s="315"/>
      <c r="J54" s="315"/>
      <c r="K54" s="315"/>
      <c r="L54" s="315"/>
      <c r="M54" s="315"/>
      <c r="N54" s="315"/>
      <c r="O54" s="315"/>
      <c r="P54" s="315"/>
      <c r="Q54" s="315"/>
      <c r="R54" s="315"/>
      <c r="S54" s="315"/>
      <c r="T54" s="315"/>
    </row>
    <row r="55" spans="2:38" ht="13.5" customHeight="1">
      <c r="D55" s="315" t="s">
        <v>506</v>
      </c>
      <c r="E55" s="315"/>
      <c r="F55" s="315"/>
      <c r="G55" s="315"/>
      <c r="H55" s="315"/>
      <c r="I55" s="315"/>
      <c r="J55" s="315"/>
      <c r="K55" s="315"/>
      <c r="L55" s="315"/>
      <c r="M55" s="315"/>
      <c r="N55" s="315"/>
      <c r="O55" s="315"/>
      <c r="P55" s="315"/>
      <c r="Q55" s="315"/>
      <c r="R55" s="315"/>
      <c r="S55" s="315"/>
      <c r="T55" s="315"/>
    </row>
    <row r="56" spans="2:38" ht="13.5" customHeight="1">
      <c r="D56" s="315"/>
      <c r="E56" s="315"/>
      <c r="F56" s="315"/>
      <c r="G56" s="315"/>
      <c r="H56" s="315"/>
      <c r="I56" s="315"/>
      <c r="J56" s="315"/>
      <c r="K56" s="315"/>
      <c r="L56" s="315"/>
      <c r="M56" s="315"/>
      <c r="N56" s="315"/>
      <c r="O56" s="315"/>
      <c r="P56" s="315"/>
      <c r="Q56" s="315"/>
      <c r="R56" s="315"/>
      <c r="S56" s="315"/>
      <c r="T56" s="315"/>
    </row>
    <row r="57" spans="2:38" ht="13.5" customHeight="1"/>
    <row r="58" spans="2:38" ht="13.5" customHeight="1"/>
    <row r="59" spans="2:38" ht="13.5" customHeight="1"/>
    <row r="60" spans="2:38" ht="13.5" customHeight="1"/>
    <row r="61" spans="2:38" ht="13.5" customHeight="1"/>
    <row r="62" spans="2:38" ht="13.5" customHeight="1"/>
    <row r="63" spans="2:38" ht="13.5" customHeight="1"/>
    <row r="64" spans="2:38" ht="13.5" customHeight="1"/>
    <row r="65" spans="2:38" ht="13.5" customHeight="1"/>
    <row r="66" spans="2:38" ht="13.5" customHeight="1"/>
    <row r="67" spans="2:38" ht="13.5" customHeight="1"/>
    <row r="68" spans="2:38" ht="13.5" customHeight="1"/>
    <row r="69" spans="2:38" ht="13.5" customHeight="1">
      <c r="B69" s="188" t="s">
        <v>484</v>
      </c>
      <c r="C69" s="406"/>
      <c r="D69" s="404"/>
      <c r="E69" s="404"/>
      <c r="F69" s="404"/>
      <c r="G69" s="404"/>
      <c r="H69" s="404"/>
      <c r="I69" s="404"/>
      <c r="J69" s="404"/>
      <c r="K69" s="404"/>
      <c r="L69" s="404"/>
      <c r="M69" s="404"/>
      <c r="N69" s="404"/>
      <c r="O69" s="404"/>
      <c r="P69" s="404"/>
      <c r="Q69" s="404"/>
      <c r="R69" s="404"/>
      <c r="S69" s="404"/>
      <c r="T69" s="404"/>
      <c r="U69" s="404"/>
      <c r="V69" s="404"/>
      <c r="W69" s="404"/>
      <c r="X69" s="404"/>
      <c r="Y69" s="404"/>
      <c r="Z69" s="404"/>
      <c r="AA69" s="404"/>
      <c r="AB69" s="404"/>
      <c r="AC69" s="404"/>
      <c r="AD69" s="404"/>
      <c r="AE69" s="404"/>
      <c r="AF69" s="404"/>
      <c r="AG69" s="404"/>
      <c r="AH69" s="404"/>
      <c r="AI69" s="404"/>
      <c r="AJ69" s="404"/>
      <c r="AK69" s="404"/>
      <c r="AL69" s="404"/>
    </row>
    <row r="70" spans="2:38" ht="13.5" customHeight="1">
      <c r="B70" s="69" t="s">
        <v>587</v>
      </c>
    </row>
    <row r="71" spans="2:38" ht="13.5" customHeight="1">
      <c r="B71" s="69" t="s">
        <v>598</v>
      </c>
    </row>
    <row r="72" spans="2:38" ht="13.5" customHeight="1">
      <c r="B72" s="69" t="s">
        <v>496</v>
      </c>
    </row>
    <row r="73" spans="2:38" ht="13.5" customHeight="1"/>
    <row r="74" spans="2:38" ht="13.5" customHeight="1">
      <c r="D74" s="315" t="s">
        <v>600</v>
      </c>
    </row>
    <row r="75" spans="2:38" ht="13.5" customHeight="1">
      <c r="D75" s="315" t="s">
        <v>507</v>
      </c>
    </row>
    <row r="76" spans="2:38" ht="13.5" customHeight="1"/>
    <row r="77" spans="2:38" ht="13.5" customHeight="1"/>
    <row r="78" spans="2:38" ht="13.5" customHeight="1"/>
    <row r="79" spans="2:38" ht="13.5" customHeight="1"/>
    <row r="80" spans="2:38" ht="13.5" customHeight="1"/>
    <row r="81" spans="3:9" ht="13.5" customHeight="1">
      <c r="D81" s="315" t="s">
        <v>601</v>
      </c>
    </row>
    <row r="82" spans="3:9" ht="13.5" customHeight="1">
      <c r="E82" s="132"/>
      <c r="F82" s="133"/>
      <c r="G82" s="281"/>
      <c r="H82" s="160"/>
      <c r="I82" s="160"/>
    </row>
    <row r="83" spans="3:9" ht="13.5" customHeight="1"/>
    <row r="84" spans="3:9" ht="13.5" customHeight="1"/>
    <row r="85" spans="3:9" ht="13.5" customHeight="1"/>
    <row r="86" spans="3:9" ht="13.5" customHeight="1"/>
    <row r="87" spans="3:9" ht="13.5" customHeight="1">
      <c r="D87" s="315" t="s">
        <v>602</v>
      </c>
    </row>
    <row r="88" spans="3:9" ht="13.5" customHeight="1">
      <c r="C88" s="315"/>
      <c r="D88" s="315" t="s">
        <v>541</v>
      </c>
    </row>
    <row r="89" spans="3:9" ht="13.5" customHeight="1"/>
    <row r="90" spans="3:9" ht="13.5" customHeight="1"/>
    <row r="91" spans="3:9" ht="13.5" customHeight="1"/>
    <row r="92" spans="3:9" ht="13.5" customHeight="1"/>
    <row r="93" spans="3:9" ht="13.5" customHeight="1"/>
    <row r="94" spans="3:9" ht="13.5" customHeight="1"/>
    <row r="95" spans="3:9" ht="13.5" customHeight="1"/>
    <row r="96" spans="3:9" ht="13.5" customHeight="1"/>
    <row r="97" spans="4:4" ht="13.5" customHeight="1"/>
    <row r="98" spans="4:4" ht="13.5" customHeight="1"/>
    <row r="99" spans="4:4" ht="13.5" customHeight="1"/>
    <row r="100" spans="4:4" ht="13.5" customHeight="1"/>
    <row r="101" spans="4:4" ht="13.5" customHeight="1">
      <c r="D101" s="315" t="s">
        <v>603</v>
      </c>
    </row>
    <row r="102" spans="4:4" ht="13.5" customHeight="1">
      <c r="D102" s="315" t="s">
        <v>540</v>
      </c>
    </row>
    <row r="103" spans="4:4" ht="13.5" customHeight="1"/>
    <row r="104" spans="4:4" ht="13.5" customHeight="1"/>
    <row r="105" spans="4:4" ht="13.5" customHeight="1"/>
    <row r="106" spans="4:4" ht="13.5" customHeight="1"/>
    <row r="107" spans="4:4" ht="13.5" customHeight="1"/>
    <row r="108" spans="4:4" ht="13.5" customHeight="1"/>
    <row r="109" spans="4:4" ht="13.5" customHeight="1"/>
    <row r="110" spans="4:4" ht="13.5" customHeight="1"/>
    <row r="111" spans="4:4" ht="13.5" customHeight="1"/>
    <row r="112" spans="4:4" ht="13.5" customHeight="1"/>
    <row r="113" spans="2:38" ht="13.5" customHeight="1"/>
    <row r="114" spans="2:38" ht="13.5" customHeight="1">
      <c r="D114" s="315" t="s">
        <v>604</v>
      </c>
    </row>
    <row r="115" spans="2:38" ht="13.5" customHeight="1">
      <c r="D115" s="315" t="s">
        <v>543</v>
      </c>
    </row>
    <row r="116" spans="2:38" ht="13.5" customHeight="1"/>
    <row r="117" spans="2:38" ht="13.5" customHeight="1"/>
    <row r="118" spans="2:38" ht="13.5" customHeight="1"/>
    <row r="119" spans="2:38" ht="13.5" customHeight="1"/>
    <row r="120" spans="2:38" ht="13.5" customHeight="1"/>
    <row r="121" spans="2:38" ht="13.5" customHeight="1">
      <c r="D121" s="315" t="s">
        <v>605</v>
      </c>
    </row>
    <row r="122" spans="2:38" ht="13.5" customHeight="1"/>
    <row r="123" spans="2:38" ht="13.5" customHeight="1"/>
    <row r="124" spans="2:38" ht="13.5" customHeight="1"/>
    <row r="125" spans="2:38" ht="13.5" customHeight="1"/>
    <row r="126" spans="2:38" ht="13.5" customHeight="1"/>
    <row r="127" spans="2:38" ht="13.5" customHeight="1"/>
    <row r="128" spans="2:38" ht="13.5" customHeight="1">
      <c r="B128" s="188" t="s">
        <v>536</v>
      </c>
      <c r="C128" s="406"/>
      <c r="D128" s="404"/>
      <c r="E128" s="404"/>
      <c r="F128" s="404"/>
      <c r="G128" s="404"/>
      <c r="H128" s="404"/>
      <c r="I128" s="404"/>
      <c r="J128" s="404"/>
      <c r="K128" s="404"/>
      <c r="L128" s="404"/>
      <c r="M128" s="404"/>
      <c r="N128" s="404"/>
      <c r="O128" s="404"/>
      <c r="P128" s="404"/>
      <c r="Q128" s="404"/>
      <c r="R128" s="404"/>
      <c r="S128" s="404"/>
      <c r="T128" s="404"/>
      <c r="U128" s="404"/>
      <c r="V128" s="404"/>
      <c r="W128" s="404"/>
      <c r="X128" s="404"/>
      <c r="Y128" s="404"/>
      <c r="Z128" s="404"/>
      <c r="AA128" s="404"/>
      <c r="AB128" s="404"/>
      <c r="AC128" s="404"/>
      <c r="AD128" s="404"/>
      <c r="AE128" s="404"/>
      <c r="AF128" s="404"/>
      <c r="AG128" s="404"/>
      <c r="AH128" s="404"/>
      <c r="AI128" s="404"/>
      <c r="AJ128" s="404"/>
      <c r="AK128" s="404"/>
      <c r="AL128" s="404"/>
    </row>
    <row r="129" spans="2:5" ht="13.5" customHeight="1">
      <c r="B129" s="69" t="s">
        <v>597</v>
      </c>
    </row>
    <row r="130" spans="2:5" ht="13.5" customHeight="1"/>
    <row r="131" spans="2:5" ht="13.5" customHeight="1">
      <c r="D131" s="315" t="s">
        <v>753</v>
      </c>
    </row>
    <row r="132" spans="2:5" ht="13.5" customHeight="1"/>
    <row r="133" spans="2:5" ht="13.5" customHeight="1">
      <c r="D133" s="315" t="s">
        <v>544</v>
      </c>
    </row>
    <row r="134" spans="2:5" ht="13.5" customHeight="1">
      <c r="D134" s="315"/>
      <c r="E134" s="69" t="s">
        <v>562</v>
      </c>
    </row>
    <row r="135" spans="2:5" ht="13.5" customHeight="1"/>
    <row r="136" spans="2:5" ht="13.5" customHeight="1"/>
    <row r="137" spans="2:5" ht="13.5" customHeight="1"/>
    <row r="138" spans="2:5" ht="13.5" customHeight="1"/>
    <row r="139" spans="2:5" ht="13.5" customHeight="1"/>
    <row r="140" spans="2:5" ht="13.5" customHeight="1"/>
    <row r="141" spans="2:5" ht="13.5" customHeight="1"/>
    <row r="142" spans="2:5" ht="13.5" customHeight="1"/>
    <row r="143" spans="2:5" ht="13.5" customHeight="1"/>
    <row r="144" spans="2:5" ht="13.5" customHeight="1"/>
    <row r="145" spans="4:5" ht="13.5" customHeight="1"/>
    <row r="146" spans="4:5" ht="13.5" customHeight="1"/>
    <row r="147" spans="4:5" ht="13.5" customHeight="1"/>
    <row r="148" spans="4:5" ht="13.5" customHeight="1"/>
    <row r="149" spans="4:5" ht="13.5" customHeight="1"/>
    <row r="150" spans="4:5" ht="13.5" customHeight="1"/>
    <row r="151" spans="4:5" ht="13.5" customHeight="1"/>
    <row r="152" spans="4:5" ht="13.5" customHeight="1"/>
    <row r="153" spans="4:5" ht="13.5" customHeight="1">
      <c r="D153" s="315" t="s">
        <v>545</v>
      </c>
    </row>
    <row r="154" spans="4:5" ht="13.5" customHeight="1">
      <c r="D154" s="315"/>
      <c r="E154" s="69" t="s">
        <v>546</v>
      </c>
    </row>
    <row r="155" spans="4:5" ht="13.5" customHeight="1"/>
    <row r="156" spans="4:5" ht="13.5" customHeight="1"/>
    <row r="157" spans="4:5" ht="13.5" customHeight="1"/>
    <row r="158" spans="4:5" ht="13.5" customHeight="1"/>
    <row r="159" spans="4:5" ht="13.5" customHeight="1"/>
    <row r="160" spans="4:5"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spans="4:5" ht="13.5" customHeight="1"/>
    <row r="210" spans="4:5" ht="13.5" customHeight="1"/>
    <row r="211" spans="4:5" ht="13.5" customHeight="1"/>
    <row r="212" spans="4:5" ht="13.5" customHeight="1">
      <c r="D212" s="315" t="s">
        <v>547</v>
      </c>
    </row>
    <row r="213" spans="4:5" ht="13.5" customHeight="1">
      <c r="E213" s="69" t="s">
        <v>548</v>
      </c>
    </row>
    <row r="214" spans="4:5" ht="13.5" customHeight="1"/>
    <row r="215" spans="4:5" ht="13.5" customHeight="1"/>
    <row r="216" spans="4:5" ht="13.5" customHeight="1"/>
    <row r="217" spans="4:5" ht="13.5" customHeight="1"/>
    <row r="218" spans="4:5" ht="13.5" customHeight="1"/>
    <row r="219" spans="4:5" ht="13.5" customHeight="1"/>
    <row r="220" spans="4:5" ht="13.5" customHeight="1"/>
    <row r="221" spans="4:5" ht="13.5" customHeight="1"/>
    <row r="222" spans="4:5" ht="13.5" customHeight="1"/>
    <row r="223" spans="4:5" ht="13.5" customHeight="1"/>
    <row r="224" spans="4:5"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spans="2:38" ht="13.5" customHeight="1"/>
    <row r="274" spans="2:38" ht="13.5" customHeight="1"/>
    <row r="275" spans="2:38" ht="13.5" customHeight="1"/>
    <row r="276" spans="2:38" ht="13.5" customHeight="1"/>
    <row r="277" spans="2:38" ht="13.5" customHeight="1"/>
    <row r="278" spans="2:38" ht="13.5" customHeight="1"/>
    <row r="279" spans="2:38" ht="154.5" customHeight="1"/>
    <row r="280" spans="2:38" ht="15.75" customHeight="1">
      <c r="B280" s="401" t="s">
        <v>518</v>
      </c>
      <c r="C280" s="402"/>
      <c r="D280" s="402"/>
      <c r="E280" s="402"/>
      <c r="F280" s="402"/>
      <c r="G280" s="402"/>
      <c r="H280" s="402"/>
      <c r="I280" s="402"/>
      <c r="J280" s="402"/>
      <c r="K280" s="402"/>
      <c r="L280" s="402"/>
      <c r="M280" s="402"/>
      <c r="N280" s="402"/>
      <c r="O280" s="402"/>
      <c r="P280" s="402"/>
      <c r="Q280" s="402"/>
      <c r="R280" s="402"/>
      <c r="S280" s="402"/>
      <c r="T280" s="402"/>
      <c r="U280" s="402"/>
      <c r="V280" s="402"/>
      <c r="W280" s="402"/>
      <c r="X280" s="402"/>
      <c r="Y280" s="402"/>
      <c r="Z280" s="402"/>
      <c r="AA280" s="402"/>
      <c r="AB280" s="402"/>
      <c r="AC280" s="402"/>
      <c r="AD280" s="402"/>
      <c r="AE280" s="402"/>
      <c r="AF280" s="402"/>
      <c r="AG280" s="402"/>
      <c r="AH280" s="402"/>
      <c r="AI280" s="402"/>
      <c r="AJ280" s="402"/>
      <c r="AK280" s="402"/>
      <c r="AL280" s="403"/>
    </row>
    <row r="281" spans="2:38" ht="13.5" customHeight="1">
      <c r="B281" s="69" t="s">
        <v>410</v>
      </c>
    </row>
    <row r="282" spans="2:38" ht="13.5" customHeight="1">
      <c r="B282" s="69" t="s">
        <v>521</v>
      </c>
    </row>
    <row r="283" spans="2:38" ht="13.5" customHeight="1">
      <c r="B283" s="40"/>
    </row>
    <row r="284" spans="2:38" ht="13.5" customHeight="1">
      <c r="B284" s="315"/>
      <c r="C284" s="408" t="s">
        <v>478</v>
      </c>
      <c r="D284" s="404"/>
      <c r="E284" s="404"/>
      <c r="F284" s="404"/>
      <c r="G284" s="404"/>
      <c r="H284" s="404"/>
      <c r="I284" s="404"/>
      <c r="J284" s="404"/>
      <c r="K284" s="404"/>
      <c r="L284" s="404"/>
      <c r="M284" s="404"/>
      <c r="N284" s="404"/>
      <c r="O284" s="404"/>
      <c r="P284" s="404"/>
      <c r="Q284" s="404"/>
      <c r="R284" s="404"/>
      <c r="S284" s="404"/>
      <c r="T284" s="404"/>
      <c r="U284" s="404"/>
      <c r="V284" s="404"/>
      <c r="W284" s="404"/>
      <c r="X284" s="404"/>
      <c r="Y284" s="404"/>
      <c r="Z284" s="404"/>
      <c r="AA284" s="404"/>
      <c r="AB284" s="404"/>
      <c r="AC284" s="404"/>
      <c r="AD284" s="404"/>
      <c r="AE284" s="404"/>
      <c r="AF284" s="404"/>
      <c r="AG284" s="404"/>
      <c r="AH284" s="404"/>
      <c r="AI284" s="404"/>
      <c r="AJ284" s="404"/>
      <c r="AK284" s="404"/>
      <c r="AL284" s="404"/>
    </row>
    <row r="285" spans="2:38" ht="13.5" customHeight="1">
      <c r="B285" s="105" t="s">
        <v>412</v>
      </c>
      <c r="C285" s="328"/>
      <c r="D285" s="328"/>
      <c r="E285" s="328"/>
      <c r="F285" s="328"/>
      <c r="G285" s="328"/>
      <c r="H285" s="328"/>
      <c r="I285" s="328"/>
      <c r="J285" s="328"/>
      <c r="K285" s="328"/>
      <c r="L285" s="328"/>
      <c r="M285" s="328"/>
      <c r="N285" s="105"/>
      <c r="O285" s="105"/>
      <c r="P285" s="105"/>
      <c r="Q285" s="105"/>
      <c r="R285" s="105"/>
      <c r="S285" s="105"/>
      <c r="T285" s="105"/>
      <c r="U285" s="105"/>
      <c r="V285" s="105"/>
      <c r="W285" s="105"/>
      <c r="X285" s="105"/>
      <c r="Y285" s="105"/>
      <c r="Z285" s="105"/>
      <c r="AA285" s="105"/>
      <c r="AB285" s="105"/>
      <c r="AC285" s="105"/>
      <c r="AD285" s="105"/>
      <c r="AE285" s="105"/>
      <c r="AF285" s="105"/>
      <c r="AG285" s="105"/>
      <c r="AH285" s="105"/>
      <c r="AK285" s="105"/>
      <c r="AL285" s="105"/>
    </row>
    <row r="286" spans="2:38" ht="13.5" customHeight="1">
      <c r="B286" s="105"/>
      <c r="C286" s="328"/>
      <c r="D286" s="328"/>
      <c r="E286" s="328"/>
      <c r="F286" s="328"/>
      <c r="G286" s="328"/>
      <c r="H286" s="328"/>
      <c r="I286" s="328"/>
      <c r="J286" s="328"/>
      <c r="K286" s="328"/>
      <c r="L286" s="328"/>
      <c r="M286" s="328"/>
      <c r="N286" s="105"/>
      <c r="O286" s="105"/>
      <c r="P286" s="105"/>
      <c r="Q286" s="105"/>
      <c r="R286" s="105"/>
      <c r="S286" s="105"/>
      <c r="T286" s="105"/>
      <c r="U286" s="105"/>
      <c r="V286" s="105"/>
      <c r="W286" s="105"/>
      <c r="X286" s="105"/>
      <c r="Y286" s="105"/>
      <c r="Z286" s="105"/>
      <c r="AA286" s="105"/>
      <c r="AB286" s="105"/>
      <c r="AC286" s="105"/>
      <c r="AD286" s="105"/>
      <c r="AE286" s="105"/>
      <c r="AF286" s="105"/>
      <c r="AG286" s="105"/>
      <c r="AH286" s="105"/>
      <c r="AK286" s="105"/>
      <c r="AL286" s="105"/>
    </row>
    <row r="287" spans="2:38" ht="13.5" customHeight="1">
      <c r="B287" s="105"/>
      <c r="D287" s="315" t="s">
        <v>523</v>
      </c>
      <c r="AI287" s="69"/>
      <c r="AJ287" s="69"/>
    </row>
    <row r="288" spans="2:38" ht="13.5" customHeight="1">
      <c r="AI288" s="69"/>
      <c r="AJ288" s="69"/>
    </row>
    <row r="289" spans="2:38" ht="13.5" customHeight="1"/>
    <row r="290" spans="2:38" ht="13.5" customHeight="1"/>
    <row r="291" spans="2:38" ht="13.5" customHeight="1"/>
    <row r="292" spans="2:38" ht="13.5" customHeight="1"/>
    <row r="293" spans="2:38" ht="13.5" customHeight="1"/>
    <row r="294" spans="2:38" ht="13.5" customHeight="1"/>
    <row r="295" spans="2:38" ht="13.5" customHeight="1"/>
    <row r="296" spans="2:38" ht="13.5" customHeight="1"/>
    <row r="297" spans="2:38" ht="13.5" customHeight="1"/>
    <row r="298" spans="2:38" ht="13.5" customHeight="1"/>
    <row r="299" spans="2:38" ht="13.5" customHeight="1"/>
    <row r="300" spans="2:38" ht="13.5" customHeight="1">
      <c r="C300" s="105" t="s">
        <v>500</v>
      </c>
      <c r="D300" s="105"/>
      <c r="E300" s="105"/>
      <c r="F300" s="105"/>
      <c r="G300" s="105"/>
      <c r="H300" s="105"/>
      <c r="I300" s="105"/>
      <c r="J300" s="105"/>
      <c r="K300" s="105"/>
      <c r="L300" s="105"/>
      <c r="M300" s="105"/>
      <c r="N300" s="105"/>
      <c r="O300" s="105"/>
      <c r="P300" s="105"/>
      <c r="Q300" s="105"/>
      <c r="R300" s="105"/>
      <c r="S300" s="105"/>
      <c r="T300" s="105"/>
      <c r="U300" s="105"/>
      <c r="V300" s="105"/>
      <c r="W300" s="105"/>
      <c r="X300" s="105"/>
      <c r="Y300" s="105"/>
      <c r="Z300" s="105"/>
      <c r="AA300" s="105"/>
      <c r="AB300" s="105"/>
      <c r="AC300" s="105"/>
      <c r="AD300" s="105"/>
      <c r="AE300" s="105"/>
      <c r="AF300" s="105"/>
      <c r="AG300" s="105"/>
      <c r="AH300" s="105"/>
      <c r="AK300" s="105"/>
      <c r="AL300" s="105"/>
    </row>
    <row r="301" spans="2:38" ht="13.5" customHeight="1">
      <c r="B301" s="69" t="s">
        <v>499</v>
      </c>
    </row>
    <row r="302" spans="2:38" ht="13.5" customHeight="1"/>
    <row r="303" spans="2:38" ht="13.5" customHeight="1"/>
    <row r="304" spans="2:38" ht="13.5" customHeight="1"/>
    <row r="305" spans="2:38" ht="13.5" customHeight="1">
      <c r="C305" s="408" t="s">
        <v>479</v>
      </c>
      <c r="D305" s="404"/>
      <c r="E305" s="404"/>
      <c r="F305" s="404"/>
      <c r="G305" s="404"/>
      <c r="H305" s="404"/>
      <c r="I305" s="404"/>
      <c r="J305" s="404"/>
      <c r="K305" s="404"/>
      <c r="L305" s="404"/>
      <c r="M305" s="404"/>
      <c r="N305" s="404"/>
      <c r="O305" s="404"/>
      <c r="P305" s="404"/>
      <c r="Q305" s="404"/>
      <c r="R305" s="404"/>
      <c r="S305" s="404"/>
      <c r="T305" s="404"/>
      <c r="U305" s="404"/>
      <c r="V305" s="404"/>
      <c r="W305" s="404"/>
      <c r="X305" s="404"/>
      <c r="Y305" s="404"/>
      <c r="Z305" s="404"/>
      <c r="AA305" s="404"/>
      <c r="AB305" s="404"/>
      <c r="AC305" s="404"/>
      <c r="AD305" s="404"/>
      <c r="AE305" s="404"/>
      <c r="AF305" s="404"/>
      <c r="AG305" s="404"/>
      <c r="AH305" s="404"/>
      <c r="AI305" s="404"/>
      <c r="AJ305" s="404"/>
      <c r="AK305" s="404"/>
      <c r="AL305" s="404"/>
    </row>
    <row r="306" spans="2:38" ht="13.5" customHeight="1">
      <c r="B306" s="69" t="s">
        <v>413</v>
      </c>
      <c r="C306" s="315"/>
    </row>
    <row r="307" spans="2:38" ht="13.5" customHeight="1">
      <c r="C307" s="315"/>
    </row>
    <row r="308" spans="2:38" ht="13.5" customHeight="1">
      <c r="C308" s="69" t="s">
        <v>513</v>
      </c>
    </row>
    <row r="309" spans="2:38" ht="13.5" customHeight="1">
      <c r="B309" s="69" t="s">
        <v>514</v>
      </c>
    </row>
    <row r="310" spans="2:38" ht="13.5" customHeight="1">
      <c r="B310" s="69" t="s">
        <v>515</v>
      </c>
    </row>
    <row r="311" spans="2:38" ht="13.5" customHeight="1"/>
    <row r="312" spans="2:38" ht="13.5" customHeight="1"/>
    <row r="313" spans="2:38" ht="13.5" customHeight="1"/>
    <row r="314" spans="2:38" ht="13.5" customHeight="1"/>
    <row r="315" spans="2:38" ht="13.5" customHeight="1"/>
    <row r="316" spans="2:38" ht="13.5" customHeight="1"/>
    <row r="317" spans="2:38" ht="13.5" customHeight="1"/>
    <row r="318" spans="2:38" ht="13.5" customHeight="1"/>
    <row r="319" spans="2:38" ht="13.5" customHeight="1"/>
    <row r="320" spans="2:38" ht="13.5" customHeight="1"/>
    <row r="321" spans="2:38" ht="13.5" customHeight="1"/>
    <row r="322" spans="2:38" ht="13.5" customHeight="1"/>
    <row r="323" spans="2:38" ht="13.5" customHeight="1"/>
    <row r="324" spans="2:38" ht="13.5" customHeight="1"/>
    <row r="325" spans="2:38" ht="17.25" customHeight="1">
      <c r="B325" s="401" t="s">
        <v>519</v>
      </c>
      <c r="C325" s="402"/>
      <c r="D325" s="402"/>
      <c r="E325" s="402"/>
      <c r="F325" s="402"/>
      <c r="G325" s="402"/>
      <c r="H325" s="402"/>
      <c r="I325" s="402"/>
      <c r="J325" s="402"/>
      <c r="K325" s="402"/>
      <c r="L325" s="402"/>
      <c r="M325" s="402"/>
      <c r="N325" s="402"/>
      <c r="O325" s="402"/>
      <c r="P325" s="402"/>
      <c r="Q325" s="402"/>
      <c r="R325" s="402"/>
      <c r="S325" s="402"/>
      <c r="T325" s="402"/>
      <c r="U325" s="402"/>
      <c r="V325" s="402"/>
      <c r="W325" s="402"/>
      <c r="X325" s="402"/>
      <c r="Y325" s="402"/>
      <c r="Z325" s="402"/>
      <c r="AA325" s="402"/>
      <c r="AB325" s="402"/>
      <c r="AC325" s="402"/>
      <c r="AD325" s="402"/>
      <c r="AE325" s="402"/>
      <c r="AF325" s="402"/>
      <c r="AG325" s="402"/>
      <c r="AH325" s="402"/>
      <c r="AI325" s="402"/>
      <c r="AJ325" s="402"/>
      <c r="AK325" s="402"/>
      <c r="AL325" s="403"/>
    </row>
    <row r="326" spans="2:38" ht="13.5" customHeight="1">
      <c r="C326" s="69" t="s">
        <v>497</v>
      </c>
    </row>
    <row r="327" spans="2:38" ht="13.5" customHeight="1"/>
    <row r="328" spans="2:38" ht="13.5" customHeight="1">
      <c r="C328" s="69" t="s">
        <v>549</v>
      </c>
    </row>
    <row r="329" spans="2:38" ht="13.5" customHeight="1">
      <c r="C329" s="69" t="s">
        <v>550</v>
      </c>
    </row>
    <row r="330" spans="2:38" ht="13.5" customHeight="1"/>
    <row r="331" spans="2:38" ht="13.5" customHeight="1"/>
    <row r="332" spans="2:38" ht="13.5" customHeight="1"/>
    <row r="333" spans="2:38" ht="13.5" customHeight="1"/>
    <row r="334" spans="2:38" ht="13.5" customHeight="1"/>
    <row r="335" spans="2:38" ht="13.5" customHeight="1"/>
    <row r="336" spans="2:38" ht="13.5" customHeight="1"/>
    <row r="337" spans="2:38" ht="13.5" customHeight="1"/>
    <row r="338" spans="2:38" ht="13.5" customHeight="1"/>
    <row r="339" spans="2:38" ht="13.5" customHeight="1"/>
    <row r="340" spans="2:38" ht="13.5" customHeight="1"/>
    <row r="341" spans="2:38" ht="13.5" customHeight="1"/>
    <row r="342" spans="2:38" ht="13.5" customHeight="1"/>
    <row r="343" spans="2:38" ht="13.5" customHeight="1"/>
    <row r="344" spans="2:38" ht="13.5" customHeight="1"/>
    <row r="345" spans="2:38" ht="13.5" customHeight="1"/>
    <row r="346" spans="2:38" ht="13.5" customHeight="1"/>
    <row r="347" spans="2:38" ht="43.5" customHeight="1"/>
    <row r="348" spans="2:38" ht="16.5" customHeight="1">
      <c r="B348" s="401" t="s">
        <v>520</v>
      </c>
      <c r="C348" s="402"/>
      <c r="D348" s="402"/>
      <c r="E348" s="402"/>
      <c r="F348" s="402"/>
      <c r="G348" s="402"/>
      <c r="H348" s="402"/>
      <c r="I348" s="402"/>
      <c r="J348" s="402"/>
      <c r="K348" s="402"/>
      <c r="L348" s="402"/>
      <c r="M348" s="402"/>
      <c r="N348" s="402"/>
      <c r="O348" s="402"/>
      <c r="P348" s="402"/>
      <c r="Q348" s="402"/>
      <c r="R348" s="402"/>
      <c r="S348" s="402"/>
      <c r="T348" s="402"/>
      <c r="U348" s="402"/>
      <c r="V348" s="402"/>
      <c r="W348" s="402"/>
      <c r="X348" s="402"/>
      <c r="Y348" s="402"/>
      <c r="Z348" s="402"/>
      <c r="AA348" s="402"/>
      <c r="AB348" s="402"/>
      <c r="AC348" s="402"/>
      <c r="AD348" s="402"/>
      <c r="AE348" s="402"/>
      <c r="AF348" s="402"/>
      <c r="AG348" s="402"/>
      <c r="AH348" s="402"/>
      <c r="AI348" s="402"/>
      <c r="AJ348" s="402"/>
      <c r="AK348" s="402"/>
      <c r="AL348" s="403"/>
    </row>
    <row r="349" spans="2:38" ht="13.5" customHeight="1">
      <c r="C349" s="69" t="s">
        <v>498</v>
      </c>
    </row>
    <row r="350" spans="2:38" ht="13.5" customHeight="1"/>
    <row r="351" spans="2:38" ht="13.5" customHeight="1"/>
    <row r="352" spans="2:38"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sheetData>
  <sheetProtection formatCells="0" formatColumns="0" formatRows="0"/>
  <phoneticPr fontId="1"/>
  <pageMargins left="0.51181102362204722" right="0.31496062992125984" top="0.55118110236220474" bottom="0.35433070866141736" header="0.31496062992125984" footer="0.31496062992125984"/>
  <pageSetup paperSize="9" scale="87"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DB794-63DA-4D6D-B334-1C4FAF1CBAD6}">
  <sheetPr>
    <tabColor theme="8" tint="0.39997558519241921"/>
    <pageSetUpPr fitToPage="1"/>
  </sheetPr>
  <dimension ref="B1:P47"/>
  <sheetViews>
    <sheetView showGridLines="0" workbookViewId="0">
      <selection activeCell="J2" sqref="J2"/>
    </sheetView>
  </sheetViews>
  <sheetFormatPr defaultColWidth="9" defaultRowHeight="13.2"/>
  <cols>
    <col min="1" max="1" width="2.44140625" style="69" customWidth="1"/>
    <col min="2" max="2" width="2.44140625" style="105" customWidth="1"/>
    <col min="3" max="13" width="2.44140625" style="69" customWidth="1"/>
    <col min="14" max="14" width="62.5546875" style="69" customWidth="1"/>
    <col min="15" max="15" width="2.44140625" style="105" customWidth="1"/>
    <col min="16" max="16" width="2.44140625" style="69" customWidth="1"/>
    <col min="17" max="16384" width="9" style="69"/>
  </cols>
  <sheetData>
    <row r="1" spans="3:16" ht="13.5" customHeight="1"/>
    <row r="2" spans="3:16" ht="13.5" customHeight="1"/>
    <row r="3" spans="3:16" ht="13.5" customHeight="1"/>
    <row r="4" spans="3:16" ht="13.5" customHeight="1"/>
    <row r="5" spans="3:16" ht="13.5" customHeight="1">
      <c r="C5" s="685" t="s">
        <v>471</v>
      </c>
      <c r="D5" s="685"/>
      <c r="E5" s="685"/>
      <c r="F5" s="685"/>
      <c r="G5" s="685"/>
      <c r="H5" s="685"/>
      <c r="I5" s="685"/>
      <c r="J5" s="685"/>
      <c r="K5" s="685"/>
      <c r="L5" s="685"/>
      <c r="M5" s="685"/>
      <c r="N5" s="324" t="s">
        <v>192</v>
      </c>
    </row>
    <row r="6" spans="3:16" ht="15" customHeight="1">
      <c r="C6" s="688" t="s">
        <v>182</v>
      </c>
      <c r="D6" s="688"/>
      <c r="E6" s="688"/>
      <c r="F6" s="688"/>
      <c r="G6" s="688"/>
      <c r="H6" s="688"/>
      <c r="I6" s="688"/>
      <c r="J6" s="688"/>
      <c r="K6" s="688"/>
      <c r="L6" s="688"/>
      <c r="M6" s="688"/>
      <c r="N6" s="324"/>
      <c r="O6" s="48"/>
      <c r="P6"/>
    </row>
    <row r="7" spans="3:16" ht="27" customHeight="1">
      <c r="C7" s="550" t="s">
        <v>6</v>
      </c>
      <c r="D7" s="686" t="s">
        <v>737</v>
      </c>
      <c r="E7" s="686"/>
      <c r="F7" s="686"/>
      <c r="G7" s="686"/>
      <c r="H7" s="686"/>
      <c r="I7" s="686"/>
      <c r="J7" s="686"/>
      <c r="K7" s="686"/>
      <c r="L7" s="686"/>
      <c r="M7" s="686"/>
      <c r="N7" s="466" t="s">
        <v>638</v>
      </c>
      <c r="O7" s="48"/>
      <c r="P7"/>
    </row>
    <row r="8" spans="3:16" ht="27" customHeight="1">
      <c r="C8" s="550" t="s">
        <v>7</v>
      </c>
      <c r="D8" s="686" t="s">
        <v>8</v>
      </c>
      <c r="E8" s="686"/>
      <c r="F8" s="686"/>
      <c r="G8" s="686"/>
      <c r="H8" s="686"/>
      <c r="I8" s="686"/>
      <c r="J8" s="686"/>
      <c r="K8" s="686"/>
      <c r="L8" s="686"/>
      <c r="M8" s="686"/>
      <c r="N8" s="466" t="s">
        <v>738</v>
      </c>
      <c r="O8" s="48"/>
      <c r="P8"/>
    </row>
    <row r="9" spans="3:16" ht="27" customHeight="1">
      <c r="C9" s="550" t="s">
        <v>9</v>
      </c>
      <c r="D9" s="686" t="s">
        <v>10</v>
      </c>
      <c r="E9" s="686"/>
      <c r="F9" s="686"/>
      <c r="G9" s="686"/>
      <c r="H9" s="686"/>
      <c r="I9" s="686"/>
      <c r="J9" s="686"/>
      <c r="K9" s="686"/>
      <c r="L9" s="686"/>
      <c r="M9" s="686"/>
      <c r="N9" s="466" t="s">
        <v>183</v>
      </c>
      <c r="O9" s="48"/>
      <c r="P9"/>
    </row>
    <row r="10" spans="3:16" ht="27" customHeight="1">
      <c r="C10" s="550" t="s">
        <v>11</v>
      </c>
      <c r="D10" s="686" t="s">
        <v>12</v>
      </c>
      <c r="E10" s="686"/>
      <c r="F10" s="686"/>
      <c r="G10" s="686"/>
      <c r="H10" s="686"/>
      <c r="I10" s="686"/>
      <c r="J10" s="686"/>
      <c r="K10" s="686"/>
      <c r="L10" s="686"/>
      <c r="M10" s="686"/>
      <c r="N10" s="466" t="s">
        <v>639</v>
      </c>
      <c r="O10" s="48"/>
      <c r="P10"/>
    </row>
    <row r="11" spans="3:16" ht="27" customHeight="1">
      <c r="C11" s="550" t="s">
        <v>13</v>
      </c>
      <c r="D11" s="686" t="s">
        <v>14</v>
      </c>
      <c r="E11" s="686"/>
      <c r="F11" s="686"/>
      <c r="G11" s="686"/>
      <c r="H11" s="686"/>
      <c r="I11" s="686"/>
      <c r="J11" s="686"/>
      <c r="K11" s="686"/>
      <c r="L11" s="686"/>
      <c r="M11" s="686"/>
      <c r="N11" s="466" t="s">
        <v>739</v>
      </c>
      <c r="O11" s="48"/>
      <c r="P11"/>
    </row>
    <row r="12" spans="3:16" ht="27" customHeight="1">
      <c r="C12" s="550" t="s">
        <v>15</v>
      </c>
      <c r="D12" s="686" t="s">
        <v>16</v>
      </c>
      <c r="E12" s="686"/>
      <c r="F12" s="686"/>
      <c r="G12" s="686"/>
      <c r="H12" s="686"/>
      <c r="I12" s="686"/>
      <c r="J12" s="686"/>
      <c r="K12" s="686"/>
      <c r="L12" s="686"/>
      <c r="M12" s="686"/>
      <c r="N12" s="466" t="s">
        <v>640</v>
      </c>
      <c r="O12" s="48"/>
      <c r="P12"/>
    </row>
    <row r="13" spans="3:16" ht="27" customHeight="1">
      <c r="C13" s="550" t="s">
        <v>17</v>
      </c>
      <c r="D13" s="686" t="s">
        <v>18</v>
      </c>
      <c r="E13" s="686"/>
      <c r="F13" s="686"/>
      <c r="G13" s="686"/>
      <c r="H13" s="686"/>
      <c r="I13" s="686"/>
      <c r="J13" s="686"/>
      <c r="K13" s="686"/>
      <c r="L13" s="686"/>
      <c r="M13" s="686"/>
      <c r="N13" s="466" t="s">
        <v>740</v>
      </c>
      <c r="O13" s="48"/>
      <c r="P13"/>
    </row>
    <row r="14" spans="3:16" ht="27" customHeight="1">
      <c r="C14" s="550" t="s">
        <v>19</v>
      </c>
      <c r="D14" s="686" t="s">
        <v>741</v>
      </c>
      <c r="E14" s="686"/>
      <c r="F14" s="686"/>
      <c r="G14" s="686"/>
      <c r="H14" s="686"/>
      <c r="I14" s="686"/>
      <c r="J14" s="686"/>
      <c r="K14" s="686"/>
      <c r="L14" s="686"/>
      <c r="M14" s="686"/>
      <c r="N14" s="466" t="s">
        <v>184</v>
      </c>
      <c r="O14" s="48"/>
      <c r="P14"/>
    </row>
    <row r="15" spans="3:16" ht="27" customHeight="1">
      <c r="C15" s="550" t="s">
        <v>20</v>
      </c>
      <c r="D15" s="686" t="s">
        <v>21</v>
      </c>
      <c r="E15" s="686"/>
      <c r="F15" s="686"/>
      <c r="G15" s="686"/>
      <c r="H15" s="686"/>
      <c r="I15" s="686"/>
      <c r="J15" s="686"/>
      <c r="K15" s="686"/>
      <c r="L15" s="686"/>
      <c r="M15" s="686"/>
      <c r="N15" s="466" t="s">
        <v>641</v>
      </c>
      <c r="O15" s="48"/>
      <c r="P15"/>
    </row>
    <row r="16" spans="3:16" ht="27" customHeight="1">
      <c r="C16" s="550" t="s">
        <v>22</v>
      </c>
      <c r="D16" s="686" t="s">
        <v>23</v>
      </c>
      <c r="E16" s="686"/>
      <c r="F16" s="686"/>
      <c r="G16" s="686"/>
      <c r="H16" s="686"/>
      <c r="I16" s="686"/>
      <c r="J16" s="686"/>
      <c r="K16" s="686"/>
      <c r="L16" s="686"/>
      <c r="M16" s="686"/>
      <c r="N16" s="466" t="s">
        <v>185</v>
      </c>
      <c r="O16" s="48"/>
      <c r="P16"/>
    </row>
    <row r="17" spans="3:16" ht="27" customHeight="1">
      <c r="C17" s="550" t="s">
        <v>24</v>
      </c>
      <c r="D17" s="686" t="s">
        <v>25</v>
      </c>
      <c r="E17" s="686"/>
      <c r="F17" s="686"/>
      <c r="G17" s="686"/>
      <c r="H17" s="686"/>
      <c r="I17" s="686"/>
      <c r="J17" s="686"/>
      <c r="K17" s="686"/>
      <c r="L17" s="686"/>
      <c r="M17" s="686"/>
      <c r="N17" s="466" t="s">
        <v>642</v>
      </c>
      <c r="O17" s="48"/>
      <c r="P17"/>
    </row>
    <row r="18" spans="3:16" ht="27" customHeight="1">
      <c r="C18" s="550" t="s">
        <v>26</v>
      </c>
      <c r="D18" s="686" t="s">
        <v>27</v>
      </c>
      <c r="E18" s="686"/>
      <c r="F18" s="686"/>
      <c r="G18" s="686"/>
      <c r="H18" s="686"/>
      <c r="I18" s="686"/>
      <c r="J18" s="686"/>
      <c r="K18" s="686"/>
      <c r="L18" s="686"/>
      <c r="M18" s="686"/>
      <c r="N18" s="466" t="s">
        <v>643</v>
      </c>
      <c r="O18" s="48"/>
      <c r="P18"/>
    </row>
    <row r="19" spans="3:16" ht="27" customHeight="1">
      <c r="C19" s="550" t="s">
        <v>28</v>
      </c>
      <c r="D19" s="686" t="s">
        <v>29</v>
      </c>
      <c r="E19" s="686"/>
      <c r="F19" s="686"/>
      <c r="G19" s="686"/>
      <c r="H19" s="686"/>
      <c r="I19" s="686"/>
      <c r="J19" s="686"/>
      <c r="K19" s="686"/>
      <c r="L19" s="686"/>
      <c r="M19" s="686"/>
      <c r="N19" s="466" t="s">
        <v>644</v>
      </c>
      <c r="O19" s="48"/>
      <c r="P19"/>
    </row>
    <row r="20" spans="3:16" ht="27" customHeight="1">
      <c r="C20" s="550" t="s">
        <v>30</v>
      </c>
      <c r="D20" s="686" t="s">
        <v>31</v>
      </c>
      <c r="E20" s="686"/>
      <c r="F20" s="686"/>
      <c r="G20" s="686"/>
      <c r="H20" s="686"/>
      <c r="I20" s="686"/>
      <c r="J20" s="686"/>
      <c r="K20" s="686"/>
      <c r="L20" s="686"/>
      <c r="M20" s="686"/>
      <c r="N20" s="466" t="s">
        <v>645</v>
      </c>
      <c r="O20" s="48"/>
      <c r="P20"/>
    </row>
    <row r="21" spans="3:16" ht="27" customHeight="1">
      <c r="C21" s="550" t="s">
        <v>32</v>
      </c>
      <c r="D21" s="686" t="s">
        <v>33</v>
      </c>
      <c r="E21" s="686"/>
      <c r="F21" s="686"/>
      <c r="G21" s="686"/>
      <c r="H21" s="686"/>
      <c r="I21" s="686"/>
      <c r="J21" s="686"/>
      <c r="K21" s="686"/>
      <c r="L21" s="686"/>
      <c r="M21" s="686"/>
      <c r="N21" s="466" t="s">
        <v>646</v>
      </c>
      <c r="O21" s="48"/>
      <c r="P21"/>
    </row>
    <row r="22" spans="3:16" ht="27" customHeight="1">
      <c r="C22" s="550" t="s">
        <v>34</v>
      </c>
      <c r="D22" s="686" t="s">
        <v>35</v>
      </c>
      <c r="E22" s="686"/>
      <c r="F22" s="686"/>
      <c r="G22" s="686"/>
      <c r="H22" s="686"/>
      <c r="I22" s="686"/>
      <c r="J22" s="686"/>
      <c r="K22" s="686"/>
      <c r="L22" s="686"/>
      <c r="M22" s="686"/>
      <c r="N22" s="466" t="s">
        <v>742</v>
      </c>
      <c r="O22" s="48"/>
      <c r="P22"/>
    </row>
    <row r="23" spans="3:16" ht="39" customHeight="1">
      <c r="C23" s="550" t="s">
        <v>36</v>
      </c>
      <c r="D23" s="686" t="s">
        <v>37</v>
      </c>
      <c r="E23" s="686"/>
      <c r="F23" s="686"/>
      <c r="G23" s="686"/>
      <c r="H23" s="686"/>
      <c r="I23" s="686"/>
      <c r="J23" s="686"/>
      <c r="K23" s="686"/>
      <c r="L23" s="686"/>
      <c r="M23" s="686"/>
      <c r="N23" s="466" t="s">
        <v>647</v>
      </c>
      <c r="O23" s="48"/>
      <c r="P23"/>
    </row>
    <row r="24" spans="3:16" ht="27" customHeight="1">
      <c r="C24" s="550" t="s">
        <v>38</v>
      </c>
      <c r="D24" s="686" t="s">
        <v>205</v>
      </c>
      <c r="E24" s="686"/>
      <c r="F24" s="686"/>
      <c r="G24" s="686"/>
      <c r="H24" s="686"/>
      <c r="I24" s="686"/>
      <c r="J24" s="686"/>
      <c r="K24" s="686"/>
      <c r="L24" s="686"/>
      <c r="M24" s="686"/>
      <c r="N24" s="466" t="s">
        <v>648</v>
      </c>
      <c r="O24" s="48"/>
      <c r="P24"/>
    </row>
    <row r="25" spans="3:16" ht="27" customHeight="1">
      <c r="C25" s="550" t="s">
        <v>39</v>
      </c>
      <c r="D25" s="686" t="s">
        <v>40</v>
      </c>
      <c r="E25" s="686"/>
      <c r="F25" s="686"/>
      <c r="G25" s="686"/>
      <c r="H25" s="686"/>
      <c r="I25" s="686"/>
      <c r="J25" s="686"/>
      <c r="K25" s="686"/>
      <c r="L25" s="686"/>
      <c r="M25" s="686"/>
      <c r="N25" s="466" t="s">
        <v>649</v>
      </c>
      <c r="O25" s="48"/>
      <c r="P25"/>
    </row>
    <row r="26" spans="3:16" ht="50.25" customHeight="1">
      <c r="C26" s="550" t="s">
        <v>41</v>
      </c>
      <c r="D26" s="686" t="s">
        <v>42</v>
      </c>
      <c r="E26" s="686"/>
      <c r="F26" s="686"/>
      <c r="G26" s="686"/>
      <c r="H26" s="686"/>
      <c r="I26" s="686"/>
      <c r="J26" s="686"/>
      <c r="K26" s="686"/>
      <c r="L26" s="686"/>
      <c r="M26" s="686"/>
      <c r="N26" s="466" t="s">
        <v>743</v>
      </c>
      <c r="O26" s="48"/>
      <c r="P26"/>
    </row>
    <row r="27" spans="3:16" ht="27" customHeight="1">
      <c r="C27" s="550" t="s">
        <v>43</v>
      </c>
      <c r="D27" s="686" t="s">
        <v>44</v>
      </c>
      <c r="E27" s="686"/>
      <c r="F27" s="686"/>
      <c r="G27" s="686"/>
      <c r="H27" s="686"/>
      <c r="I27" s="686"/>
      <c r="J27" s="686"/>
      <c r="K27" s="686"/>
      <c r="L27" s="686"/>
      <c r="M27" s="686"/>
      <c r="N27" s="466" t="s">
        <v>650</v>
      </c>
      <c r="O27" s="48"/>
      <c r="P27"/>
    </row>
    <row r="28" spans="3:16" ht="27" customHeight="1">
      <c r="C28" s="550" t="s">
        <v>45</v>
      </c>
      <c r="D28" s="686" t="s">
        <v>744</v>
      </c>
      <c r="E28" s="686"/>
      <c r="F28" s="686"/>
      <c r="G28" s="686"/>
      <c r="H28" s="686"/>
      <c r="I28" s="686"/>
      <c r="J28" s="686"/>
      <c r="K28" s="686"/>
      <c r="L28" s="686"/>
      <c r="M28" s="686"/>
      <c r="N28" s="466" t="s">
        <v>745</v>
      </c>
      <c r="O28" s="48"/>
      <c r="P28"/>
    </row>
    <row r="29" spans="3:16" ht="27" customHeight="1">
      <c r="C29" s="550" t="s">
        <v>46</v>
      </c>
      <c r="D29" s="686" t="s">
        <v>47</v>
      </c>
      <c r="E29" s="686"/>
      <c r="F29" s="686"/>
      <c r="G29" s="686"/>
      <c r="H29" s="686"/>
      <c r="I29" s="686"/>
      <c r="J29" s="686"/>
      <c r="K29" s="686"/>
      <c r="L29" s="686"/>
      <c r="M29" s="686"/>
      <c r="N29" s="466" t="s">
        <v>186</v>
      </c>
      <c r="O29" s="48"/>
      <c r="P29"/>
    </row>
    <row r="30" spans="3:16" ht="27" customHeight="1">
      <c r="C30" s="550" t="s">
        <v>48</v>
      </c>
      <c r="D30" s="686" t="s">
        <v>49</v>
      </c>
      <c r="E30" s="686"/>
      <c r="F30" s="686"/>
      <c r="G30" s="686"/>
      <c r="H30" s="686"/>
      <c r="I30" s="686"/>
      <c r="J30" s="686"/>
      <c r="K30" s="686"/>
      <c r="L30" s="686"/>
      <c r="M30" s="686"/>
      <c r="N30" s="466" t="s">
        <v>187</v>
      </c>
      <c r="O30" s="48"/>
      <c r="P30"/>
    </row>
    <row r="31" spans="3:16" ht="27" customHeight="1">
      <c r="C31" s="550" t="s">
        <v>50</v>
      </c>
      <c r="D31" s="686" t="s">
        <v>51</v>
      </c>
      <c r="E31" s="686"/>
      <c r="F31" s="686"/>
      <c r="G31" s="686"/>
      <c r="H31" s="686"/>
      <c r="I31" s="686"/>
      <c r="J31" s="686"/>
      <c r="K31" s="686"/>
      <c r="L31" s="686"/>
      <c r="M31" s="686"/>
      <c r="N31" s="466" t="s">
        <v>746</v>
      </c>
      <c r="O31" s="48"/>
      <c r="P31"/>
    </row>
    <row r="32" spans="3:16" ht="27" customHeight="1">
      <c r="C32" s="550" t="s">
        <v>52</v>
      </c>
      <c r="D32" s="686" t="s">
        <v>53</v>
      </c>
      <c r="E32" s="686"/>
      <c r="F32" s="686"/>
      <c r="G32" s="686"/>
      <c r="H32" s="686"/>
      <c r="I32" s="686"/>
      <c r="J32" s="686"/>
      <c r="K32" s="686"/>
      <c r="L32" s="686"/>
      <c r="M32" s="686"/>
      <c r="N32" s="466" t="s">
        <v>188</v>
      </c>
      <c r="O32" s="48"/>
      <c r="P32"/>
    </row>
    <row r="33" spans="3:16" ht="27" customHeight="1">
      <c r="C33" s="550" t="s">
        <v>54</v>
      </c>
      <c r="D33" s="686" t="s">
        <v>55</v>
      </c>
      <c r="E33" s="686"/>
      <c r="F33" s="686"/>
      <c r="G33" s="686"/>
      <c r="H33" s="686"/>
      <c r="I33" s="686"/>
      <c r="J33" s="686"/>
      <c r="K33" s="686"/>
      <c r="L33" s="686"/>
      <c r="M33" s="686"/>
      <c r="N33" s="466" t="s">
        <v>189</v>
      </c>
      <c r="O33" s="48"/>
      <c r="P33"/>
    </row>
    <row r="34" spans="3:16" ht="43.5" customHeight="1">
      <c r="C34" s="550" t="s">
        <v>56</v>
      </c>
      <c r="D34" s="686" t="s">
        <v>57</v>
      </c>
      <c r="E34" s="686"/>
      <c r="F34" s="686"/>
      <c r="G34" s="686"/>
      <c r="H34" s="686"/>
      <c r="I34" s="686"/>
      <c r="J34" s="686"/>
      <c r="K34" s="686"/>
      <c r="L34" s="686"/>
      <c r="M34" s="686"/>
      <c r="N34" s="466" t="s">
        <v>651</v>
      </c>
      <c r="O34" s="48"/>
      <c r="P34"/>
    </row>
    <row r="35" spans="3:16" ht="45.75" customHeight="1">
      <c r="C35" s="550" t="s">
        <v>58</v>
      </c>
      <c r="D35" s="686" t="s">
        <v>59</v>
      </c>
      <c r="E35" s="686"/>
      <c r="F35" s="686"/>
      <c r="G35" s="686"/>
      <c r="H35" s="686"/>
      <c r="I35" s="686"/>
      <c r="J35" s="686"/>
      <c r="K35" s="686"/>
      <c r="L35" s="686"/>
      <c r="M35" s="686"/>
      <c r="N35" s="466" t="s">
        <v>652</v>
      </c>
      <c r="O35" s="48"/>
      <c r="P35"/>
    </row>
    <row r="36" spans="3:16" ht="27" customHeight="1">
      <c r="C36" s="550" t="s">
        <v>60</v>
      </c>
      <c r="D36" s="686" t="s">
        <v>61</v>
      </c>
      <c r="E36" s="686"/>
      <c r="F36" s="686"/>
      <c r="G36" s="686"/>
      <c r="H36" s="686"/>
      <c r="I36" s="686"/>
      <c r="J36" s="686"/>
      <c r="K36" s="686"/>
      <c r="L36" s="686"/>
      <c r="M36" s="686"/>
      <c r="N36" s="466" t="s">
        <v>190</v>
      </c>
      <c r="O36" s="48"/>
      <c r="P36"/>
    </row>
    <row r="37" spans="3:16" ht="27" customHeight="1">
      <c r="C37" s="550" t="s">
        <v>62</v>
      </c>
      <c r="D37" s="686" t="s">
        <v>63</v>
      </c>
      <c r="E37" s="686"/>
      <c r="F37" s="686"/>
      <c r="G37" s="686"/>
      <c r="H37" s="686"/>
      <c r="I37" s="686"/>
      <c r="J37" s="686"/>
      <c r="K37" s="686"/>
      <c r="L37" s="686"/>
      <c r="M37" s="686"/>
      <c r="N37" s="466" t="s">
        <v>653</v>
      </c>
      <c r="O37" s="48"/>
      <c r="P37"/>
    </row>
    <row r="38" spans="3:16" ht="27" customHeight="1">
      <c r="C38" s="550" t="s">
        <v>64</v>
      </c>
      <c r="D38" s="686" t="s">
        <v>65</v>
      </c>
      <c r="E38" s="686"/>
      <c r="F38" s="686"/>
      <c r="G38" s="686"/>
      <c r="H38" s="686"/>
      <c r="I38" s="686"/>
      <c r="J38" s="686"/>
      <c r="K38" s="686"/>
      <c r="L38" s="686"/>
      <c r="M38" s="686"/>
      <c r="N38" s="466" t="s">
        <v>654</v>
      </c>
      <c r="O38" s="48"/>
      <c r="P38"/>
    </row>
    <row r="39" spans="3:16" ht="27" customHeight="1">
      <c r="C39" s="550" t="s">
        <v>66</v>
      </c>
      <c r="D39" s="686" t="s">
        <v>207</v>
      </c>
      <c r="E39" s="686"/>
      <c r="F39" s="686"/>
      <c r="G39" s="686"/>
      <c r="H39" s="686"/>
      <c r="I39" s="686"/>
      <c r="J39" s="686"/>
      <c r="K39" s="686"/>
      <c r="L39" s="686"/>
      <c r="M39" s="686"/>
      <c r="N39" s="466" t="s">
        <v>191</v>
      </c>
      <c r="O39" s="48"/>
      <c r="P39"/>
    </row>
    <row r="40" spans="3:16" ht="27" customHeight="1">
      <c r="C40" s="550" t="s">
        <v>67</v>
      </c>
      <c r="D40" s="686" t="s">
        <v>68</v>
      </c>
      <c r="E40" s="686"/>
      <c r="F40" s="686"/>
      <c r="G40" s="686"/>
      <c r="H40" s="686"/>
      <c r="I40" s="686"/>
      <c r="J40" s="686"/>
      <c r="K40" s="686"/>
      <c r="L40" s="686"/>
      <c r="M40" s="686"/>
      <c r="N40" s="466" t="s">
        <v>747</v>
      </c>
      <c r="O40" s="48"/>
      <c r="P40"/>
    </row>
    <row r="41" spans="3:16" ht="37.5" customHeight="1">
      <c r="C41" s="324" t="s">
        <v>69</v>
      </c>
      <c r="D41" s="686" t="s">
        <v>440</v>
      </c>
      <c r="E41" s="686"/>
      <c r="F41" s="686"/>
      <c r="G41" s="686"/>
      <c r="H41" s="686"/>
      <c r="I41" s="686"/>
      <c r="J41" s="686"/>
      <c r="K41" s="686"/>
      <c r="L41" s="686"/>
      <c r="M41" s="686"/>
      <c r="N41" s="466" t="s">
        <v>655</v>
      </c>
      <c r="O41" s="48"/>
      <c r="P41"/>
    </row>
    <row r="42" spans="3:16" ht="27" customHeight="1">
      <c r="C42" s="324" t="s">
        <v>70</v>
      </c>
      <c r="D42" s="687" t="s">
        <v>283</v>
      </c>
      <c r="E42" s="687"/>
      <c r="F42" s="687"/>
      <c r="G42" s="687"/>
      <c r="H42" s="687"/>
      <c r="I42" s="687"/>
      <c r="J42" s="687"/>
      <c r="K42" s="687"/>
      <c r="L42" s="687"/>
      <c r="M42" s="687"/>
      <c r="N42" s="466" t="s">
        <v>397</v>
      </c>
      <c r="O42" s="48"/>
      <c r="P42"/>
    </row>
    <row r="43" spans="3:16" ht="41.25" customHeight="1">
      <c r="C43" s="324" t="s">
        <v>72</v>
      </c>
      <c r="D43" s="687" t="s">
        <v>284</v>
      </c>
      <c r="E43" s="687"/>
      <c r="F43" s="687"/>
      <c r="G43" s="687"/>
      <c r="H43" s="687"/>
      <c r="I43" s="687"/>
      <c r="J43" s="687"/>
      <c r="K43" s="687"/>
      <c r="L43" s="687"/>
      <c r="M43" s="687"/>
      <c r="N43" s="466" t="s">
        <v>398</v>
      </c>
      <c r="O43" s="48"/>
      <c r="P43"/>
    </row>
    <row r="44" spans="3:16" ht="27" customHeight="1">
      <c r="C44" s="324" t="s">
        <v>109</v>
      </c>
      <c r="D44" s="686" t="s">
        <v>71</v>
      </c>
      <c r="E44" s="686"/>
      <c r="F44" s="686"/>
      <c r="G44" s="686"/>
      <c r="H44" s="686"/>
      <c r="I44" s="686"/>
      <c r="J44" s="686"/>
      <c r="K44" s="686"/>
      <c r="L44" s="686"/>
      <c r="M44" s="686"/>
      <c r="N44" s="467"/>
      <c r="O44" s="48"/>
      <c r="P44"/>
    </row>
    <row r="45" spans="3:16" ht="27" customHeight="1">
      <c r="C45" s="324" t="s">
        <v>110</v>
      </c>
      <c r="D45" s="686" t="s">
        <v>73</v>
      </c>
      <c r="E45" s="686"/>
      <c r="F45" s="686"/>
      <c r="G45" s="686"/>
      <c r="H45" s="686"/>
      <c r="I45" s="686"/>
      <c r="J45" s="686"/>
      <c r="K45" s="686"/>
      <c r="L45" s="686"/>
      <c r="M45" s="686"/>
      <c r="N45" s="467"/>
      <c r="O45" s="48"/>
      <c r="P45"/>
    </row>
    <row r="46" spans="3:16" ht="13.5" customHeight="1">
      <c r="O46" s="48"/>
      <c r="P46"/>
    </row>
    <row r="47" spans="3:16" ht="13.5" customHeight="1"/>
  </sheetData>
  <sheetProtection formatCells="0" formatColumns="0" formatRows="0"/>
  <mergeCells count="41">
    <mergeCell ref="C6:M6"/>
    <mergeCell ref="D7:M7"/>
    <mergeCell ref="D8:M8"/>
    <mergeCell ref="D9:M9"/>
    <mergeCell ref="D10:M10"/>
    <mergeCell ref="D11:M11"/>
    <mergeCell ref="D12:M12"/>
    <mergeCell ref="D13:M13"/>
    <mergeCell ref="D14:M14"/>
    <mergeCell ref="D15:M15"/>
    <mergeCell ref="D16:M16"/>
    <mergeCell ref="D17:M17"/>
    <mergeCell ref="D18:M18"/>
    <mergeCell ref="D19:M19"/>
    <mergeCell ref="D20:M20"/>
    <mergeCell ref="D21:M21"/>
    <mergeCell ref="D22:M22"/>
    <mergeCell ref="D23:M23"/>
    <mergeCell ref="D24:M24"/>
    <mergeCell ref="D25:M25"/>
    <mergeCell ref="D31:M31"/>
    <mergeCell ref="D32:M32"/>
    <mergeCell ref="D33:M33"/>
    <mergeCell ref="D34:M34"/>
    <mergeCell ref="D35:M35"/>
    <mergeCell ref="C5:M5"/>
    <mergeCell ref="D44:M44"/>
    <mergeCell ref="D45:M45"/>
    <mergeCell ref="D41:M41"/>
    <mergeCell ref="D42:M42"/>
    <mergeCell ref="D36:M36"/>
    <mergeCell ref="D37:M37"/>
    <mergeCell ref="D43:M43"/>
    <mergeCell ref="D38:M38"/>
    <mergeCell ref="D39:M39"/>
    <mergeCell ref="D26:M26"/>
    <mergeCell ref="D27:M27"/>
    <mergeCell ref="D28:M28"/>
    <mergeCell ref="D29:M29"/>
    <mergeCell ref="D40:M40"/>
    <mergeCell ref="D30:M30"/>
  </mergeCells>
  <phoneticPr fontId="24"/>
  <pageMargins left="0.51181102362204722" right="0.51181102362204722" top="0.55118110236220474" bottom="0.55118110236220474" header="0.31496062992125984" footer="0.31496062992125984"/>
  <pageSetup paperSize="9"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A42F7-FCC6-47C8-8191-5673FA4FDC35}">
  <sheetPr codeName="Sheet1">
    <tabColor theme="9"/>
  </sheetPr>
  <dimension ref="A1:T59"/>
  <sheetViews>
    <sheetView showGridLines="0" topLeftCell="A3" workbookViewId="0">
      <selection activeCell="C2" sqref="C2"/>
    </sheetView>
  </sheetViews>
  <sheetFormatPr defaultColWidth="9" defaultRowHeight="12"/>
  <cols>
    <col min="1" max="1" width="1.88671875" style="17" customWidth="1"/>
    <col min="2" max="2" width="3.6640625" style="1" customWidth="1"/>
    <col min="3" max="3" width="25.6640625" style="1" customWidth="1"/>
    <col min="4" max="5" width="15.6640625" style="1" customWidth="1"/>
    <col min="6" max="6" width="5.88671875" style="17" customWidth="1"/>
    <col min="7" max="7" width="3.6640625" style="1" customWidth="1"/>
    <col min="8" max="8" width="25.6640625" style="1" customWidth="1"/>
    <col min="9" max="9" width="17.77734375" style="1" customWidth="1"/>
    <col min="10" max="10" width="8.6640625" style="17" customWidth="1"/>
    <col min="11" max="11" width="16.6640625" style="17" customWidth="1"/>
    <col min="12" max="12" width="8.44140625" style="1" customWidth="1"/>
    <col min="13" max="13" width="8.88671875" style="1" hidden="1" customWidth="1"/>
    <col min="14" max="14" width="0" style="1" hidden="1" customWidth="1"/>
    <col min="15" max="15" width="6.88671875" style="1" hidden="1" customWidth="1"/>
    <col min="16" max="16" width="5.77734375" style="1" hidden="1" customWidth="1"/>
    <col min="17" max="19" width="9" style="1"/>
    <col min="20" max="20" width="10.33203125" style="1" customWidth="1"/>
    <col min="21" max="16384" width="9" style="1"/>
  </cols>
  <sheetData>
    <row r="1" spans="2:20" s="17" customFormat="1"/>
    <row r="2" spans="2:20" s="17" customFormat="1" ht="13.2">
      <c r="D2" s="417" t="s">
        <v>589</v>
      </c>
    </row>
    <row r="3" spans="2:20" s="17" customFormat="1" ht="14.4" customHeight="1">
      <c r="D3" s="417" t="s">
        <v>590</v>
      </c>
    </row>
    <row r="4" spans="2:20" s="17" customFormat="1" ht="15.75" customHeight="1" thickBot="1"/>
    <row r="5" spans="2:20" ht="18.600000000000001" customHeight="1" thickTop="1" thickBot="1">
      <c r="C5" s="141" t="s">
        <v>0</v>
      </c>
      <c r="D5" s="2"/>
      <c r="H5" s="195" t="s">
        <v>141</v>
      </c>
      <c r="J5"/>
      <c r="K5"/>
      <c r="Q5" s="709" t="s">
        <v>84</v>
      </c>
      <c r="R5" s="710"/>
    </row>
    <row r="6" spans="2:20" ht="15" customHeight="1" thickTop="1" thickBot="1">
      <c r="D6" s="708" t="s">
        <v>272</v>
      </c>
      <c r="E6" s="708"/>
      <c r="F6"/>
      <c r="G6"/>
      <c r="H6"/>
      <c r="I6"/>
      <c r="J6"/>
      <c r="K6"/>
      <c r="L6" s="3"/>
      <c r="Q6" s="1" t="s">
        <v>85</v>
      </c>
    </row>
    <row r="7" spans="2:20" ht="14.25" customHeight="1" thickBot="1">
      <c r="B7" s="699" t="s">
        <v>281</v>
      </c>
      <c r="C7" s="700"/>
      <c r="D7" s="711" t="s">
        <v>635</v>
      </c>
      <c r="E7" s="712"/>
      <c r="F7"/>
      <c r="G7" s="699" t="s">
        <v>281</v>
      </c>
      <c r="H7" s="700"/>
      <c r="I7" s="705" t="s">
        <v>80</v>
      </c>
      <c r="J7" s="153"/>
      <c r="K7" s="713" t="s">
        <v>82</v>
      </c>
      <c r="L7" s="3"/>
      <c r="Q7" s="212">
        <v>0.52455299338756389</v>
      </c>
      <c r="R7" s="1" t="s">
        <v>86</v>
      </c>
    </row>
    <row r="8" spans="2:20" ht="13.5" customHeight="1">
      <c r="B8" s="701"/>
      <c r="C8" s="702"/>
      <c r="D8" s="204" t="s">
        <v>1</v>
      </c>
      <c r="E8" s="204" t="s">
        <v>2</v>
      </c>
      <c r="F8"/>
      <c r="G8" s="701"/>
      <c r="H8" s="702"/>
      <c r="I8" s="706"/>
      <c r="J8" s="158"/>
      <c r="K8" s="714"/>
      <c r="L8" s="3"/>
    </row>
    <row r="9" spans="2:20" ht="13.5" customHeight="1" thickBot="1">
      <c r="B9" s="703"/>
      <c r="C9" s="704"/>
      <c r="D9" s="205" t="str">
        <f>"（単位："&amp;Q30&amp;"）"</f>
        <v>（単位：万円）</v>
      </c>
      <c r="E9" s="205" t="str">
        <f>"（単位："&amp;Q30&amp;"）"</f>
        <v>（単位：万円）</v>
      </c>
      <c r="F9"/>
      <c r="G9" s="703"/>
      <c r="H9" s="704"/>
      <c r="I9" s="707"/>
      <c r="J9" s="158"/>
      <c r="K9" s="714"/>
      <c r="L9" s="3"/>
      <c r="Q9" s="423" t="s">
        <v>606</v>
      </c>
      <c r="R9" s="423" t="s">
        <v>607</v>
      </c>
      <c r="S9" s="423" t="s">
        <v>608</v>
      </c>
      <c r="T9" s="423" t="s">
        <v>609</v>
      </c>
    </row>
    <row r="10" spans="2:20" ht="13.5" customHeight="1" thickTop="1">
      <c r="B10" s="283" t="s">
        <v>361</v>
      </c>
      <c r="C10" s="284" t="s">
        <v>252</v>
      </c>
      <c r="D10" s="238"/>
      <c r="E10" s="239"/>
      <c r="F10"/>
      <c r="G10" s="289" t="s">
        <v>378</v>
      </c>
      <c r="H10" s="290" t="s">
        <v>252</v>
      </c>
      <c r="I10" s="78">
        <v>0.47756219126874644</v>
      </c>
      <c r="J10"/>
      <c r="K10" s="244"/>
      <c r="L10" s="3"/>
      <c r="Q10" s="424">
        <v>0.55317774761362826</v>
      </c>
      <c r="R10" s="696" t="s">
        <v>610</v>
      </c>
      <c r="S10" s="425" t="s">
        <v>611</v>
      </c>
      <c r="T10" s="693" t="s">
        <v>736</v>
      </c>
    </row>
    <row r="11" spans="2:20" ht="13.5" customHeight="1">
      <c r="B11" s="285" t="s">
        <v>362</v>
      </c>
      <c r="C11" s="286" t="s">
        <v>209</v>
      </c>
      <c r="D11" s="240"/>
      <c r="E11" s="241"/>
      <c r="F11"/>
      <c r="G11" s="248" t="s">
        <v>379</v>
      </c>
      <c r="H11" s="291" t="s">
        <v>209</v>
      </c>
      <c r="I11" s="79">
        <v>0.18060887420766003</v>
      </c>
      <c r="J11"/>
      <c r="K11" s="245"/>
      <c r="L11" s="3"/>
      <c r="Q11" s="426">
        <v>0.50211892765457722</v>
      </c>
      <c r="R11" s="697"/>
      <c r="S11" s="470" t="s">
        <v>612</v>
      </c>
      <c r="T11" s="694"/>
    </row>
    <row r="12" spans="2:20" ht="13.5" customHeight="1">
      <c r="B12" s="285" t="s">
        <v>363</v>
      </c>
      <c r="C12" s="286" t="s">
        <v>210</v>
      </c>
      <c r="D12" s="240"/>
      <c r="E12" s="241"/>
      <c r="F12"/>
      <c r="G12" s="248" t="s">
        <v>380</v>
      </c>
      <c r="H12" s="291" t="s">
        <v>210</v>
      </c>
      <c r="I12" s="79">
        <v>0.1944746943698985</v>
      </c>
      <c r="J12"/>
      <c r="K12" s="245"/>
      <c r="L12" s="3"/>
      <c r="Q12" s="427">
        <v>0.51810429634542976</v>
      </c>
      <c r="R12" s="697"/>
      <c r="S12" s="471" t="s">
        <v>613</v>
      </c>
      <c r="T12" s="695"/>
    </row>
    <row r="13" spans="2:20" ht="13.5" customHeight="1">
      <c r="B13" s="285" t="s">
        <v>11</v>
      </c>
      <c r="C13" s="286" t="s">
        <v>211</v>
      </c>
      <c r="D13" s="240"/>
      <c r="E13" s="241"/>
      <c r="F13"/>
      <c r="G13" s="248" t="s">
        <v>11</v>
      </c>
      <c r="H13" s="291" t="s">
        <v>211</v>
      </c>
      <c r="I13" s="79">
        <v>3.7698576865795141E-2</v>
      </c>
      <c r="J13"/>
      <c r="K13" s="245"/>
      <c r="L13" s="3"/>
      <c r="Q13" s="428">
        <v>0.48092261371495365</v>
      </c>
      <c r="R13" s="697"/>
      <c r="S13" s="696" t="s">
        <v>611</v>
      </c>
      <c r="T13" s="429">
        <v>2020</v>
      </c>
    </row>
    <row r="14" spans="2:20" ht="13.5" customHeight="1">
      <c r="B14" s="285" t="s">
        <v>13</v>
      </c>
      <c r="C14" s="286" t="s">
        <v>14</v>
      </c>
      <c r="D14" s="240"/>
      <c r="E14" s="241"/>
      <c r="F14"/>
      <c r="G14" s="248" t="s">
        <v>13</v>
      </c>
      <c r="H14" s="291" t="s">
        <v>14</v>
      </c>
      <c r="I14" s="79">
        <v>0.2884126529051988</v>
      </c>
      <c r="J14"/>
      <c r="K14" s="245"/>
      <c r="L14" s="3"/>
      <c r="Q14" s="430">
        <v>0.53248600368920096</v>
      </c>
      <c r="R14" s="697"/>
      <c r="S14" s="697"/>
      <c r="T14" s="429">
        <v>2021</v>
      </c>
    </row>
    <row r="15" spans="2:20" ht="13.5" customHeight="1">
      <c r="B15" s="285" t="s">
        <v>15</v>
      </c>
      <c r="C15" s="286" t="s">
        <v>212</v>
      </c>
      <c r="D15" s="240"/>
      <c r="E15" s="241"/>
      <c r="F15"/>
      <c r="G15" s="248" t="s">
        <v>15</v>
      </c>
      <c r="H15" s="291" t="s">
        <v>212</v>
      </c>
      <c r="I15" s="79">
        <v>2.2083925194038789E-2</v>
      </c>
      <c r="J15"/>
      <c r="K15" s="245"/>
      <c r="L15" s="3"/>
      <c r="Q15" s="430">
        <v>0.53233368676011406</v>
      </c>
      <c r="R15" s="697"/>
      <c r="S15" s="697"/>
      <c r="T15" s="431">
        <v>2022</v>
      </c>
    </row>
    <row r="16" spans="2:20" ht="13.5" customHeight="1">
      <c r="B16" s="285" t="s">
        <v>17</v>
      </c>
      <c r="C16" s="286" t="s">
        <v>213</v>
      </c>
      <c r="D16" s="240"/>
      <c r="E16" s="241"/>
      <c r="F16"/>
      <c r="G16" s="248" t="s">
        <v>17</v>
      </c>
      <c r="H16" s="291" t="s">
        <v>213</v>
      </c>
      <c r="I16" s="79">
        <v>3.3317631113535362E-2</v>
      </c>
      <c r="J16"/>
      <c r="K16" s="245"/>
      <c r="L16" s="3"/>
      <c r="Q16" s="430">
        <v>0.59303991948116008</v>
      </c>
      <c r="R16" s="697"/>
      <c r="S16" s="697"/>
      <c r="T16" s="431">
        <v>2023</v>
      </c>
    </row>
    <row r="17" spans="2:20" ht="13.5" customHeight="1">
      <c r="B17" s="285" t="s">
        <v>364</v>
      </c>
      <c r="C17" s="286" t="s">
        <v>656</v>
      </c>
      <c r="D17" s="240"/>
      <c r="E17" s="241"/>
      <c r="F17"/>
      <c r="G17" s="248" t="s">
        <v>381</v>
      </c>
      <c r="H17" s="291" t="s">
        <v>656</v>
      </c>
      <c r="I17" s="79">
        <v>0.10346740757307271</v>
      </c>
      <c r="J17"/>
      <c r="K17" s="245"/>
      <c r="L17" s="3"/>
      <c r="Q17" s="430">
        <v>0.53415963659961063</v>
      </c>
      <c r="R17" s="697"/>
      <c r="S17" s="697"/>
      <c r="T17" s="431">
        <v>2024</v>
      </c>
    </row>
    <row r="18" spans="2:20" ht="13.5" customHeight="1">
      <c r="B18" s="285" t="s">
        <v>20</v>
      </c>
      <c r="C18" s="286" t="s">
        <v>214</v>
      </c>
      <c r="D18" s="240"/>
      <c r="E18" s="241"/>
      <c r="F18"/>
      <c r="G18" s="248" t="s">
        <v>20</v>
      </c>
      <c r="H18" s="291" t="s">
        <v>214</v>
      </c>
      <c r="I18" s="79">
        <v>0.33921912616861472</v>
      </c>
      <c r="J18"/>
      <c r="K18" s="245"/>
      <c r="L18" s="3"/>
      <c r="Q18" s="430"/>
      <c r="R18" s="697"/>
      <c r="S18" s="697"/>
      <c r="T18" s="432"/>
    </row>
    <row r="19" spans="2:20" ht="13.5" customHeight="1">
      <c r="B19" s="285" t="s">
        <v>22</v>
      </c>
      <c r="C19" s="286" t="s">
        <v>215</v>
      </c>
      <c r="D19" s="240"/>
      <c r="E19" s="241"/>
      <c r="F19"/>
      <c r="G19" s="248" t="s">
        <v>22</v>
      </c>
      <c r="H19" s="291" t="s">
        <v>215</v>
      </c>
      <c r="I19" s="79">
        <v>5.624054061870376E-2</v>
      </c>
      <c r="J19"/>
      <c r="K19" s="245"/>
      <c r="L19" s="3"/>
      <c r="Q19" s="433"/>
      <c r="R19" s="698"/>
      <c r="S19" s="698"/>
      <c r="T19" s="471"/>
    </row>
    <row r="20" spans="2:20" ht="13.5" customHeight="1">
      <c r="B20" s="285" t="s">
        <v>24</v>
      </c>
      <c r="C20" s="286" t="s">
        <v>216</v>
      </c>
      <c r="D20" s="240"/>
      <c r="E20" s="241"/>
      <c r="F20"/>
      <c r="G20" s="248" t="s">
        <v>24</v>
      </c>
      <c r="H20" s="291" t="s">
        <v>216</v>
      </c>
      <c r="I20" s="79">
        <v>5.817868768115575E-2</v>
      </c>
      <c r="J20"/>
      <c r="K20" s="245"/>
      <c r="L20" s="3"/>
      <c r="Q20" s="434">
        <v>0.52455299338756389</v>
      </c>
      <c r="R20" s="693" t="s">
        <v>614</v>
      </c>
      <c r="S20" s="425" t="s">
        <v>615</v>
      </c>
      <c r="T20" s="693">
        <v>2019</v>
      </c>
    </row>
    <row r="21" spans="2:20" ht="13.5" customHeight="1">
      <c r="B21" s="285" t="s">
        <v>26</v>
      </c>
      <c r="C21" s="286" t="s">
        <v>217</v>
      </c>
      <c r="D21" s="240"/>
      <c r="E21" s="241"/>
      <c r="F21"/>
      <c r="G21" s="248" t="s">
        <v>26</v>
      </c>
      <c r="H21" s="291" t="s">
        <v>217</v>
      </c>
      <c r="I21" s="79">
        <v>0.28437716102945387</v>
      </c>
      <c r="J21"/>
      <c r="K21" s="245"/>
      <c r="L21" s="3"/>
      <c r="Q21" s="435">
        <v>0.54910818755808533</v>
      </c>
      <c r="R21" s="695"/>
      <c r="S21" s="471" t="s">
        <v>613</v>
      </c>
      <c r="T21" s="695"/>
    </row>
    <row r="22" spans="2:20" ht="13.5" customHeight="1">
      <c r="B22" s="285" t="s">
        <v>365</v>
      </c>
      <c r="C22" s="286" t="s">
        <v>218</v>
      </c>
      <c r="D22" s="240"/>
      <c r="E22" s="241"/>
      <c r="F22"/>
      <c r="G22" s="248" t="s">
        <v>382</v>
      </c>
      <c r="H22" s="291" t="s">
        <v>218</v>
      </c>
      <c r="I22" s="79">
        <v>0.11334359373326341</v>
      </c>
      <c r="J22"/>
      <c r="K22" s="245"/>
      <c r="L22" s="3"/>
      <c r="Q22" s="436"/>
      <c r="R22" s="437" t="s">
        <v>616</v>
      </c>
      <c r="S22" s="438"/>
      <c r="T22" s="438"/>
    </row>
    <row r="23" spans="2:20" ht="13.5" customHeight="1">
      <c r="B23" s="285" t="s">
        <v>366</v>
      </c>
      <c r="C23" s="286" t="s">
        <v>219</v>
      </c>
      <c r="D23" s="240"/>
      <c r="E23" s="241"/>
      <c r="F23"/>
      <c r="G23" s="248" t="s">
        <v>383</v>
      </c>
      <c r="H23" s="291" t="s">
        <v>219</v>
      </c>
      <c r="I23" s="79">
        <v>0.203493375301387</v>
      </c>
      <c r="J23"/>
      <c r="K23" s="245"/>
      <c r="L23" s="3"/>
      <c r="Q23" s="439" t="s">
        <v>617</v>
      </c>
      <c r="R23" s="438"/>
      <c r="S23" s="438"/>
      <c r="T23" s="438"/>
    </row>
    <row r="24" spans="2:20" ht="13.5" customHeight="1">
      <c r="B24" s="285" t="s">
        <v>367</v>
      </c>
      <c r="C24" s="286" t="s">
        <v>220</v>
      </c>
      <c r="D24" s="240"/>
      <c r="E24" s="241"/>
      <c r="F24"/>
      <c r="G24" s="248" t="s">
        <v>384</v>
      </c>
      <c r="H24" s="291" t="s">
        <v>220</v>
      </c>
      <c r="I24" s="79">
        <v>0.27578229513473285</v>
      </c>
      <c r="J24"/>
      <c r="K24" s="245"/>
      <c r="L24" s="3"/>
      <c r="Q24" s="439" t="s">
        <v>618</v>
      </c>
      <c r="R24" s="438"/>
      <c r="S24" s="438"/>
      <c r="T24" s="438"/>
    </row>
    <row r="25" spans="2:20" ht="13.5" customHeight="1">
      <c r="B25" s="285" t="s">
        <v>368</v>
      </c>
      <c r="C25" s="286" t="s">
        <v>208</v>
      </c>
      <c r="D25" s="240"/>
      <c r="E25" s="241"/>
      <c r="F25"/>
      <c r="G25" s="248" t="s">
        <v>385</v>
      </c>
      <c r="H25" s="291" t="s">
        <v>208</v>
      </c>
      <c r="I25" s="79">
        <v>5.8090992064672164E-2</v>
      </c>
      <c r="J25"/>
      <c r="K25" s="245"/>
      <c r="L25" s="3"/>
      <c r="Q25" s="439" t="s">
        <v>619</v>
      </c>
      <c r="R25" s="438"/>
      <c r="S25" s="438"/>
      <c r="T25" s="438"/>
    </row>
    <row r="26" spans="2:20" ht="13.5" customHeight="1" thickBot="1">
      <c r="B26" s="285" t="s">
        <v>36</v>
      </c>
      <c r="C26" s="286" t="s">
        <v>221</v>
      </c>
      <c r="D26" s="240"/>
      <c r="E26" s="241"/>
      <c r="F26"/>
      <c r="G26" s="248" t="s">
        <v>36</v>
      </c>
      <c r="H26" s="291" t="s">
        <v>221</v>
      </c>
      <c r="I26" s="79">
        <v>5.7843021190955413E-2</v>
      </c>
      <c r="J26"/>
      <c r="K26" s="245"/>
      <c r="L26" s="3"/>
    </row>
    <row r="27" spans="2:20" ht="13.5" customHeight="1" thickTop="1">
      <c r="B27" s="285" t="s">
        <v>369</v>
      </c>
      <c r="C27" s="286" t="s">
        <v>657</v>
      </c>
      <c r="D27" s="240"/>
      <c r="E27" s="241"/>
      <c r="F27"/>
      <c r="G27" s="248" t="s">
        <v>386</v>
      </c>
      <c r="H27" s="291" t="s">
        <v>657</v>
      </c>
      <c r="I27" s="79">
        <v>9.7484159423610883E-2</v>
      </c>
      <c r="J27"/>
      <c r="K27" s="245"/>
      <c r="L27" s="3"/>
      <c r="Q27" s="689" t="s">
        <v>87</v>
      </c>
      <c r="R27" s="690"/>
    </row>
    <row r="28" spans="2:20" ht="13.5" customHeight="1" thickBot="1">
      <c r="B28" s="285" t="s">
        <v>39</v>
      </c>
      <c r="C28" s="286" t="s">
        <v>222</v>
      </c>
      <c r="D28" s="240"/>
      <c r="E28" s="241"/>
      <c r="F28"/>
      <c r="G28" s="248" t="s">
        <v>39</v>
      </c>
      <c r="H28" s="291" t="s">
        <v>222</v>
      </c>
      <c r="I28" s="79">
        <v>7.237878339564896E-2</v>
      </c>
      <c r="J28"/>
      <c r="K28" s="245"/>
      <c r="L28" s="3"/>
      <c r="Q28" s="691"/>
      <c r="R28" s="692"/>
    </row>
    <row r="29" spans="2:20" ht="13.5" customHeight="1" thickTop="1" thickBot="1">
      <c r="B29" s="285" t="s">
        <v>41</v>
      </c>
      <c r="C29" s="286" t="s">
        <v>42</v>
      </c>
      <c r="D29" s="240"/>
      <c r="E29" s="241"/>
      <c r="F29"/>
      <c r="G29" s="248" t="s">
        <v>41</v>
      </c>
      <c r="H29" s="291" t="s">
        <v>42</v>
      </c>
      <c r="I29" s="79">
        <v>0.41408535840369365</v>
      </c>
      <c r="J29"/>
      <c r="K29" s="245"/>
      <c r="L29" s="3"/>
      <c r="Q29" s="1" t="s">
        <v>85</v>
      </c>
    </row>
    <row r="30" spans="2:20" ht="13.5" customHeight="1" thickBot="1">
      <c r="B30" s="285" t="s">
        <v>43</v>
      </c>
      <c r="C30" s="286" t="s">
        <v>223</v>
      </c>
      <c r="D30" s="240"/>
      <c r="E30" s="241"/>
      <c r="F30"/>
      <c r="G30" s="248" t="s">
        <v>43</v>
      </c>
      <c r="H30" s="291" t="s">
        <v>223</v>
      </c>
      <c r="I30" s="79">
        <v>1</v>
      </c>
      <c r="J30"/>
      <c r="K30" s="245"/>
      <c r="L30" s="3"/>
      <c r="Q30" s="211" t="s">
        <v>92</v>
      </c>
      <c r="R30" s="1" t="s">
        <v>86</v>
      </c>
    </row>
    <row r="31" spans="2:20" ht="13.5" customHeight="1">
      <c r="B31" s="285" t="s">
        <v>45</v>
      </c>
      <c r="C31" s="286" t="s">
        <v>658</v>
      </c>
      <c r="D31" s="240"/>
      <c r="E31" s="241"/>
      <c r="F31"/>
      <c r="G31" s="248" t="s">
        <v>45</v>
      </c>
      <c r="H31" s="291" t="s">
        <v>658</v>
      </c>
      <c r="I31" s="79">
        <v>0.66795694248124393</v>
      </c>
      <c r="J31"/>
      <c r="K31" s="245"/>
      <c r="L31" s="3"/>
    </row>
    <row r="32" spans="2:20" ht="13.5" customHeight="1">
      <c r="B32" s="285" t="s">
        <v>46</v>
      </c>
      <c r="C32" s="286" t="s">
        <v>47</v>
      </c>
      <c r="D32" s="240"/>
      <c r="E32" s="241"/>
      <c r="F32"/>
      <c r="G32" s="248" t="s">
        <v>46</v>
      </c>
      <c r="H32" s="291" t="s">
        <v>47</v>
      </c>
      <c r="I32" s="79">
        <v>0.99986202065444663</v>
      </c>
      <c r="J32"/>
      <c r="K32" s="245"/>
      <c r="L32" s="3"/>
      <c r="Q32" s="155" t="s">
        <v>88</v>
      </c>
      <c r="R32" s="12">
        <v>100</v>
      </c>
    </row>
    <row r="33" spans="2:18" ht="13.5" customHeight="1">
      <c r="B33" s="285" t="s">
        <v>48</v>
      </c>
      <c r="C33" s="286" t="s">
        <v>49</v>
      </c>
      <c r="D33" s="240"/>
      <c r="E33" s="241"/>
      <c r="F33"/>
      <c r="G33" s="248" t="s">
        <v>48</v>
      </c>
      <c r="H33" s="291" t="s">
        <v>49</v>
      </c>
      <c r="I33" s="79">
        <v>0.93078587650512068</v>
      </c>
      <c r="J33"/>
      <c r="K33" s="245"/>
      <c r="L33" s="3"/>
      <c r="Q33" s="156" t="s">
        <v>89</v>
      </c>
      <c r="R33" s="13">
        <v>10</v>
      </c>
    </row>
    <row r="34" spans="2:18" ht="13.5" customHeight="1">
      <c r="B34" s="285" t="s">
        <v>50</v>
      </c>
      <c r="C34" s="286" t="s">
        <v>659</v>
      </c>
      <c r="D34" s="240"/>
      <c r="E34" s="241"/>
      <c r="F34"/>
      <c r="G34" s="248" t="s">
        <v>50</v>
      </c>
      <c r="H34" s="291" t="s">
        <v>659</v>
      </c>
      <c r="I34" s="79">
        <v>0.643846172221336</v>
      </c>
      <c r="J34"/>
      <c r="K34" s="245"/>
      <c r="L34" s="3"/>
      <c r="Q34" s="156" t="s">
        <v>90</v>
      </c>
      <c r="R34" s="13">
        <v>1</v>
      </c>
    </row>
    <row r="35" spans="2:18" ht="13.5" customHeight="1">
      <c r="B35" s="285" t="s">
        <v>52</v>
      </c>
      <c r="C35" s="286" t="s">
        <v>224</v>
      </c>
      <c r="D35" s="240"/>
      <c r="E35" s="241"/>
      <c r="F35"/>
      <c r="G35" s="248" t="s">
        <v>52</v>
      </c>
      <c r="H35" s="291" t="s">
        <v>224</v>
      </c>
      <c r="I35" s="79">
        <v>0.87689045744114369</v>
      </c>
      <c r="J35"/>
      <c r="K35" s="245"/>
      <c r="L35" s="3"/>
      <c r="Q35" s="156" t="s">
        <v>91</v>
      </c>
      <c r="R35" s="13">
        <v>0.1</v>
      </c>
    </row>
    <row r="36" spans="2:18" ht="13.5" customHeight="1">
      <c r="B36" s="285" t="s">
        <v>54</v>
      </c>
      <c r="C36" s="286" t="s">
        <v>225</v>
      </c>
      <c r="D36" s="240"/>
      <c r="E36" s="241"/>
      <c r="F36"/>
      <c r="G36" s="248" t="s">
        <v>54</v>
      </c>
      <c r="H36" s="291" t="s">
        <v>225</v>
      </c>
      <c r="I36" s="79">
        <v>0.99082500860770983</v>
      </c>
      <c r="J36"/>
      <c r="K36" s="245"/>
      <c r="L36" s="3"/>
      <c r="Q36" s="156" t="s">
        <v>92</v>
      </c>
      <c r="R36" s="13">
        <v>0.01</v>
      </c>
    </row>
    <row r="37" spans="2:18" ht="13.5" customHeight="1">
      <c r="B37" s="285" t="s">
        <v>370</v>
      </c>
      <c r="C37" s="286" t="s">
        <v>226</v>
      </c>
      <c r="D37" s="240"/>
      <c r="E37" s="241"/>
      <c r="F37"/>
      <c r="G37" s="248" t="s">
        <v>387</v>
      </c>
      <c r="H37" s="291" t="s">
        <v>226</v>
      </c>
      <c r="I37" s="79">
        <v>0.78116721404020473</v>
      </c>
      <c r="J37"/>
      <c r="K37" s="245"/>
      <c r="L37" s="3"/>
      <c r="Q37" s="156" t="s">
        <v>93</v>
      </c>
      <c r="R37" s="13">
        <v>1E-3</v>
      </c>
    </row>
    <row r="38" spans="2:18" ht="13.5" customHeight="1">
      <c r="B38" s="285" t="s">
        <v>371</v>
      </c>
      <c r="C38" s="286" t="s">
        <v>227</v>
      </c>
      <c r="D38" s="240"/>
      <c r="E38" s="241"/>
      <c r="F38"/>
      <c r="G38" s="248" t="s">
        <v>388</v>
      </c>
      <c r="H38" s="291" t="s">
        <v>227</v>
      </c>
      <c r="I38" s="79">
        <v>0.5134940773613238</v>
      </c>
      <c r="J38"/>
      <c r="K38" s="245"/>
      <c r="L38" s="3"/>
      <c r="Q38" s="157" t="s">
        <v>94</v>
      </c>
      <c r="R38" s="14">
        <v>9.9999999999999995E-7</v>
      </c>
    </row>
    <row r="39" spans="2:18" ht="13.5" customHeight="1">
      <c r="B39" s="285" t="s">
        <v>60</v>
      </c>
      <c r="C39" s="286" t="s">
        <v>228</v>
      </c>
      <c r="D39" s="240"/>
      <c r="E39" s="241"/>
      <c r="F39"/>
      <c r="G39" s="248" t="s">
        <v>60</v>
      </c>
      <c r="H39" s="291" t="s">
        <v>228</v>
      </c>
      <c r="I39" s="79">
        <v>1</v>
      </c>
      <c r="J39"/>
      <c r="K39" s="245"/>
      <c r="L39" s="3"/>
    </row>
    <row r="40" spans="2:18" ht="13.5" customHeight="1">
      <c r="B40" s="285" t="s">
        <v>62</v>
      </c>
      <c r="C40" s="286" t="s">
        <v>229</v>
      </c>
      <c r="D40" s="240"/>
      <c r="E40" s="241"/>
      <c r="F40"/>
      <c r="G40" s="248" t="s">
        <v>62</v>
      </c>
      <c r="H40" s="291" t="s">
        <v>229</v>
      </c>
      <c r="I40" s="79">
        <v>0.74506216465030639</v>
      </c>
      <c r="J40"/>
      <c r="K40" s="245"/>
      <c r="L40" s="3"/>
      <c r="Q40" s="15" t="s">
        <v>95</v>
      </c>
    </row>
    <row r="41" spans="2:18" ht="13.5" customHeight="1">
      <c r="B41" s="285" t="s">
        <v>372</v>
      </c>
      <c r="C41" s="286" t="s">
        <v>230</v>
      </c>
      <c r="D41" s="240"/>
      <c r="E41" s="241"/>
      <c r="F41"/>
      <c r="G41" s="248" t="s">
        <v>389</v>
      </c>
      <c r="H41" s="291" t="s">
        <v>230</v>
      </c>
      <c r="I41" s="79">
        <v>0.985303527799682</v>
      </c>
      <c r="J41"/>
      <c r="K41" s="245"/>
      <c r="L41" s="3"/>
      <c r="Q41" s="15">
        <f>VLOOKUP(Q30,Q32:R38,2,0)</f>
        <v>0.01</v>
      </c>
    </row>
    <row r="42" spans="2:18" ht="13.5" customHeight="1">
      <c r="B42" s="285" t="s">
        <v>66</v>
      </c>
      <c r="C42" s="286" t="s">
        <v>206</v>
      </c>
      <c r="D42" s="240"/>
      <c r="E42" s="241"/>
      <c r="F42"/>
      <c r="G42" s="248" t="s">
        <v>66</v>
      </c>
      <c r="H42" s="291" t="s">
        <v>206</v>
      </c>
      <c r="I42" s="79">
        <v>0.97546900936452752</v>
      </c>
      <c r="J42"/>
      <c r="K42" s="245"/>
      <c r="L42" s="3"/>
    </row>
    <row r="43" spans="2:18" ht="13.5" customHeight="1">
      <c r="B43" s="285" t="s">
        <v>67</v>
      </c>
      <c r="C43" s="286" t="s">
        <v>68</v>
      </c>
      <c r="D43" s="240"/>
      <c r="E43" s="241"/>
      <c r="F43"/>
      <c r="G43" s="248" t="s">
        <v>67</v>
      </c>
      <c r="H43" s="291" t="s">
        <v>68</v>
      </c>
      <c r="I43" s="79">
        <v>0.61099518776754258</v>
      </c>
      <c r="J43"/>
      <c r="K43" s="245"/>
      <c r="L43" s="3"/>
    </row>
    <row r="44" spans="2:18" ht="13.5" customHeight="1">
      <c r="B44" s="285" t="s">
        <v>373</v>
      </c>
      <c r="C44" s="286" t="s">
        <v>277</v>
      </c>
      <c r="D44" s="240"/>
      <c r="E44" s="241"/>
      <c r="F44"/>
      <c r="G44" s="248" t="s">
        <v>390</v>
      </c>
      <c r="H44" s="291" t="s">
        <v>277</v>
      </c>
      <c r="I44" s="79">
        <v>0.80860628342245988</v>
      </c>
      <c r="J44"/>
      <c r="K44" s="245"/>
      <c r="L44" s="3"/>
    </row>
    <row r="45" spans="2:18" s="17" customFormat="1" ht="13.5" customHeight="1">
      <c r="B45" s="285" t="s">
        <v>374</v>
      </c>
      <c r="C45" s="286" t="s">
        <v>237</v>
      </c>
      <c r="D45" s="240"/>
      <c r="E45" s="241"/>
      <c r="F45"/>
      <c r="G45" s="248" t="s">
        <v>391</v>
      </c>
      <c r="H45" s="291" t="s">
        <v>237</v>
      </c>
      <c r="I45" s="79">
        <v>0.34133574804540834</v>
      </c>
      <c r="J45"/>
      <c r="K45" s="245"/>
      <c r="L45" s="3"/>
    </row>
    <row r="46" spans="2:18" s="17" customFormat="1" ht="13.5" customHeight="1">
      <c r="B46" s="285" t="s">
        <v>375</v>
      </c>
      <c r="C46" s="286" t="s">
        <v>238</v>
      </c>
      <c r="D46" s="240"/>
      <c r="E46" s="241"/>
      <c r="F46"/>
      <c r="G46" s="248" t="s">
        <v>392</v>
      </c>
      <c r="H46" s="291" t="s">
        <v>238</v>
      </c>
      <c r="I46" s="79">
        <v>0.89315257846137996</v>
      </c>
      <c r="J46"/>
      <c r="K46" s="245"/>
      <c r="L46" s="3"/>
    </row>
    <row r="47" spans="2:18" ht="13.5" customHeight="1">
      <c r="B47" s="285" t="s">
        <v>376</v>
      </c>
      <c r="C47" s="286" t="s">
        <v>71</v>
      </c>
      <c r="D47" s="240"/>
      <c r="E47" s="241"/>
      <c r="F47"/>
      <c r="G47" s="248" t="s">
        <v>393</v>
      </c>
      <c r="H47" s="291" t="s">
        <v>71</v>
      </c>
      <c r="I47" s="79">
        <v>1</v>
      </c>
      <c r="J47"/>
      <c r="K47" s="245"/>
      <c r="L47" s="3"/>
    </row>
    <row r="48" spans="2:18" ht="13.5" customHeight="1" thickBot="1">
      <c r="B48" s="287" t="s">
        <v>377</v>
      </c>
      <c r="C48" s="288" t="s">
        <v>73</v>
      </c>
      <c r="D48" s="242"/>
      <c r="E48" s="243"/>
      <c r="G48" s="249" t="s">
        <v>394</v>
      </c>
      <c r="H48" s="292" t="s">
        <v>73</v>
      </c>
      <c r="I48" s="80">
        <v>0.63584902949585509</v>
      </c>
      <c r="J48"/>
      <c r="K48" s="246"/>
      <c r="L48" s="3"/>
    </row>
    <row r="49" spans="2:12" ht="13.5" customHeight="1" thickTop="1">
      <c r="B49" s="164"/>
      <c r="C49" s="164" t="s">
        <v>74</v>
      </c>
      <c r="D49" s="237">
        <f>SUM(D10:D48)</f>
        <v>0</v>
      </c>
      <c r="E49" s="237">
        <f>SUM(E10:E48)</f>
        <v>0</v>
      </c>
      <c r="L49" s="3"/>
    </row>
    <row r="50" spans="2:12">
      <c r="E50" s="3"/>
      <c r="F50" s="3"/>
      <c r="G50" s="3"/>
      <c r="H50" s="3"/>
      <c r="I50" s="3"/>
      <c r="J50" s="3"/>
      <c r="K50" s="3"/>
      <c r="L50" s="3"/>
    </row>
    <row r="51" spans="2:12">
      <c r="E51" s="3"/>
      <c r="F51" s="3"/>
      <c r="G51" s="3"/>
      <c r="H51" s="3"/>
      <c r="I51" s="3"/>
      <c r="J51" s="3"/>
      <c r="K51" s="3"/>
      <c r="L51" s="3"/>
    </row>
    <row r="52" spans="2:12">
      <c r="E52" s="3"/>
      <c r="F52" s="3"/>
      <c r="G52" s="3"/>
      <c r="H52" s="3"/>
      <c r="I52" s="3"/>
      <c r="J52" s="3"/>
      <c r="K52" s="3"/>
      <c r="L52" s="3"/>
    </row>
    <row r="53" spans="2:12">
      <c r="E53" s="3"/>
      <c r="F53" s="3"/>
      <c r="G53" s="3"/>
      <c r="H53" s="3"/>
      <c r="I53" s="3"/>
      <c r="J53" s="3"/>
      <c r="K53" s="3"/>
      <c r="L53" s="3"/>
    </row>
    <row r="54" spans="2:12">
      <c r="E54" s="3"/>
      <c r="F54" s="3"/>
      <c r="G54" s="3"/>
      <c r="H54" s="3"/>
      <c r="I54" s="3"/>
      <c r="J54" s="3"/>
      <c r="K54" s="3"/>
      <c r="L54" s="3"/>
    </row>
    <row r="55" spans="2:12">
      <c r="E55" s="3"/>
      <c r="F55" s="3"/>
      <c r="G55" s="3"/>
      <c r="H55" s="3"/>
      <c r="I55" s="3"/>
      <c r="J55" s="3"/>
      <c r="K55" s="3"/>
      <c r="L55" s="3"/>
    </row>
    <row r="56" spans="2:12">
      <c r="E56" s="3"/>
      <c r="F56" s="3"/>
      <c r="G56" s="3"/>
      <c r="H56" s="3"/>
      <c r="I56" s="3"/>
      <c r="J56" s="3"/>
      <c r="K56" s="3"/>
      <c r="L56" s="3"/>
    </row>
    <row r="57" spans="2:12">
      <c r="E57" s="3"/>
      <c r="F57" s="3"/>
      <c r="G57" s="3"/>
      <c r="H57" s="3"/>
      <c r="I57" s="3"/>
      <c r="J57" s="3"/>
      <c r="K57" s="3"/>
      <c r="L57" s="3"/>
    </row>
    <row r="58" spans="2:12">
      <c r="E58" s="3"/>
      <c r="F58" s="3"/>
      <c r="G58" s="3"/>
      <c r="H58" s="3"/>
      <c r="I58" s="3"/>
      <c r="J58" s="3"/>
      <c r="K58" s="3"/>
      <c r="L58" s="3"/>
    </row>
    <row r="59" spans="2:12">
      <c r="E59" s="3"/>
      <c r="F59" s="3"/>
      <c r="G59" s="3"/>
      <c r="H59" s="3"/>
      <c r="I59" s="3"/>
      <c r="J59" s="3"/>
      <c r="K59" s="3"/>
      <c r="L59" s="3"/>
    </row>
  </sheetData>
  <sheetProtection formatCells="0" formatColumns="0" formatRows="0"/>
  <mergeCells count="13">
    <mergeCell ref="G7:H9"/>
    <mergeCell ref="I7:I9"/>
    <mergeCell ref="B7:C9"/>
    <mergeCell ref="D6:E6"/>
    <mergeCell ref="Q5:R5"/>
    <mergeCell ref="D7:E7"/>
    <mergeCell ref="K7:K9"/>
    <mergeCell ref="Q27:R28"/>
    <mergeCell ref="T10:T12"/>
    <mergeCell ref="R10:R19"/>
    <mergeCell ref="S13:S19"/>
    <mergeCell ref="R20:R21"/>
    <mergeCell ref="T20:T21"/>
  </mergeCells>
  <phoneticPr fontId="1"/>
  <conditionalFormatting sqref="D10:E48">
    <cfRule type="cellIs" dxfId="11" priority="3" stopIfTrue="1" operator="greaterThan">
      <formula>0</formula>
    </cfRule>
  </conditionalFormatting>
  <conditionalFormatting sqref="K10:K48">
    <cfRule type="cellIs" dxfId="10" priority="1" stopIfTrue="1" operator="greaterThan">
      <formula>0</formula>
    </cfRule>
    <cfRule type="cellIs" dxfId="9" priority="2" operator="greaterThan">
      <formula>0</formula>
    </cfRule>
  </conditionalFormatting>
  <dataValidations count="2">
    <dataValidation type="list" allowBlank="1" showInputMessage="1" showErrorMessage="1" sqref="Q30" xr:uid="{81E163F2-F124-4F89-ACE8-ED39C39361BB}">
      <formula1>$Q$32:$Q$38</formula1>
    </dataValidation>
    <dataValidation type="list" allowBlank="1" showInputMessage="1" showErrorMessage="1" sqref="Q7" xr:uid="{A055A325-4101-47CD-B89C-48D4265C0ECD}">
      <formula1>$Q$10:$Q$20</formula1>
    </dataValidation>
  </dataValidations>
  <pageMargins left="0.31496062992125984" right="0.31496062992125984" top="0.35433070866141736" bottom="0.35433070866141736" header="0.31496062992125984" footer="0.11811023622047245"/>
  <pageSetup paperSize="9" orientation="landscape" r:id="rId1"/>
  <ignoredErrors>
    <ignoredError sqref="B10:B44"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7E97C-CB2C-44AE-A61D-BC1BECE6B8DE}">
  <sheetPr>
    <tabColor theme="9"/>
  </sheetPr>
  <dimension ref="A1:AE117"/>
  <sheetViews>
    <sheetView showGridLines="0" topLeftCell="A3" workbookViewId="0">
      <selection activeCell="X32" sqref="X32:Z41"/>
    </sheetView>
  </sheetViews>
  <sheetFormatPr defaultRowHeight="13.2"/>
  <cols>
    <col min="1" max="3" width="2.88671875" customWidth="1"/>
    <col min="4" max="4" width="12.109375" customWidth="1"/>
    <col min="5" max="5" width="20.6640625" customWidth="1"/>
    <col min="6" max="7" width="12.6640625" style="163" customWidth="1"/>
    <col min="8" max="8" width="19.21875" style="163" customWidth="1"/>
    <col min="9" max="9" width="15" style="163" customWidth="1"/>
    <col min="10" max="10" width="15.6640625" style="163" customWidth="1"/>
    <col min="11" max="11" width="14.44140625" customWidth="1"/>
    <col min="12" max="12" width="14.77734375" customWidth="1"/>
    <col min="13" max="13" width="13.44140625" customWidth="1"/>
    <col min="14" max="14" width="12.44140625" customWidth="1"/>
    <col min="15" max="15" width="11.109375" customWidth="1"/>
    <col min="16" max="16" width="5.88671875" customWidth="1"/>
    <col min="17" max="17" width="26.6640625" customWidth="1"/>
    <col min="18" max="21" width="12.6640625" customWidth="1"/>
    <col min="22" max="22" width="3.6640625" customWidth="1"/>
    <col min="23" max="23" width="25.6640625" customWidth="1"/>
    <col min="24" max="26" width="15.6640625" customWidth="1"/>
    <col min="27" max="27" width="3.6640625" customWidth="1"/>
    <col min="28" max="30" width="20.6640625" customWidth="1"/>
  </cols>
  <sheetData>
    <row r="1" spans="1:28">
      <c r="F1" s="193"/>
      <c r="G1" s="193"/>
      <c r="H1" s="193"/>
      <c r="I1" s="193"/>
      <c r="J1" s="193"/>
    </row>
    <row r="2" spans="1:28" ht="14.4">
      <c r="F2" s="418" t="s">
        <v>589</v>
      </c>
      <c r="G2" s="193"/>
      <c r="H2" s="193"/>
      <c r="I2" s="193"/>
      <c r="J2" s="193"/>
    </row>
    <row r="3" spans="1:28" ht="14.4">
      <c r="F3" s="418" t="s">
        <v>590</v>
      </c>
      <c r="G3" s="193"/>
      <c r="H3" s="193"/>
      <c r="I3" s="193"/>
      <c r="J3" s="193"/>
    </row>
    <row r="4" spans="1:28" ht="13.8" thickBot="1">
      <c r="F4" s="193"/>
      <c r="G4" s="193"/>
      <c r="H4" s="193"/>
      <c r="I4" s="193"/>
      <c r="J4" s="193"/>
    </row>
    <row r="5" spans="1:28" ht="15.6" thickTop="1" thickBot="1">
      <c r="B5" s="709" t="s">
        <v>501</v>
      </c>
      <c r="C5" s="736"/>
      <c r="D5" s="710"/>
      <c r="F5" s="417"/>
      <c r="G5" s="193"/>
      <c r="H5" s="193"/>
      <c r="I5" s="193"/>
      <c r="J5" s="193"/>
      <c r="M5" s="709" t="s">
        <v>87</v>
      </c>
      <c r="N5" s="710"/>
      <c r="Q5" s="195" t="s">
        <v>141</v>
      </c>
    </row>
    <row r="6" spans="1:28" ht="15" thickTop="1">
      <c r="A6" s="60"/>
      <c r="F6" s="193"/>
      <c r="G6" s="193"/>
      <c r="H6"/>
      <c r="I6"/>
      <c r="J6"/>
      <c r="K6" s="60"/>
      <c r="M6" s="372"/>
      <c r="N6" s="372"/>
    </row>
    <row r="7" spans="1:28" s="61" customFormat="1" ht="31.5" customHeight="1" thickBot="1">
      <c r="A7" s="192"/>
      <c r="B7" s="159" t="s">
        <v>324</v>
      </c>
      <c r="C7" s="142"/>
      <c r="D7" s="143"/>
      <c r="E7" s="144"/>
      <c r="F7" s="165"/>
      <c r="G7" s="165"/>
      <c r="H7" s="165"/>
      <c r="I7" s="165"/>
      <c r="J7" s="165"/>
      <c r="K7" s="138"/>
      <c r="L7"/>
      <c r="M7" s="17" t="s">
        <v>85</v>
      </c>
      <c r="N7" s="17"/>
      <c r="O7"/>
      <c r="P7"/>
      <c r="Q7" s="738" t="s">
        <v>660</v>
      </c>
      <c r="R7" s="738"/>
      <c r="S7" s="738"/>
      <c r="T7" s="738"/>
      <c r="U7" s="738"/>
      <c r="V7" s="738"/>
      <c r="W7" s="738"/>
      <c r="X7" s="738"/>
      <c r="Y7" s="738"/>
      <c r="Z7" s="738"/>
      <c r="AA7"/>
      <c r="AB7" s="139"/>
    </row>
    <row r="8" spans="1:28" ht="13.5" customHeight="1" thickBot="1">
      <c r="A8" s="60"/>
      <c r="B8" s="153"/>
      <c r="C8" s="737" t="s">
        <v>564</v>
      </c>
      <c r="D8" s="737"/>
      <c r="E8" s="737"/>
      <c r="F8" s="737"/>
      <c r="G8" s="737"/>
      <c r="H8" s="737"/>
      <c r="I8" s="737"/>
      <c r="J8" s="737"/>
      <c r="K8" s="129"/>
      <c r="M8" s="211" t="s">
        <v>92</v>
      </c>
      <c r="N8" s="17" t="s">
        <v>86</v>
      </c>
      <c r="Q8" s="41" t="s">
        <v>516</v>
      </c>
      <c r="R8" s="153"/>
      <c r="V8" s="152"/>
      <c r="W8" s="193"/>
      <c r="X8" s="193"/>
    </row>
    <row r="9" spans="1:28" ht="13.5" customHeight="1">
      <c r="A9" s="153"/>
      <c r="B9" s="153"/>
      <c r="C9" s="762" t="s">
        <v>563</v>
      </c>
      <c r="D9" s="762"/>
      <c r="E9" s="762"/>
      <c r="F9" s="762"/>
      <c r="G9" s="762"/>
      <c r="H9" s="762"/>
      <c r="I9" s="762"/>
      <c r="J9" s="762"/>
      <c r="K9" s="129"/>
      <c r="M9" s="17"/>
      <c r="N9" s="17"/>
      <c r="R9" s="153"/>
      <c r="V9" s="152"/>
      <c r="W9" s="193"/>
      <c r="X9" s="193"/>
    </row>
    <row r="10" spans="1:28" ht="13.5" customHeight="1">
      <c r="A10" s="60"/>
      <c r="B10" s="153"/>
      <c r="C10" s="130" t="s">
        <v>503</v>
      </c>
      <c r="D10" s="153"/>
      <c r="E10" s="128"/>
      <c r="F10" s="148"/>
      <c r="G10" s="148"/>
      <c r="H10" s="148"/>
      <c r="I10" s="148"/>
      <c r="J10" s="148"/>
      <c r="K10" s="128"/>
      <c r="M10" s="155" t="s">
        <v>88</v>
      </c>
      <c r="N10" s="12">
        <v>100</v>
      </c>
      <c r="O10" s="12">
        <v>1E-8</v>
      </c>
      <c r="Q10" s="739" t="s">
        <v>264</v>
      </c>
      <c r="R10" s="742" t="s">
        <v>265</v>
      </c>
      <c r="S10" s="743"/>
      <c r="T10" s="746" t="s">
        <v>266</v>
      </c>
      <c r="U10" s="747"/>
      <c r="V10" s="750" t="s">
        <v>241</v>
      </c>
      <c r="W10" s="751"/>
      <c r="X10" s="756" t="s">
        <v>257</v>
      </c>
      <c r="Y10" s="757"/>
      <c r="Z10" s="758"/>
    </row>
    <row r="11" spans="1:28" ht="13.5" customHeight="1">
      <c r="A11" s="60"/>
      <c r="B11" s="60"/>
      <c r="C11" s="130" t="s">
        <v>504</v>
      </c>
      <c r="D11" s="153"/>
      <c r="E11" s="128"/>
      <c r="F11" s="148"/>
      <c r="G11" s="148"/>
      <c r="H11" s="148"/>
      <c r="I11" s="148"/>
      <c r="J11" s="148"/>
      <c r="K11" s="128"/>
      <c r="M11" s="156" t="s">
        <v>89</v>
      </c>
      <c r="N11" s="13">
        <v>10</v>
      </c>
      <c r="O11" s="13">
        <v>9.9999999999999995E-8</v>
      </c>
      <c r="Q11" s="740"/>
      <c r="R11" s="744"/>
      <c r="S11" s="745"/>
      <c r="T11" s="748"/>
      <c r="U11" s="749"/>
      <c r="V11" s="752"/>
      <c r="W11" s="753"/>
      <c r="X11" s="759"/>
      <c r="Y11" s="760"/>
      <c r="Z11" s="761"/>
    </row>
    <row r="12" spans="1:28" ht="13.5" customHeight="1">
      <c r="A12" s="60"/>
      <c r="B12" s="60"/>
      <c r="C12" s="130" t="s">
        <v>255</v>
      </c>
      <c r="D12" s="153"/>
      <c r="E12" s="128"/>
      <c r="F12" s="148"/>
      <c r="G12" s="148"/>
      <c r="H12" s="148"/>
      <c r="I12" s="148"/>
      <c r="J12" s="148"/>
      <c r="K12" s="128"/>
      <c r="M12" s="156" t="s">
        <v>90</v>
      </c>
      <c r="N12" s="13">
        <v>1</v>
      </c>
      <c r="O12" s="13">
        <v>9.9999999999999995E-7</v>
      </c>
      <c r="Q12" s="741"/>
      <c r="R12" s="207" t="s">
        <v>256</v>
      </c>
      <c r="S12" s="208" t="s">
        <v>271</v>
      </c>
      <c r="T12" s="207" t="s">
        <v>256</v>
      </c>
      <c r="U12" s="208" t="s">
        <v>271</v>
      </c>
      <c r="V12" s="754"/>
      <c r="W12" s="755"/>
      <c r="X12" s="759"/>
      <c r="Y12" s="760"/>
      <c r="Z12" s="761"/>
    </row>
    <row r="13" spans="1:28" ht="13.5" customHeight="1">
      <c r="A13" s="60"/>
      <c r="B13" s="60"/>
      <c r="C13" s="130" t="s">
        <v>713</v>
      </c>
      <c r="D13" s="153"/>
      <c r="E13" s="128"/>
      <c r="F13" s="148"/>
      <c r="G13" s="148"/>
      <c r="H13" s="148"/>
      <c r="I13" s="148"/>
      <c r="J13" s="148"/>
      <c r="K13" s="128"/>
      <c r="M13" s="156" t="s">
        <v>91</v>
      </c>
      <c r="N13" s="13">
        <v>0.1</v>
      </c>
      <c r="O13" s="13">
        <v>1.0000000000000001E-5</v>
      </c>
      <c r="Q13" s="247" t="s">
        <v>242</v>
      </c>
      <c r="R13" s="385">
        <v>1</v>
      </c>
      <c r="S13" s="397"/>
      <c r="T13" s="391">
        <v>1</v>
      </c>
      <c r="U13" s="397"/>
      <c r="V13" s="252" t="s">
        <v>56</v>
      </c>
      <c r="W13" s="247" t="s">
        <v>684</v>
      </c>
      <c r="X13" s="715" t="s">
        <v>290</v>
      </c>
      <c r="Y13" s="716"/>
      <c r="Z13" s="717"/>
    </row>
    <row r="14" spans="1:28" ht="13.5" customHeight="1">
      <c r="A14" s="153"/>
      <c r="B14" s="153"/>
      <c r="C14" s="130" t="s">
        <v>712</v>
      </c>
      <c r="D14" s="153"/>
      <c r="E14" s="128"/>
      <c r="F14" s="148"/>
      <c r="G14" s="148"/>
      <c r="H14" s="148"/>
      <c r="I14" s="148"/>
      <c r="J14" s="148"/>
      <c r="K14" s="128"/>
      <c r="M14" s="156" t="s">
        <v>92</v>
      </c>
      <c r="N14" s="13">
        <v>0.01</v>
      </c>
      <c r="O14" s="13">
        <v>1E-4</v>
      </c>
      <c r="Q14" s="247" t="s">
        <v>243</v>
      </c>
      <c r="R14" s="385">
        <v>1</v>
      </c>
      <c r="S14" s="397"/>
      <c r="T14" s="391">
        <v>1</v>
      </c>
      <c r="U14" s="397"/>
      <c r="V14" s="252" t="s">
        <v>56</v>
      </c>
      <c r="W14" s="247" t="s">
        <v>684</v>
      </c>
      <c r="X14" s="718"/>
      <c r="Y14" s="719"/>
      <c r="Z14" s="720"/>
    </row>
    <row r="15" spans="1:28" ht="13.5" customHeight="1">
      <c r="A15" s="60"/>
      <c r="B15" s="60"/>
      <c r="C15" s="130"/>
      <c r="D15" s="153"/>
      <c r="E15" s="128"/>
      <c r="F15" s="148"/>
      <c r="G15" s="148"/>
      <c r="H15" s="148"/>
      <c r="I15" s="148"/>
      <c r="J15" s="148"/>
      <c r="K15" s="128"/>
      <c r="M15" s="156" t="s">
        <v>93</v>
      </c>
      <c r="N15" s="13">
        <v>1E-3</v>
      </c>
      <c r="O15" s="13">
        <v>1E-3</v>
      </c>
      <c r="Q15" s="247" t="s">
        <v>244</v>
      </c>
      <c r="R15" s="385">
        <v>1</v>
      </c>
      <c r="S15" s="397"/>
      <c r="T15" s="391">
        <v>1</v>
      </c>
      <c r="U15" s="397"/>
      <c r="V15" s="252" t="s">
        <v>56</v>
      </c>
      <c r="W15" s="247" t="s">
        <v>684</v>
      </c>
      <c r="X15" s="718"/>
      <c r="Y15" s="719"/>
      <c r="Z15" s="720"/>
    </row>
    <row r="16" spans="1:28" ht="13.5" customHeight="1">
      <c r="A16" s="60"/>
      <c r="B16" s="60"/>
      <c r="C16" s="131"/>
      <c r="D16" s="210" t="s">
        <v>557</v>
      </c>
      <c r="E16" s="190"/>
      <c r="F16" s="191"/>
      <c r="G16" s="191"/>
      <c r="H16" s="191"/>
      <c r="I16" s="191"/>
      <c r="J16" s="191"/>
      <c r="K16" s="416"/>
      <c r="L16" s="190"/>
      <c r="M16" s="157" t="s">
        <v>94</v>
      </c>
      <c r="N16" s="14">
        <v>9.9999999999999995E-7</v>
      </c>
      <c r="O16" s="14">
        <v>1</v>
      </c>
      <c r="Q16" s="247" t="s">
        <v>245</v>
      </c>
      <c r="R16" s="385">
        <v>1</v>
      </c>
      <c r="S16" s="397"/>
      <c r="T16" s="391">
        <v>1</v>
      </c>
      <c r="U16" s="397"/>
      <c r="V16" s="252" t="s">
        <v>56</v>
      </c>
      <c r="W16" s="247" t="s">
        <v>684</v>
      </c>
      <c r="X16" s="718"/>
      <c r="Y16" s="719"/>
      <c r="Z16" s="720"/>
    </row>
    <row r="17" spans="1:26" ht="13.5" customHeight="1">
      <c r="A17" s="60"/>
      <c r="B17" s="60"/>
      <c r="C17" s="131"/>
      <c r="D17" s="133"/>
      <c r="E17" s="153"/>
      <c r="K17" s="128"/>
      <c r="M17" s="193"/>
      <c r="N17" s="193"/>
      <c r="Q17" s="247" t="s">
        <v>748</v>
      </c>
      <c r="R17" s="385">
        <v>1</v>
      </c>
      <c r="S17" s="397"/>
      <c r="T17" s="391">
        <v>1</v>
      </c>
      <c r="U17" s="397"/>
      <c r="V17" s="252" t="s">
        <v>56</v>
      </c>
      <c r="W17" s="247" t="s">
        <v>684</v>
      </c>
      <c r="X17" s="718"/>
      <c r="Y17" s="719"/>
      <c r="Z17" s="720"/>
    </row>
    <row r="18" spans="1:26" ht="13.5" customHeight="1">
      <c r="A18" s="60"/>
      <c r="B18" s="60"/>
      <c r="C18" s="134"/>
      <c r="D18" s="126"/>
      <c r="E18" s="126"/>
      <c r="F18" s="166"/>
      <c r="G18" s="166"/>
      <c r="H18" s="166"/>
      <c r="I18" s="166"/>
      <c r="J18" s="166"/>
      <c r="K18" s="128"/>
      <c r="N18" s="15" t="s">
        <v>552</v>
      </c>
      <c r="O18" s="15" t="s">
        <v>553</v>
      </c>
      <c r="Q18" s="247" t="s">
        <v>749</v>
      </c>
      <c r="R18" s="385">
        <v>1</v>
      </c>
      <c r="S18" s="397"/>
      <c r="T18" s="391">
        <v>1</v>
      </c>
      <c r="U18" s="397"/>
      <c r="V18" s="252" t="s">
        <v>67</v>
      </c>
      <c r="W18" s="247" t="s">
        <v>68</v>
      </c>
      <c r="X18" s="718"/>
      <c r="Y18" s="719"/>
      <c r="Z18" s="720"/>
    </row>
    <row r="19" spans="1:26" ht="13.5" customHeight="1">
      <c r="A19" s="60"/>
      <c r="B19" s="60"/>
      <c r="C19" s="134"/>
      <c r="D19" s="368" t="s">
        <v>278</v>
      </c>
      <c r="E19" s="189"/>
      <c r="F19" s="166"/>
      <c r="G19" s="166"/>
      <c r="H19" s="166"/>
      <c r="I19" s="166"/>
      <c r="J19" s="166"/>
      <c r="K19" s="60"/>
      <c r="N19" s="15">
        <f>VLOOKUP(M8,M10:N16,2,0)</f>
        <v>0.01</v>
      </c>
      <c r="O19" s="15">
        <f>VLOOKUP(M8,M10:O16,3,0)</f>
        <v>1E-4</v>
      </c>
      <c r="Q19" s="247" t="s">
        <v>750</v>
      </c>
      <c r="R19" s="385">
        <v>0</v>
      </c>
      <c r="S19" s="397"/>
      <c r="T19" s="391">
        <v>0</v>
      </c>
      <c r="U19" s="397"/>
      <c r="V19" s="252" t="s">
        <v>17</v>
      </c>
      <c r="W19" s="247" t="s">
        <v>18</v>
      </c>
      <c r="X19" s="718"/>
      <c r="Y19" s="719"/>
      <c r="Z19" s="720"/>
    </row>
    <row r="20" spans="1:26" ht="13.5" customHeight="1">
      <c r="A20" s="60"/>
      <c r="B20" s="60"/>
      <c r="C20" s="134"/>
      <c r="D20" s="126"/>
      <c r="E20" s="126"/>
      <c r="F20" s="166"/>
      <c r="G20" s="166"/>
      <c r="H20" s="166"/>
      <c r="I20" s="166"/>
      <c r="J20" s="166"/>
      <c r="K20" s="60"/>
      <c r="Q20" s="247" t="s">
        <v>751</v>
      </c>
      <c r="R20" s="386">
        <v>1</v>
      </c>
      <c r="S20" s="398"/>
      <c r="T20" s="392">
        <v>1</v>
      </c>
      <c r="U20" s="398"/>
      <c r="V20" s="256" t="s">
        <v>56</v>
      </c>
      <c r="W20" s="253" t="s">
        <v>684</v>
      </c>
      <c r="X20" s="721"/>
      <c r="Y20" s="722"/>
      <c r="Z20" s="723"/>
    </row>
    <row r="21" spans="1:26" ht="13.5" customHeight="1">
      <c r="A21" s="60"/>
      <c r="B21" s="60"/>
      <c r="C21" s="134"/>
      <c r="D21" s="132" t="s">
        <v>581</v>
      </c>
      <c r="E21" s="127"/>
      <c r="F21" s="166"/>
      <c r="G21" s="166"/>
      <c r="H21" s="166"/>
      <c r="I21" s="166"/>
      <c r="J21" s="166"/>
      <c r="K21" s="60"/>
      <c r="Q21" s="518" t="s">
        <v>250</v>
      </c>
      <c r="R21" s="519">
        <v>1</v>
      </c>
      <c r="S21" s="520"/>
      <c r="T21" s="521">
        <v>0</v>
      </c>
      <c r="U21" s="520"/>
      <c r="V21" s="522">
        <v>36</v>
      </c>
      <c r="W21" s="518" t="s">
        <v>289</v>
      </c>
      <c r="X21" s="763" t="s">
        <v>395</v>
      </c>
      <c r="Y21" s="764"/>
      <c r="Z21" s="765"/>
    </row>
    <row r="22" spans="1:26" ht="13.5" customHeight="1">
      <c r="A22" s="60"/>
      <c r="B22" s="60"/>
      <c r="C22" s="134"/>
      <c r="D22" s="133"/>
      <c r="E22" s="133"/>
      <c r="F22" s="281"/>
      <c r="G22" s="160"/>
      <c r="H22" s="160"/>
      <c r="I22" s="282"/>
      <c r="J22" s="282"/>
      <c r="K22" s="60"/>
      <c r="Q22" s="513" t="s">
        <v>251</v>
      </c>
      <c r="R22" s="514">
        <v>1</v>
      </c>
      <c r="S22" s="515"/>
      <c r="T22" s="516">
        <v>1</v>
      </c>
      <c r="U22" s="515"/>
      <c r="V22" s="517">
        <v>37</v>
      </c>
      <c r="W22" s="513" t="s">
        <v>238</v>
      </c>
      <c r="X22" s="766"/>
      <c r="Y22" s="767"/>
      <c r="Z22" s="768"/>
    </row>
    <row r="23" spans="1:26" ht="13.5" customHeight="1">
      <c r="A23" s="60"/>
      <c r="B23" s="60"/>
      <c r="C23" s="131"/>
      <c r="D23" s="133"/>
      <c r="E23" s="128"/>
      <c r="F23" s="148"/>
      <c r="G23" s="167" t="s">
        <v>260</v>
      </c>
      <c r="H23" s="136"/>
      <c r="I23" s="148"/>
      <c r="J23" s="148"/>
      <c r="K23" s="60"/>
      <c r="Q23" s="251" t="s">
        <v>273</v>
      </c>
      <c r="R23" s="387">
        <v>0.1944746943698985</v>
      </c>
      <c r="S23" s="399"/>
      <c r="T23" s="393">
        <v>0.1944746943698985</v>
      </c>
      <c r="U23" s="399"/>
      <c r="V23" s="250" t="s">
        <v>9</v>
      </c>
      <c r="W23" s="526" t="s">
        <v>721</v>
      </c>
      <c r="X23" s="727" t="s">
        <v>752</v>
      </c>
      <c r="Y23" s="728"/>
      <c r="Z23" s="729"/>
    </row>
    <row r="24" spans="1:26" ht="13.5" customHeight="1" thickBot="1">
      <c r="A24" s="60"/>
      <c r="B24" s="60"/>
      <c r="C24" s="131"/>
      <c r="D24" s="133"/>
      <c r="F24" s="168" t="s">
        <v>258</v>
      </c>
      <c r="G24" s="168" t="s">
        <v>259</v>
      </c>
      <c r="H24" s="136"/>
      <c r="I24" s="148"/>
      <c r="J24" s="148"/>
      <c r="K24" s="60"/>
      <c r="Q24" s="247" t="s">
        <v>274</v>
      </c>
      <c r="R24" s="551">
        <v>0.47756219126874644</v>
      </c>
      <c r="S24" s="400"/>
      <c r="T24" s="512">
        <v>0.47756219126874644</v>
      </c>
      <c r="U24" s="400"/>
      <c r="V24" s="252" t="s">
        <v>6</v>
      </c>
      <c r="W24" s="524" t="s">
        <v>252</v>
      </c>
      <c r="X24" s="730"/>
      <c r="Y24" s="731"/>
      <c r="Z24" s="732"/>
    </row>
    <row r="25" spans="1:26" ht="13.5" customHeight="1" thickTop="1" thickBot="1">
      <c r="A25" s="60"/>
      <c r="B25" s="60"/>
      <c r="C25" s="131"/>
      <c r="D25" s="133"/>
      <c r="E25" s="147" t="s">
        <v>339</v>
      </c>
      <c r="F25" s="169"/>
      <c r="G25" s="170"/>
      <c r="H25" s="136"/>
      <c r="I25" s="148"/>
      <c r="J25" s="148"/>
      <c r="K25" s="60"/>
      <c r="Q25" s="247" t="s">
        <v>275</v>
      </c>
      <c r="R25" s="388">
        <v>0.47756219126874644</v>
      </c>
      <c r="S25" s="397"/>
      <c r="T25" s="394">
        <v>0.47756219126874644</v>
      </c>
      <c r="U25" s="397"/>
      <c r="V25" s="252" t="s">
        <v>6</v>
      </c>
      <c r="W25" s="524" t="s">
        <v>252</v>
      </c>
      <c r="X25" s="730"/>
      <c r="Y25" s="731"/>
      <c r="Z25" s="732"/>
    </row>
    <row r="26" spans="1:26" ht="13.5" customHeight="1" thickTop="1">
      <c r="A26" s="60"/>
      <c r="B26" s="60"/>
      <c r="C26" s="131"/>
      <c r="D26" s="133"/>
      <c r="E26" s="133"/>
      <c r="F26" s="135"/>
      <c r="G26" s="136"/>
      <c r="H26" s="136"/>
      <c r="I26" s="148"/>
      <c r="J26" s="148"/>
      <c r="K26" s="60"/>
      <c r="Q26" s="247" t="s">
        <v>670</v>
      </c>
      <c r="R26" s="388">
        <v>0.1944746943698985</v>
      </c>
      <c r="S26" s="397"/>
      <c r="T26" s="394">
        <v>0.1944746943698985</v>
      </c>
      <c r="U26" s="397"/>
      <c r="V26" s="252" t="s">
        <v>9</v>
      </c>
      <c r="W26" s="524" t="s">
        <v>210</v>
      </c>
      <c r="X26" s="730"/>
      <c r="Y26" s="731"/>
      <c r="Z26" s="732"/>
    </row>
    <row r="27" spans="1:26" ht="13.5" customHeight="1">
      <c r="A27" s="60"/>
      <c r="B27" s="60"/>
      <c r="C27" s="134"/>
      <c r="D27" s="132" t="s">
        <v>582</v>
      </c>
      <c r="E27" s="133"/>
      <c r="F27" s="281"/>
      <c r="G27" s="160"/>
      <c r="H27" s="160"/>
      <c r="I27" s="282"/>
      <c r="J27" s="148"/>
      <c r="K27" s="60"/>
      <c r="Q27" s="247" t="s">
        <v>671</v>
      </c>
      <c r="R27" s="388">
        <v>3.7698576865795141E-2</v>
      </c>
      <c r="S27" s="397"/>
      <c r="T27" s="394">
        <v>3.7698576865795141E-2</v>
      </c>
      <c r="U27" s="397"/>
      <c r="V27" s="252" t="s">
        <v>11</v>
      </c>
      <c r="W27" s="524" t="s">
        <v>12</v>
      </c>
      <c r="X27" s="730"/>
      <c r="Y27" s="731"/>
      <c r="Z27" s="732"/>
    </row>
    <row r="28" spans="1:26" ht="13.5" customHeight="1">
      <c r="A28" s="60"/>
      <c r="B28" s="60"/>
      <c r="C28" s="131"/>
      <c r="D28" s="133"/>
      <c r="E28" s="133"/>
      <c r="F28" s="135"/>
      <c r="G28" s="136"/>
      <c r="I28" s="148"/>
      <c r="J28" s="167" t="s">
        <v>260</v>
      </c>
      <c r="K28" s="60"/>
      <c r="Q28" s="247" t="s">
        <v>672</v>
      </c>
      <c r="R28" s="388">
        <v>0.41408535840369365</v>
      </c>
      <c r="S28" s="397"/>
      <c r="T28" s="394">
        <v>0.41408535840369365</v>
      </c>
      <c r="U28" s="397"/>
      <c r="V28" s="252" t="s">
        <v>41</v>
      </c>
      <c r="W28" s="524" t="s">
        <v>42</v>
      </c>
      <c r="X28" s="730"/>
      <c r="Y28" s="731"/>
      <c r="Z28" s="732"/>
    </row>
    <row r="29" spans="1:26" ht="13.5" customHeight="1">
      <c r="A29" s="60"/>
      <c r="B29" s="60"/>
      <c r="C29" s="131"/>
      <c r="D29" s="133"/>
      <c r="E29" s="128"/>
      <c r="F29" s="171" t="s">
        <v>260</v>
      </c>
      <c r="H29"/>
      <c r="I29" s="168" t="s">
        <v>258</v>
      </c>
      <c r="J29" s="168" t="s">
        <v>259</v>
      </c>
      <c r="K29" s="60"/>
      <c r="Q29" s="247" t="s">
        <v>673</v>
      </c>
      <c r="R29" s="388">
        <v>2.2083925194038789E-2</v>
      </c>
      <c r="S29" s="397"/>
      <c r="T29" s="394">
        <v>2.2083925194038789E-2</v>
      </c>
      <c r="U29" s="397"/>
      <c r="V29" s="252" t="s">
        <v>15</v>
      </c>
      <c r="W29" s="524" t="s">
        <v>16</v>
      </c>
      <c r="X29" s="730"/>
      <c r="Y29" s="731"/>
      <c r="Z29" s="732"/>
    </row>
    <row r="30" spans="1:26" ht="13.5" customHeight="1" thickBot="1">
      <c r="A30" s="60"/>
      <c r="B30" s="60"/>
      <c r="C30" s="131"/>
      <c r="D30" s="133"/>
      <c r="F30" s="168" t="s">
        <v>261</v>
      </c>
      <c r="H30" s="235" t="s">
        <v>262</v>
      </c>
      <c r="I30" s="321">
        <f>F31*I31</f>
        <v>0</v>
      </c>
      <c r="J30" s="321">
        <f>F31*J31</f>
        <v>0</v>
      </c>
      <c r="K30" s="60"/>
      <c r="Q30" s="247" t="s">
        <v>253</v>
      </c>
      <c r="R30" s="388">
        <v>0.33921912616861472</v>
      </c>
      <c r="S30" s="397"/>
      <c r="T30" s="394">
        <v>0.33921912616861472</v>
      </c>
      <c r="U30" s="397"/>
      <c r="V30" s="252" t="s">
        <v>20</v>
      </c>
      <c r="W30" s="524" t="s">
        <v>21</v>
      </c>
      <c r="X30" s="730"/>
      <c r="Y30" s="731"/>
      <c r="Z30" s="732"/>
    </row>
    <row r="31" spans="1:26" ht="13.5" customHeight="1" thickTop="1" thickBot="1">
      <c r="A31" s="60"/>
      <c r="B31" s="60"/>
      <c r="C31" s="131"/>
      <c r="D31" s="133"/>
      <c r="E31" s="147" t="s">
        <v>339</v>
      </c>
      <c r="F31" s="172"/>
      <c r="H31" s="236" t="s">
        <v>263</v>
      </c>
      <c r="I31" s="322">
        <v>0.2855523741350513</v>
      </c>
      <c r="J31" s="322">
        <v>0.7144476258649487</v>
      </c>
      <c r="K31" s="60"/>
      <c r="Q31" s="253" t="s">
        <v>674</v>
      </c>
      <c r="R31" s="389">
        <v>0.41408535840369365</v>
      </c>
      <c r="S31" s="398"/>
      <c r="T31" s="395">
        <v>0.41408535840369365</v>
      </c>
      <c r="U31" s="398"/>
      <c r="V31" s="256" t="s">
        <v>41</v>
      </c>
      <c r="W31" s="525" t="s">
        <v>42</v>
      </c>
      <c r="X31" s="733"/>
      <c r="Y31" s="734"/>
      <c r="Z31" s="735"/>
    </row>
    <row r="32" spans="1:26" ht="13.5" customHeight="1" thickTop="1">
      <c r="A32" s="60"/>
      <c r="B32" s="60"/>
      <c r="C32" s="131"/>
      <c r="K32" s="60"/>
      <c r="Q32" s="254" t="s">
        <v>714</v>
      </c>
      <c r="R32" s="390">
        <v>1</v>
      </c>
      <c r="S32" s="400"/>
      <c r="T32" s="396">
        <v>1</v>
      </c>
      <c r="U32" s="400"/>
      <c r="V32" s="250" t="s">
        <v>69</v>
      </c>
      <c r="W32" s="526" t="s">
        <v>722</v>
      </c>
      <c r="X32" s="715" t="s">
        <v>396</v>
      </c>
      <c r="Y32" s="716"/>
      <c r="Z32" s="717"/>
    </row>
    <row r="33" spans="1:26" ht="13.5" customHeight="1">
      <c r="A33" s="60"/>
      <c r="B33" s="60"/>
      <c r="C33" s="131"/>
      <c r="K33" s="60"/>
      <c r="Q33" s="248" t="s">
        <v>676</v>
      </c>
      <c r="R33" s="385">
        <v>1</v>
      </c>
      <c r="S33" s="397"/>
      <c r="T33" s="391">
        <v>1</v>
      </c>
      <c r="U33" s="397"/>
      <c r="V33" s="252" t="s">
        <v>69</v>
      </c>
      <c r="W33" s="524" t="s">
        <v>685</v>
      </c>
      <c r="X33" s="718"/>
      <c r="Y33" s="719"/>
      <c r="Z33" s="720"/>
    </row>
    <row r="34" spans="1:26" ht="13.5" customHeight="1">
      <c r="A34" s="60"/>
      <c r="B34" s="60"/>
      <c r="C34" s="134"/>
      <c r="D34" s="367" t="s">
        <v>280</v>
      </c>
      <c r="E34" s="190"/>
      <c r="F34" s="191"/>
      <c r="G34" s="166"/>
      <c r="H34" s="166"/>
      <c r="I34" s="166"/>
      <c r="J34" s="166"/>
      <c r="K34" s="166"/>
      <c r="L34" s="163"/>
      <c r="M34" s="193"/>
      <c r="N34" s="193"/>
      <c r="O34" s="193"/>
      <c r="Q34" s="291" t="s">
        <v>715</v>
      </c>
      <c r="R34" s="385">
        <v>1</v>
      </c>
      <c r="S34" s="397"/>
      <c r="T34" s="391">
        <v>1</v>
      </c>
      <c r="U34" s="397"/>
      <c r="V34" s="252" t="s">
        <v>62</v>
      </c>
      <c r="W34" s="524" t="s">
        <v>229</v>
      </c>
      <c r="X34" s="718"/>
      <c r="Y34" s="719"/>
      <c r="Z34" s="720"/>
    </row>
    <row r="35" spans="1:26" ht="13.5" customHeight="1">
      <c r="A35" s="60"/>
      <c r="B35" s="60"/>
      <c r="C35" s="134"/>
      <c r="D35" s="126"/>
      <c r="E35" s="126"/>
      <c r="F35" s="166"/>
      <c r="G35" s="166"/>
      <c r="H35" s="166"/>
      <c r="I35" s="166"/>
      <c r="J35" s="166"/>
      <c r="K35" s="166"/>
      <c r="L35" s="163"/>
      <c r="M35" s="193"/>
      <c r="N35" s="193"/>
      <c r="O35" s="193"/>
      <c r="Q35" s="248" t="s">
        <v>716</v>
      </c>
      <c r="R35" s="390">
        <v>1</v>
      </c>
      <c r="S35" s="400"/>
      <c r="T35" s="396">
        <v>1</v>
      </c>
      <c r="U35" s="400"/>
      <c r="V35" s="252" t="s">
        <v>56</v>
      </c>
      <c r="W35" s="524" t="s">
        <v>684</v>
      </c>
      <c r="X35" s="718"/>
      <c r="Y35" s="719"/>
      <c r="Z35" s="720"/>
    </row>
    <row r="36" spans="1:26" ht="13.5" customHeight="1">
      <c r="A36" s="60"/>
      <c r="B36" s="60"/>
      <c r="C36" s="134"/>
      <c r="D36" s="132" t="s">
        <v>505</v>
      </c>
      <c r="E36" s="127"/>
      <c r="F36" s="166"/>
      <c r="G36" s="166"/>
      <c r="H36" s="166"/>
      <c r="I36" s="166"/>
      <c r="J36" s="166"/>
      <c r="K36" s="166"/>
      <c r="L36" s="163"/>
      <c r="M36" s="193"/>
      <c r="N36" s="193"/>
      <c r="O36" s="193"/>
      <c r="Q36" s="248" t="s">
        <v>717</v>
      </c>
      <c r="R36" s="385">
        <v>1</v>
      </c>
      <c r="S36" s="397"/>
      <c r="T36" s="391">
        <v>1</v>
      </c>
      <c r="U36" s="397"/>
      <c r="V36" s="252" t="s">
        <v>69</v>
      </c>
      <c r="W36" s="524" t="s">
        <v>685</v>
      </c>
      <c r="X36" s="718"/>
      <c r="Y36" s="719"/>
      <c r="Z36" s="720"/>
    </row>
    <row r="37" spans="1:26" ht="13.5" customHeight="1">
      <c r="A37" s="60"/>
      <c r="B37" s="60"/>
      <c r="C37" s="134"/>
      <c r="D37" s="153"/>
      <c r="E37" s="153"/>
      <c r="K37" s="163"/>
      <c r="L37" s="163"/>
      <c r="M37" s="193"/>
      <c r="N37" s="193"/>
      <c r="O37" s="193"/>
      <c r="Q37" s="248" t="s">
        <v>718</v>
      </c>
      <c r="R37" s="385">
        <v>1</v>
      </c>
      <c r="S37" s="397"/>
      <c r="T37" s="391">
        <v>1</v>
      </c>
      <c r="U37" s="397"/>
      <c r="V37" s="252" t="s">
        <v>69</v>
      </c>
      <c r="W37" s="524" t="s">
        <v>685</v>
      </c>
      <c r="X37" s="718"/>
      <c r="Y37" s="719"/>
      <c r="Z37" s="720"/>
    </row>
    <row r="38" spans="1:26" ht="13.5" customHeight="1">
      <c r="A38" s="60"/>
      <c r="B38" s="60"/>
      <c r="C38" s="134"/>
      <c r="D38" s="153"/>
      <c r="E38" s="128"/>
      <c r="F38" s="148"/>
      <c r="G38" s="167" t="str">
        <f>"（単位："&amp;$M$8&amp;"）"</f>
        <v>（単位：万円）</v>
      </c>
      <c r="K38" s="163"/>
      <c r="L38" s="163"/>
      <c r="M38" s="193"/>
      <c r="N38" s="193"/>
      <c r="O38" s="193"/>
      <c r="Q38" s="248" t="s">
        <v>719</v>
      </c>
      <c r="R38" s="385">
        <v>1</v>
      </c>
      <c r="S38" s="397"/>
      <c r="T38" s="391">
        <v>1</v>
      </c>
      <c r="U38" s="397"/>
      <c r="V38" s="252" t="s">
        <v>69</v>
      </c>
      <c r="W38" s="524" t="s">
        <v>685</v>
      </c>
      <c r="X38" s="718"/>
      <c r="Y38" s="719"/>
      <c r="Z38" s="720"/>
    </row>
    <row r="39" spans="1:26" ht="13.5" customHeight="1" thickBot="1">
      <c r="A39" s="60"/>
      <c r="B39" s="60"/>
      <c r="C39" s="134"/>
      <c r="D39" s="153"/>
      <c r="F39" s="168" t="s">
        <v>258</v>
      </c>
      <c r="G39" s="168" t="s">
        <v>259</v>
      </c>
      <c r="H39" s="462" t="s">
        <v>706</v>
      </c>
      <c r="I39" s="463" t="s">
        <v>707</v>
      </c>
      <c r="K39" s="163"/>
      <c r="L39" s="163"/>
      <c r="M39" s="193"/>
      <c r="N39" s="193"/>
      <c r="O39" s="193"/>
      <c r="Q39" s="291" t="s">
        <v>720</v>
      </c>
      <c r="R39" s="385">
        <v>1</v>
      </c>
      <c r="S39" s="397"/>
      <c r="T39" s="391">
        <v>1</v>
      </c>
      <c r="U39" s="397"/>
      <c r="V39" s="252" t="s">
        <v>66</v>
      </c>
      <c r="W39" s="524" t="s">
        <v>206</v>
      </c>
      <c r="X39" s="718"/>
      <c r="Y39" s="719"/>
      <c r="Z39" s="720"/>
    </row>
    <row r="40" spans="1:26" ht="13.5" customHeight="1" thickTop="1" thickBot="1">
      <c r="A40" s="60"/>
      <c r="B40" s="60"/>
      <c r="C40" s="134"/>
      <c r="D40" s="153"/>
      <c r="E40" s="146" t="s">
        <v>686</v>
      </c>
      <c r="F40" s="173"/>
      <c r="G40" s="174"/>
      <c r="H40" s="322">
        <v>0.20708016690318767</v>
      </c>
      <c r="I40" s="322">
        <v>0.33843569187919026</v>
      </c>
      <c r="K40" s="163"/>
      <c r="L40" s="163"/>
      <c r="M40" s="193"/>
      <c r="N40" s="193"/>
      <c r="O40" s="193"/>
      <c r="Q40" s="248" t="s">
        <v>276</v>
      </c>
      <c r="R40" s="390">
        <v>1</v>
      </c>
      <c r="S40" s="400"/>
      <c r="T40" s="396">
        <v>1</v>
      </c>
      <c r="U40" s="400"/>
      <c r="V40" s="255" t="s">
        <v>67</v>
      </c>
      <c r="W40" s="523" t="s">
        <v>68</v>
      </c>
      <c r="X40" s="718"/>
      <c r="Y40" s="719"/>
      <c r="Z40" s="720"/>
    </row>
    <row r="41" spans="1:26" ht="13.5" customHeight="1" thickTop="1" thickBot="1">
      <c r="A41" s="60"/>
      <c r="B41" s="60"/>
      <c r="C41" s="134"/>
      <c r="D41" s="153"/>
      <c r="E41" s="146" t="s">
        <v>687</v>
      </c>
      <c r="F41" s="175"/>
      <c r="G41" s="176"/>
      <c r="H41" s="322">
        <v>0.37679513111423746</v>
      </c>
      <c r="I41" s="322">
        <v>0</v>
      </c>
      <c r="K41" s="163"/>
      <c r="L41" s="163"/>
      <c r="M41" s="193"/>
      <c r="N41" s="193"/>
      <c r="O41" s="193"/>
      <c r="Q41" s="249" t="s">
        <v>683</v>
      </c>
      <c r="R41" s="386">
        <v>1</v>
      </c>
      <c r="S41" s="398"/>
      <c r="T41" s="392">
        <v>1</v>
      </c>
      <c r="U41" s="398"/>
      <c r="V41" s="256" t="s">
        <v>69</v>
      </c>
      <c r="W41" s="253" t="s">
        <v>685</v>
      </c>
      <c r="X41" s="721"/>
      <c r="Y41" s="722"/>
      <c r="Z41" s="723"/>
    </row>
    <row r="42" spans="1:26" ht="13.5" customHeight="1" thickTop="1" thickBot="1">
      <c r="A42" s="60"/>
      <c r="B42" s="60"/>
      <c r="C42" s="134"/>
      <c r="D42" s="153"/>
      <c r="E42" s="146" t="s">
        <v>688</v>
      </c>
      <c r="F42" s="177"/>
      <c r="G42" s="178"/>
      <c r="H42" s="322">
        <v>0.16284706187961198</v>
      </c>
      <c r="I42" s="322">
        <v>0.18573509337581534</v>
      </c>
      <c r="K42" s="163"/>
      <c r="L42" s="163"/>
      <c r="M42" s="193"/>
      <c r="N42" s="193"/>
      <c r="O42" s="193"/>
      <c r="Q42" s="527" t="s">
        <v>254</v>
      </c>
      <c r="R42" s="528">
        <v>0.80860628342245988</v>
      </c>
      <c r="S42" s="529"/>
      <c r="T42" s="530">
        <v>0.80860628342245988</v>
      </c>
      <c r="U42" s="529"/>
      <c r="V42" s="531" t="s">
        <v>69</v>
      </c>
      <c r="W42" s="532" t="s">
        <v>685</v>
      </c>
      <c r="X42" s="724"/>
      <c r="Y42" s="725"/>
      <c r="Z42" s="726"/>
    </row>
    <row r="43" spans="1:26" ht="13.5" customHeight="1" thickTop="1">
      <c r="A43" s="60"/>
      <c r="B43" s="60"/>
      <c r="C43" s="134"/>
      <c r="D43" s="153"/>
      <c r="E43" s="146" t="s">
        <v>689</v>
      </c>
      <c r="F43" s="177"/>
      <c r="G43" s="179"/>
      <c r="H43" s="322">
        <v>0.15200831177721122</v>
      </c>
      <c r="I43" s="322">
        <v>0.27042477012672322</v>
      </c>
      <c r="K43" s="163"/>
      <c r="L43" s="163"/>
      <c r="M43" s="193"/>
      <c r="N43" s="193"/>
      <c r="O43" s="193"/>
    </row>
    <row r="44" spans="1:26" ht="13.5" customHeight="1">
      <c r="A44" s="60"/>
      <c r="B44" s="60"/>
      <c r="C44" s="134"/>
      <c r="D44" s="153"/>
      <c r="E44" s="146" t="s">
        <v>690</v>
      </c>
      <c r="F44" s="177"/>
      <c r="G44" s="179"/>
      <c r="H44" s="322">
        <v>9.6957944026538442E-2</v>
      </c>
      <c r="I44" s="322">
        <v>0.1986560475590009</v>
      </c>
      <c r="K44" s="163"/>
      <c r="L44" s="163"/>
      <c r="M44" s="193"/>
      <c r="N44" s="193"/>
      <c r="O44" s="193"/>
    </row>
    <row r="45" spans="1:26" ht="13.5" customHeight="1" thickBot="1">
      <c r="A45" s="60"/>
      <c r="B45" s="60"/>
      <c r="C45" s="134"/>
      <c r="D45" s="153"/>
      <c r="E45" s="146" t="s">
        <v>254</v>
      </c>
      <c r="F45" s="180"/>
      <c r="G45" s="181"/>
      <c r="H45" s="322">
        <v>4.3113842992132355E-3</v>
      </c>
      <c r="I45" s="322">
        <v>6.7483970592703071E-3</v>
      </c>
      <c r="K45" s="163"/>
      <c r="L45" s="163"/>
      <c r="M45" s="193"/>
      <c r="N45" s="193"/>
      <c r="O45" s="193"/>
    </row>
    <row r="46" spans="1:26" ht="13.5" customHeight="1" thickTop="1">
      <c r="A46" s="60"/>
      <c r="B46" s="60"/>
      <c r="C46" s="134"/>
      <c r="D46" s="153"/>
      <c r="E46" s="145" t="s">
        <v>270</v>
      </c>
      <c r="F46" s="232">
        <f>SUM(F40:F45)</f>
        <v>0</v>
      </c>
      <c r="G46" s="233">
        <f>SUM(G40,G42:G45)</f>
        <v>0</v>
      </c>
      <c r="H46" s="322">
        <v>1</v>
      </c>
      <c r="I46" s="322">
        <v>1</v>
      </c>
      <c r="K46" s="163"/>
      <c r="L46" s="163"/>
    </row>
    <row r="47" spans="1:26" ht="13.5" customHeight="1">
      <c r="A47" s="60"/>
      <c r="B47" s="60"/>
      <c r="C47" s="134"/>
      <c r="K47" s="163"/>
      <c r="L47" s="163"/>
    </row>
    <row r="48" spans="1:26" ht="13.5" customHeight="1">
      <c r="A48" s="60"/>
      <c r="B48" s="60"/>
      <c r="C48" s="134"/>
      <c r="D48" s="132" t="s">
        <v>583</v>
      </c>
      <c r="E48" s="127"/>
      <c r="F48" s="166"/>
      <c r="G48" s="166"/>
      <c r="H48" s="166"/>
      <c r="I48" s="166"/>
      <c r="J48" s="166"/>
      <c r="K48" s="166"/>
      <c r="L48" s="163"/>
    </row>
    <row r="49" spans="1:28" ht="13.5" customHeight="1">
      <c r="A49" s="60"/>
      <c r="B49" s="60"/>
      <c r="C49" s="134"/>
      <c r="D49" s="153"/>
      <c r="E49" s="153"/>
      <c r="K49" s="163"/>
      <c r="L49" s="163"/>
    </row>
    <row r="50" spans="1:28" ht="13.5" customHeight="1">
      <c r="A50" s="60"/>
      <c r="B50" s="60"/>
      <c r="C50" s="137"/>
      <c r="D50" s="153"/>
      <c r="E50" s="128"/>
      <c r="F50" s="167" t="str">
        <f>G38</f>
        <v>（単位：万円）</v>
      </c>
      <c r="I50" s="148"/>
      <c r="J50" s="167" t="str">
        <f>G38</f>
        <v>（単位：万円）</v>
      </c>
      <c r="K50" s="167"/>
      <c r="L50" s="163"/>
    </row>
    <row r="51" spans="1:28" ht="13.5" customHeight="1" thickBot="1">
      <c r="A51" s="60"/>
      <c r="B51" s="60"/>
      <c r="C51" s="140"/>
      <c r="D51" s="153"/>
      <c r="F51" s="182" t="s">
        <v>261</v>
      </c>
      <c r="H51"/>
      <c r="I51" s="462" t="s">
        <v>708</v>
      </c>
      <c r="J51" s="463" t="s">
        <v>709</v>
      </c>
      <c r="K51" s="462" t="s">
        <v>710</v>
      </c>
      <c r="L51" s="463" t="s">
        <v>711</v>
      </c>
    </row>
    <row r="52" spans="1:28" ht="13.5" customHeight="1" thickTop="1">
      <c r="A52" s="60"/>
      <c r="B52" s="60"/>
      <c r="D52" s="153"/>
      <c r="E52" s="465" t="s">
        <v>686</v>
      </c>
      <c r="F52" s="183"/>
      <c r="H52" s="464" t="s">
        <v>686</v>
      </c>
      <c r="I52" s="321">
        <f t="shared" ref="I52:I57" si="0">F52*K52</f>
        <v>0</v>
      </c>
      <c r="J52" s="321">
        <f>F52*L52</f>
        <v>0</v>
      </c>
      <c r="K52" s="322">
        <v>0.6901579423724381</v>
      </c>
      <c r="L52" s="322">
        <v>0.3098420576275619</v>
      </c>
    </row>
    <row r="53" spans="1:28" ht="13.5" customHeight="1">
      <c r="A53" s="60"/>
      <c r="B53" s="60"/>
      <c r="D53" s="153"/>
      <c r="E53" s="465" t="s">
        <v>687</v>
      </c>
      <c r="F53" s="184"/>
      <c r="H53" s="464" t="s">
        <v>687</v>
      </c>
      <c r="I53" s="321">
        <f t="shared" si="0"/>
        <v>0</v>
      </c>
      <c r="J53" s="323">
        <v>0</v>
      </c>
      <c r="K53" s="322">
        <v>1</v>
      </c>
      <c r="L53" s="187"/>
    </row>
    <row r="54" spans="1:28" s="126" customFormat="1" ht="13.5" customHeight="1">
      <c r="A54" s="127"/>
      <c r="B54" s="127"/>
      <c r="C54"/>
      <c r="D54" s="153"/>
      <c r="E54" s="465" t="s">
        <v>688</v>
      </c>
      <c r="F54" s="184"/>
      <c r="G54" s="163"/>
      <c r="H54" s="464" t="s">
        <v>688</v>
      </c>
      <c r="I54" s="321">
        <f t="shared" si="0"/>
        <v>0</v>
      </c>
      <c r="J54" s="321">
        <f>F54*L54</f>
        <v>0</v>
      </c>
      <c r="K54" s="322">
        <v>0.76143735296690085</v>
      </c>
      <c r="L54" s="322">
        <v>0.23856264703309912</v>
      </c>
      <c r="O54"/>
      <c r="P54"/>
      <c r="Q54"/>
      <c r="R54"/>
      <c r="S54"/>
      <c r="T54"/>
      <c r="U54"/>
      <c r="V54"/>
      <c r="W54"/>
      <c r="X54"/>
      <c r="Y54"/>
      <c r="Z54"/>
      <c r="AA54"/>
      <c r="AB54"/>
    </row>
    <row r="55" spans="1:28" ht="13.5" customHeight="1">
      <c r="A55" s="60"/>
      <c r="B55" s="60"/>
      <c r="D55" s="153"/>
      <c r="E55" s="465" t="s">
        <v>689</v>
      </c>
      <c r="F55" s="184"/>
      <c r="H55" s="464" t="s">
        <v>689</v>
      </c>
      <c r="I55" s="321">
        <f t="shared" si="0"/>
        <v>0</v>
      </c>
      <c r="J55" s="321">
        <f>F55*L55</f>
        <v>0</v>
      </c>
      <c r="K55" s="322">
        <v>0.67173156934267897</v>
      </c>
      <c r="L55" s="322">
        <v>0.32826843065732109</v>
      </c>
    </row>
    <row r="56" spans="1:28" ht="13.5" customHeight="1">
      <c r="A56" s="60"/>
      <c r="B56" s="60"/>
      <c r="D56" s="153"/>
      <c r="E56" s="465" t="s">
        <v>690</v>
      </c>
      <c r="F56" s="184"/>
      <c r="H56" s="464" t="s">
        <v>690</v>
      </c>
      <c r="I56" s="321">
        <f t="shared" si="0"/>
        <v>0</v>
      </c>
      <c r="J56" s="321">
        <f>F56*L56</f>
        <v>0</v>
      </c>
      <c r="K56" s="322">
        <v>0.63986731153933807</v>
      </c>
      <c r="L56" s="322">
        <v>0.36013268846066193</v>
      </c>
    </row>
    <row r="57" spans="1:28" ht="13.5" customHeight="1" thickBot="1">
      <c r="A57" s="60"/>
      <c r="B57" s="60"/>
      <c r="D57" s="153"/>
      <c r="E57" s="465" t="s">
        <v>254</v>
      </c>
      <c r="F57" s="185"/>
      <c r="H57" s="464" t="s">
        <v>254</v>
      </c>
      <c r="I57" s="321">
        <f t="shared" si="0"/>
        <v>0</v>
      </c>
      <c r="J57" s="321">
        <f>F57*L57</f>
        <v>0</v>
      </c>
      <c r="K57" s="322">
        <v>0.69931538820600592</v>
      </c>
      <c r="L57" s="322">
        <v>0.30068461179399408</v>
      </c>
    </row>
    <row r="58" spans="1:28" ht="13.5" customHeight="1" thickTop="1">
      <c r="A58" s="60"/>
      <c r="B58" s="60"/>
      <c r="D58" s="153"/>
      <c r="E58" s="465" t="s">
        <v>270</v>
      </c>
      <c r="F58" s="234">
        <f>SUM(F52:F57)</f>
        <v>0</v>
      </c>
      <c r="H58" s="464" t="s">
        <v>270</v>
      </c>
      <c r="I58" s="321">
        <f>SUM(I52:I57)</f>
        <v>0</v>
      </c>
      <c r="J58" s="321">
        <f>SUM(J52:J57)</f>
        <v>0</v>
      </c>
      <c r="K58" s="163"/>
      <c r="L58" s="163"/>
    </row>
    <row r="59" spans="1:28" ht="13.5" customHeight="1">
      <c r="A59" s="60"/>
      <c r="B59" s="60"/>
      <c r="K59" s="163"/>
      <c r="L59" s="163"/>
    </row>
    <row r="60" spans="1:28" ht="13.5" customHeight="1">
      <c r="A60" s="60"/>
      <c r="B60" s="60"/>
      <c r="D60" s="126"/>
      <c r="E60" s="126"/>
      <c r="F60" s="166"/>
      <c r="G60" s="166"/>
      <c r="H60" s="166"/>
      <c r="I60" s="166"/>
      <c r="J60" s="166"/>
      <c r="K60" s="166"/>
      <c r="L60" s="163"/>
    </row>
    <row r="61" spans="1:28" ht="13.5" customHeight="1">
      <c r="A61" s="60"/>
      <c r="B61" s="60"/>
      <c r="D61" s="132" t="s">
        <v>558</v>
      </c>
      <c r="E61" s="127"/>
      <c r="F61" s="166"/>
      <c r="G61" s="166"/>
      <c r="H61" s="166"/>
      <c r="I61" s="166"/>
      <c r="J61" s="166"/>
      <c r="K61" s="166"/>
      <c r="L61" s="163"/>
    </row>
    <row r="62" spans="1:28" ht="13.5" customHeight="1">
      <c r="A62" s="60"/>
      <c r="B62" s="60"/>
      <c r="D62" s="153"/>
      <c r="E62" s="153"/>
      <c r="K62" s="163"/>
      <c r="L62" s="163"/>
      <c r="M62" s="193"/>
      <c r="N62" s="193"/>
      <c r="O62" s="193"/>
    </row>
    <row r="63" spans="1:28" ht="13.5" customHeight="1">
      <c r="A63" s="60"/>
      <c r="B63" s="60"/>
      <c r="D63" s="153"/>
      <c r="E63" s="128"/>
      <c r="F63" s="148"/>
      <c r="G63" s="167" t="str">
        <f>G38</f>
        <v>（単位：万円）</v>
      </c>
      <c r="K63" s="163"/>
      <c r="L63" s="163"/>
      <c r="M63" s="193"/>
      <c r="N63" s="193"/>
      <c r="O63" s="193"/>
    </row>
    <row r="64" spans="1:28" ht="13.5" customHeight="1" thickBot="1">
      <c r="A64" s="60"/>
      <c r="B64" s="60"/>
      <c r="D64" s="153"/>
      <c r="F64" s="168" t="s">
        <v>258</v>
      </c>
      <c r="G64" s="168" t="s">
        <v>259</v>
      </c>
      <c r="K64" s="163"/>
      <c r="L64" s="163"/>
      <c r="M64" s="193"/>
      <c r="N64" s="193"/>
      <c r="O64" s="193"/>
    </row>
    <row r="65" spans="1:15" ht="13.5" customHeight="1" thickTop="1" thickBot="1">
      <c r="A65" s="60"/>
      <c r="B65" s="60"/>
      <c r="D65" s="153"/>
      <c r="E65" s="147" t="s">
        <v>269</v>
      </c>
      <c r="F65" s="169"/>
      <c r="G65" s="170"/>
      <c r="K65" s="163"/>
      <c r="L65" s="163"/>
      <c r="M65" s="193"/>
      <c r="N65" s="193"/>
      <c r="O65" s="193"/>
    </row>
    <row r="66" spans="1:15" ht="13.5" customHeight="1" thickTop="1">
      <c r="A66" s="60"/>
      <c r="B66" s="60"/>
      <c r="D66" s="127"/>
      <c r="E66" s="127"/>
      <c r="F66" s="166"/>
      <c r="G66" s="166"/>
      <c r="H66" s="166"/>
      <c r="I66" s="166"/>
      <c r="J66" s="166"/>
      <c r="K66" s="166"/>
      <c r="L66" s="166"/>
      <c r="M66" s="166"/>
      <c r="N66" s="166"/>
      <c r="O66" s="166"/>
    </row>
    <row r="67" spans="1:15" ht="13.5" customHeight="1">
      <c r="A67" s="60"/>
      <c r="B67" s="60"/>
      <c r="D67" s="132" t="s">
        <v>477</v>
      </c>
      <c r="E67" s="127"/>
      <c r="F67" s="166"/>
      <c r="G67" s="166"/>
      <c r="H67" s="166"/>
      <c r="I67" s="166"/>
      <c r="J67" s="166"/>
      <c r="K67" s="166"/>
      <c r="L67" s="166"/>
      <c r="M67" s="166"/>
      <c r="N67" s="166"/>
      <c r="O67" s="166"/>
    </row>
    <row r="68" spans="1:15" ht="13.5" customHeight="1">
      <c r="A68" s="60"/>
      <c r="B68" s="60"/>
      <c r="D68" s="153"/>
      <c r="E68" s="153"/>
      <c r="K68" s="163"/>
      <c r="L68" s="167"/>
      <c r="M68" s="167"/>
      <c r="N68" s="167"/>
      <c r="O68" s="167"/>
    </row>
    <row r="69" spans="1:15" ht="13.5" customHeight="1">
      <c r="A69" s="153"/>
      <c r="B69" s="153"/>
      <c r="D69" s="153"/>
      <c r="E69" s="128"/>
      <c r="F69" s="171" t="str">
        <f>G38</f>
        <v>（単位：万円）</v>
      </c>
      <c r="I69" s="148"/>
      <c r="J69" s="167" t="str">
        <f>G38</f>
        <v>（単位：万円）</v>
      </c>
      <c r="K69" s="163"/>
      <c r="L69" s="186"/>
      <c r="M69" s="186"/>
      <c r="N69" s="186"/>
      <c r="O69" s="186"/>
    </row>
    <row r="70" spans="1:15" ht="13.5" customHeight="1" thickBot="1">
      <c r="A70" s="60"/>
      <c r="B70" s="60"/>
      <c r="D70" s="153"/>
      <c r="F70" s="168" t="s">
        <v>261</v>
      </c>
      <c r="H70"/>
      <c r="I70" s="168" t="s">
        <v>258</v>
      </c>
      <c r="J70" s="168" t="s">
        <v>259</v>
      </c>
      <c r="K70" s="163"/>
      <c r="L70" s="160"/>
      <c r="M70" s="160"/>
      <c r="N70" s="160"/>
      <c r="O70" s="160"/>
    </row>
    <row r="71" spans="1:15" ht="13.5" customHeight="1" thickTop="1" thickBot="1">
      <c r="A71" s="60"/>
      <c r="B71" s="60"/>
      <c r="D71" s="153"/>
      <c r="E71" s="147" t="s">
        <v>269</v>
      </c>
      <c r="F71" s="172"/>
      <c r="H71" s="235" t="s">
        <v>262</v>
      </c>
      <c r="I71" s="321">
        <f>F71*I72</f>
        <v>0</v>
      </c>
      <c r="J71" s="321">
        <f>F71*J72</f>
        <v>0</v>
      </c>
      <c r="K71" s="163"/>
      <c r="L71" s="160"/>
      <c r="M71" s="160"/>
      <c r="N71" s="160"/>
      <c r="O71" s="160"/>
    </row>
    <row r="72" spans="1:15" ht="13.5" customHeight="1" thickTop="1">
      <c r="A72" s="60"/>
      <c r="B72" s="129"/>
      <c r="C72" s="129"/>
      <c r="D72" s="153"/>
      <c r="H72" s="236" t="s">
        <v>263</v>
      </c>
      <c r="I72" s="322">
        <v>0.79241738210111812</v>
      </c>
      <c r="J72" s="322">
        <v>0.20758261789888185</v>
      </c>
      <c r="K72" s="160"/>
      <c r="L72" s="160"/>
      <c r="M72" s="160"/>
      <c r="N72" s="160"/>
      <c r="O72" s="160"/>
    </row>
    <row r="73" spans="1:15" ht="13.5" customHeight="1">
      <c r="A73" s="60"/>
      <c r="K73" s="163"/>
      <c r="L73" s="163"/>
      <c r="M73" s="193"/>
      <c r="N73" s="193"/>
      <c r="O73" s="193"/>
    </row>
    <row r="74" spans="1:15" ht="13.5" customHeight="1">
      <c r="A74" s="60"/>
      <c r="F74"/>
      <c r="G74"/>
      <c r="H74"/>
      <c r="I74"/>
      <c r="J74"/>
      <c r="K74" s="17"/>
    </row>
    <row r="75" spans="1:15" ht="13.5" customHeight="1">
      <c r="A75" s="60"/>
      <c r="F75"/>
      <c r="G75"/>
      <c r="H75"/>
      <c r="I75"/>
      <c r="J75"/>
      <c r="K75" s="17"/>
    </row>
    <row r="76" spans="1:15" ht="13.5" customHeight="1">
      <c r="A76" s="60"/>
      <c r="F76"/>
      <c r="G76"/>
      <c r="H76"/>
      <c r="I76"/>
      <c r="J76"/>
      <c r="K76" s="17"/>
    </row>
    <row r="77" spans="1:15" ht="13.5" customHeight="1">
      <c r="A77" s="60"/>
      <c r="F77"/>
      <c r="G77"/>
      <c r="H77"/>
      <c r="I77"/>
      <c r="J77"/>
      <c r="K77" s="17"/>
    </row>
    <row r="78" spans="1:15" ht="13.5" customHeight="1">
      <c r="A78" s="60"/>
      <c r="F78"/>
      <c r="G78"/>
      <c r="H78"/>
      <c r="I78"/>
      <c r="J78"/>
      <c r="K78" s="17"/>
    </row>
    <row r="79" spans="1:15" ht="13.5" customHeight="1">
      <c r="A79" s="60"/>
      <c r="F79"/>
      <c r="G79"/>
      <c r="H79"/>
      <c r="I79"/>
      <c r="J79"/>
      <c r="K79" s="17"/>
    </row>
    <row r="80" spans="1:15" ht="13.5" customHeight="1">
      <c r="A80" s="60"/>
      <c r="F80"/>
      <c r="G80"/>
      <c r="H80"/>
      <c r="I80"/>
      <c r="J80"/>
      <c r="K80" s="17"/>
    </row>
    <row r="81" spans="1:11" ht="13.5" customHeight="1">
      <c r="A81" s="60"/>
      <c r="F81"/>
      <c r="G81"/>
      <c r="H81"/>
      <c r="I81"/>
      <c r="J81"/>
      <c r="K81" s="17"/>
    </row>
    <row r="82" spans="1:11" ht="13.5" customHeight="1">
      <c r="A82" s="60"/>
      <c r="F82"/>
      <c r="G82"/>
      <c r="H82"/>
      <c r="I82"/>
      <c r="J82"/>
      <c r="K82" s="17"/>
    </row>
    <row r="83" spans="1:11" ht="13.5" customHeight="1">
      <c r="A83" s="60"/>
      <c r="F83"/>
      <c r="G83"/>
      <c r="H83"/>
      <c r="I83"/>
      <c r="J83"/>
      <c r="K83" s="17"/>
    </row>
    <row r="84" spans="1:11" ht="13.5" customHeight="1">
      <c r="A84" s="60"/>
      <c r="F84"/>
      <c r="G84"/>
      <c r="H84"/>
      <c r="I84"/>
      <c r="J84"/>
      <c r="K84" s="17"/>
    </row>
    <row r="85" spans="1:11" ht="13.5" customHeight="1">
      <c r="A85" s="60"/>
      <c r="F85"/>
      <c r="G85"/>
      <c r="H85"/>
      <c r="I85"/>
      <c r="J85"/>
      <c r="K85" s="17"/>
    </row>
    <row r="86" spans="1:11" ht="13.5" customHeight="1">
      <c r="A86" s="60"/>
      <c r="F86"/>
      <c r="G86"/>
      <c r="H86"/>
      <c r="I86"/>
      <c r="J86"/>
      <c r="K86" s="153"/>
    </row>
    <row r="87" spans="1:11" ht="13.5" customHeight="1">
      <c r="A87" s="60"/>
      <c r="F87"/>
      <c r="G87"/>
      <c r="H87"/>
      <c r="I87"/>
      <c r="J87"/>
      <c r="K87" s="153"/>
    </row>
    <row r="88" spans="1:11" ht="13.5" customHeight="1">
      <c r="A88" s="60"/>
      <c r="F88"/>
      <c r="G88"/>
      <c r="H88"/>
      <c r="I88"/>
      <c r="J88"/>
      <c r="K88" s="153"/>
    </row>
    <row r="89" spans="1:11" ht="13.5" customHeight="1">
      <c r="A89" s="60"/>
      <c r="F89"/>
      <c r="G89"/>
      <c r="H89"/>
      <c r="I89"/>
      <c r="J89"/>
      <c r="K89" s="153"/>
    </row>
    <row r="90" spans="1:11" ht="13.5" customHeight="1">
      <c r="A90" s="60"/>
      <c r="F90"/>
      <c r="G90"/>
      <c r="H90"/>
      <c r="I90"/>
      <c r="J90"/>
      <c r="K90" s="153"/>
    </row>
    <row r="91" spans="1:11" ht="13.5" customHeight="1">
      <c r="A91" s="60"/>
      <c r="I91" s="150"/>
      <c r="J91" s="150"/>
      <c r="K91" s="153"/>
    </row>
    <row r="92" spans="1:11" ht="13.5" customHeight="1">
      <c r="A92" s="60"/>
      <c r="I92" s="150"/>
      <c r="J92" s="150"/>
      <c r="K92" s="153"/>
    </row>
    <row r="93" spans="1:11" ht="13.5" customHeight="1">
      <c r="A93" s="60"/>
      <c r="I93" s="150"/>
      <c r="J93" s="150"/>
      <c r="K93" s="153"/>
    </row>
    <row r="94" spans="1:11" ht="13.5" customHeight="1">
      <c r="A94" s="60"/>
      <c r="I94" s="150"/>
      <c r="J94" s="150"/>
      <c r="K94" s="153"/>
    </row>
    <row r="95" spans="1:11" ht="13.5" customHeight="1">
      <c r="A95" s="60"/>
      <c r="I95" s="150"/>
      <c r="J95" s="150"/>
      <c r="K95" s="153"/>
    </row>
    <row r="96" spans="1:11" ht="13.5" customHeight="1">
      <c r="A96" s="60"/>
      <c r="I96" s="150"/>
      <c r="J96" s="150"/>
      <c r="K96" s="153"/>
    </row>
    <row r="97" spans="1:31" ht="13.5" customHeight="1">
      <c r="A97" s="60"/>
      <c r="I97" s="150"/>
      <c r="J97" s="150"/>
      <c r="K97" s="153"/>
      <c r="AE97" s="125"/>
    </row>
    <row r="98" spans="1:31" ht="13.5" customHeight="1">
      <c r="A98" s="60"/>
      <c r="I98" s="150"/>
      <c r="J98" s="150"/>
      <c r="K98" s="153"/>
      <c r="AE98" s="125"/>
    </row>
    <row r="99" spans="1:31" ht="13.5" customHeight="1">
      <c r="A99" s="60"/>
      <c r="I99" s="150"/>
      <c r="J99" s="150"/>
      <c r="K99" s="153"/>
      <c r="AE99" s="125"/>
    </row>
    <row r="100" spans="1:31" ht="13.5" customHeight="1">
      <c r="A100" s="60"/>
      <c r="I100" s="150"/>
      <c r="J100" s="150"/>
      <c r="K100" s="153"/>
      <c r="AE100" s="125"/>
    </row>
    <row r="101" spans="1:31" ht="13.5" customHeight="1">
      <c r="A101" s="60"/>
      <c r="I101" s="150"/>
      <c r="J101" s="150"/>
      <c r="K101" s="153"/>
      <c r="AE101" s="125"/>
    </row>
    <row r="102" spans="1:31" ht="13.5" customHeight="1">
      <c r="A102" s="60"/>
      <c r="I102" s="150"/>
      <c r="J102" s="150"/>
      <c r="K102" s="153"/>
      <c r="AE102" s="125"/>
    </row>
    <row r="103" spans="1:31" ht="13.5" customHeight="1">
      <c r="A103" s="60"/>
      <c r="I103" s="150"/>
      <c r="J103" s="150"/>
      <c r="K103" s="153"/>
      <c r="AE103" s="125"/>
    </row>
    <row r="104" spans="1:31" ht="13.5" customHeight="1">
      <c r="A104" s="60"/>
      <c r="I104" s="150"/>
      <c r="J104" s="150"/>
      <c r="K104" s="153"/>
      <c r="AE104" s="125"/>
    </row>
    <row r="105" spans="1:31" ht="13.5" customHeight="1">
      <c r="A105" s="60"/>
      <c r="I105" s="150"/>
      <c r="J105" s="150"/>
      <c r="K105" s="153"/>
      <c r="AB105" s="125"/>
    </row>
    <row r="106" spans="1:31" ht="13.5" customHeight="1">
      <c r="A106" s="60"/>
      <c r="I106" s="150"/>
      <c r="J106" s="150"/>
      <c r="K106" s="153"/>
      <c r="AB106" s="125"/>
    </row>
    <row r="107" spans="1:31" ht="13.5" customHeight="1">
      <c r="A107" s="60"/>
      <c r="I107" s="150"/>
      <c r="J107" s="150"/>
      <c r="K107" s="153"/>
      <c r="AB107" s="125"/>
    </row>
    <row r="108" spans="1:31">
      <c r="A108" s="60"/>
      <c r="I108" s="150"/>
      <c r="J108" s="150"/>
      <c r="K108" s="153"/>
      <c r="AB108" s="125"/>
    </row>
    <row r="109" spans="1:31">
      <c r="I109" s="150"/>
      <c r="J109" s="150"/>
      <c r="K109" s="153"/>
      <c r="AB109" s="125"/>
    </row>
    <row r="110" spans="1:31">
      <c r="I110" s="150"/>
      <c r="J110" s="150"/>
      <c r="K110" s="153"/>
      <c r="AB110" s="125"/>
    </row>
    <row r="111" spans="1:31">
      <c r="I111" s="150"/>
      <c r="J111" s="150"/>
      <c r="K111" s="153"/>
      <c r="AB111" s="125"/>
    </row>
    <row r="112" spans="1:31">
      <c r="I112" s="150"/>
      <c r="J112" s="150"/>
      <c r="K112" s="153"/>
      <c r="AB112" s="125"/>
    </row>
    <row r="113" spans="9:28">
      <c r="I113" s="150"/>
      <c r="J113" s="150"/>
      <c r="K113" s="128"/>
      <c r="AB113" s="125"/>
    </row>
    <row r="114" spans="9:28">
      <c r="I114" s="150"/>
      <c r="J114" s="150"/>
      <c r="K114" s="128"/>
      <c r="AB114" s="125"/>
    </row>
    <row r="115" spans="9:28">
      <c r="I115" s="151"/>
      <c r="J115" s="151"/>
      <c r="K115" s="128"/>
      <c r="AB115" s="125"/>
    </row>
    <row r="116" spans="9:28">
      <c r="AB116" s="125"/>
    </row>
    <row r="117" spans="9:28">
      <c r="AB117" s="125"/>
    </row>
  </sheetData>
  <mergeCells count="15">
    <mergeCell ref="X32:Z41"/>
    <mergeCell ref="X42:Z42"/>
    <mergeCell ref="X23:Z31"/>
    <mergeCell ref="B5:D5"/>
    <mergeCell ref="C8:J8"/>
    <mergeCell ref="Q7:Z7"/>
    <mergeCell ref="Q10:Q12"/>
    <mergeCell ref="M5:N5"/>
    <mergeCell ref="R10:S11"/>
    <mergeCell ref="T10:U11"/>
    <mergeCell ref="V10:W12"/>
    <mergeCell ref="X10:Z12"/>
    <mergeCell ref="C9:J9"/>
    <mergeCell ref="X21:Z22"/>
    <mergeCell ref="X13:Z20"/>
  </mergeCells>
  <phoneticPr fontId="13"/>
  <conditionalFormatting sqref="F31">
    <cfRule type="cellIs" dxfId="8" priority="10" stopIfTrue="1" operator="greaterThan">
      <formula>0</formula>
    </cfRule>
  </conditionalFormatting>
  <conditionalFormatting sqref="F52:F57">
    <cfRule type="cellIs" dxfId="7" priority="8" stopIfTrue="1" operator="greaterThan">
      <formula>0</formula>
    </cfRule>
  </conditionalFormatting>
  <conditionalFormatting sqref="F71">
    <cfRule type="cellIs" dxfId="6" priority="6" stopIfTrue="1" operator="greaterThan">
      <formula>0</formula>
    </cfRule>
  </conditionalFormatting>
  <conditionalFormatting sqref="F25:G25">
    <cfRule type="cellIs" dxfId="5" priority="11" stopIfTrue="1" operator="greaterThan">
      <formula>0</formula>
    </cfRule>
  </conditionalFormatting>
  <conditionalFormatting sqref="F40:G45">
    <cfRule type="cellIs" dxfId="4" priority="9" stopIfTrue="1" operator="greaterThan">
      <formula>0</formula>
    </cfRule>
  </conditionalFormatting>
  <conditionalFormatting sqref="F65:G65">
    <cfRule type="cellIs" dxfId="3" priority="7" stopIfTrue="1" operator="greaterThan">
      <formula>0</formula>
    </cfRule>
  </conditionalFormatting>
  <conditionalFormatting sqref="S13:S42 U13:U42">
    <cfRule type="cellIs" dxfId="2" priority="3" operator="greaterThan">
      <formula>0</formula>
    </cfRule>
    <cfRule type="cellIs" dxfId="1" priority="4" operator="greaterThan">
      <formula>0</formula>
    </cfRule>
  </conditionalFormatting>
  <dataValidations count="1">
    <dataValidation type="list" allowBlank="1" showInputMessage="1" showErrorMessage="1" sqref="M8" xr:uid="{7815F358-BB9B-454E-8CA2-EDD4187EBB5C}">
      <formula1>$M$10:$M$16</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CAE8D-2356-4936-B37B-9FDFA24CEEE5}">
  <sheetPr>
    <tabColor rgb="FFCCFFCC"/>
  </sheetPr>
  <dimension ref="B3:T89"/>
  <sheetViews>
    <sheetView showGridLines="0" workbookViewId="0">
      <selection activeCell="D2" sqref="D2"/>
    </sheetView>
  </sheetViews>
  <sheetFormatPr defaultRowHeight="13.2"/>
  <cols>
    <col min="1" max="1" width="2.6640625" customWidth="1"/>
    <col min="2" max="3" width="8.33203125" customWidth="1"/>
    <col min="4" max="7" width="16.44140625" customWidth="1"/>
    <col min="8" max="8" width="1.21875" customWidth="1"/>
    <col min="9" max="12" width="8.33203125" customWidth="1"/>
  </cols>
  <sheetData>
    <row r="3" spans="2:20">
      <c r="G3" s="55">
        <f ca="1">TODAY()</f>
        <v>46090</v>
      </c>
      <c r="H3" s="54"/>
      <c r="J3" s="777"/>
      <c r="K3" s="777"/>
    </row>
    <row r="4" spans="2:20" ht="16.5" customHeight="1" thickBot="1"/>
    <row r="5" spans="2:20" ht="15" customHeight="1" thickTop="1">
      <c r="B5" s="275" t="s">
        <v>325</v>
      </c>
      <c r="C5" s="276"/>
      <c r="D5" s="276"/>
      <c r="E5" s="276"/>
      <c r="F5" s="276"/>
      <c r="G5" s="277"/>
      <c r="J5" s="468" t="s">
        <v>588</v>
      </c>
    </row>
    <row r="6" spans="2:20" ht="14.25" customHeight="1">
      <c r="B6" s="778" t="s">
        <v>554</v>
      </c>
      <c r="C6" s="779"/>
      <c r="D6" s="779"/>
      <c r="E6" s="779"/>
      <c r="F6" s="779"/>
      <c r="G6" s="780"/>
    </row>
    <row r="7" spans="2:20" ht="14.25" customHeight="1">
      <c r="B7" s="778"/>
      <c r="C7" s="779"/>
      <c r="D7" s="779"/>
      <c r="E7" s="779"/>
      <c r="F7" s="779"/>
      <c r="G7" s="780"/>
    </row>
    <row r="8" spans="2:20" ht="14.25" customHeight="1">
      <c r="B8" s="778"/>
      <c r="C8" s="779"/>
      <c r="D8" s="779"/>
      <c r="E8" s="779"/>
      <c r="F8" s="779"/>
      <c r="G8" s="780"/>
    </row>
    <row r="9" spans="2:20" ht="14.25" customHeight="1" thickBot="1">
      <c r="B9" s="781"/>
      <c r="C9" s="782"/>
      <c r="D9" s="782"/>
      <c r="E9" s="782"/>
      <c r="F9" s="782"/>
      <c r="G9" s="783"/>
    </row>
    <row r="10" spans="2:20" ht="18" customHeight="1" thickTop="1">
      <c r="F10" s="37"/>
    </row>
    <row r="11" spans="2:20" ht="16.5" customHeight="1" thickBot="1">
      <c r="B11" t="s">
        <v>326</v>
      </c>
      <c r="D11" s="41"/>
      <c r="E11" s="59" t="str">
        <f>"（単位："&amp;IF(SUM(詳細入力!D49:E49)&gt;0,詳細入力!Q30,簡易入力!M8)&amp;"、率）"</f>
        <v>（単位：万円、率）</v>
      </c>
      <c r="F11" s="37"/>
      <c r="J11" s="59"/>
    </row>
    <row r="12" spans="2:20" ht="16.5" customHeight="1">
      <c r="B12" s="771" t="s">
        <v>327</v>
      </c>
      <c r="C12" s="772"/>
      <c r="D12" s="784">
        <f>生産誘発額計算!I49+生産誘発額計算!V49</f>
        <v>0</v>
      </c>
      <c r="E12" s="785"/>
    </row>
    <row r="13" spans="2:20" ht="16.5" customHeight="1" thickBot="1">
      <c r="B13" s="786" t="s">
        <v>122</v>
      </c>
      <c r="C13" s="787"/>
      <c r="D13" s="788">
        <f>詳細入力!$Q$7</f>
        <v>0.52455299338756389</v>
      </c>
      <c r="E13" s="789"/>
    </row>
    <row r="14" spans="2:20" ht="18" customHeight="1"/>
    <row r="15" spans="2:20" ht="16.5" customHeight="1" thickBot="1">
      <c r="B15" t="s">
        <v>328</v>
      </c>
      <c r="G15" s="59" t="str">
        <f>"（単位："&amp;IF(SUM(詳細入力!D49:E49)&gt;0,詳細入力!Q30,簡易入力!M8)&amp;"、人）"</f>
        <v>（単位：万円、人）</v>
      </c>
      <c r="J15" s="37"/>
    </row>
    <row r="16" spans="2:20" ht="16.5" customHeight="1">
      <c r="B16" s="771"/>
      <c r="C16" s="772"/>
      <c r="D16" s="273" t="s">
        <v>96</v>
      </c>
      <c r="E16" s="273" t="s">
        <v>145</v>
      </c>
      <c r="F16" s="273" t="s">
        <v>146</v>
      </c>
      <c r="G16" s="274" t="s">
        <v>147</v>
      </c>
      <c r="H16" s="52"/>
      <c r="I16" s="53"/>
      <c r="J16" s="418"/>
      <c r="K16" s="53"/>
      <c r="T16" s="126"/>
    </row>
    <row r="17" spans="2:11" ht="16.5" customHeight="1">
      <c r="B17" s="773" t="s">
        <v>98</v>
      </c>
      <c r="C17" s="774"/>
      <c r="D17" s="50">
        <f>波及効果計算!D49</f>
        <v>0</v>
      </c>
      <c r="E17" s="50">
        <f>波及効果計算!L49</f>
        <v>0</v>
      </c>
      <c r="F17" s="50">
        <f>波及効果計算!X49</f>
        <v>0</v>
      </c>
      <c r="G17" s="56">
        <f>SUM(D17:F17)</f>
        <v>0</v>
      </c>
      <c r="H17" s="58"/>
      <c r="I17" s="48"/>
      <c r="J17" s="48"/>
      <c r="K17" s="48"/>
    </row>
    <row r="18" spans="2:11" ht="16.5" customHeight="1">
      <c r="B18" s="775" t="s">
        <v>661</v>
      </c>
      <c r="C18" s="776"/>
      <c r="D18" s="50">
        <f>波及効果計算!E49</f>
        <v>0</v>
      </c>
      <c r="E18" s="50">
        <f>波及効果計算!M49</f>
        <v>0</v>
      </c>
      <c r="F18" s="50">
        <f>波及効果計算!Y49</f>
        <v>0</v>
      </c>
      <c r="G18" s="56">
        <f>SUM(D18:F18)</f>
        <v>0</v>
      </c>
      <c r="H18" s="58"/>
      <c r="I18" s="48"/>
      <c r="J18" s="48"/>
      <c r="K18" s="48"/>
    </row>
    <row r="19" spans="2:11" ht="16.5" customHeight="1" thickBot="1">
      <c r="B19" s="775" t="s">
        <v>662</v>
      </c>
      <c r="C19" s="776"/>
      <c r="D19" s="50">
        <f>波及効果計算!F49</f>
        <v>0</v>
      </c>
      <c r="E19" s="50">
        <f>波及効果計算!N49</f>
        <v>0</v>
      </c>
      <c r="F19" s="50">
        <f>波及効果計算!Z49</f>
        <v>0</v>
      </c>
      <c r="G19" s="443">
        <f>SUM(D19:F19)</f>
        <v>0</v>
      </c>
      <c r="H19" s="58"/>
      <c r="I19" s="48"/>
      <c r="J19" s="48"/>
      <c r="K19" s="48"/>
    </row>
    <row r="20" spans="2:11" ht="16.5" customHeight="1">
      <c r="B20" s="773" t="s">
        <v>138</v>
      </c>
      <c r="C20" s="774"/>
      <c r="D20" s="50">
        <f>波及効果計算!AB49</f>
        <v>0</v>
      </c>
      <c r="E20" s="50">
        <f>波及効果計算!AD49</f>
        <v>0</v>
      </c>
      <c r="F20" s="56">
        <f>波及効果計算!AF49</f>
        <v>0</v>
      </c>
      <c r="G20" s="444">
        <f>波及効果計算!AH49</f>
        <v>0</v>
      </c>
      <c r="H20" s="442"/>
      <c r="I20" s="48"/>
      <c r="J20" s="48"/>
      <c r="K20" s="48"/>
    </row>
    <row r="21" spans="2:11" ht="16.5" customHeight="1" thickBot="1">
      <c r="B21" s="769" t="s">
        <v>139</v>
      </c>
      <c r="C21" s="770"/>
      <c r="D21" s="51">
        <f>波及効果計算!AC49</f>
        <v>0</v>
      </c>
      <c r="E21" s="51">
        <f>波及効果計算!AE49</f>
        <v>0</v>
      </c>
      <c r="F21" s="57">
        <f>波及効果計算!AG49</f>
        <v>0</v>
      </c>
      <c r="G21" s="445">
        <f>波及効果計算!AI49</f>
        <v>0</v>
      </c>
      <c r="H21" s="442"/>
      <c r="I21" s="48"/>
      <c r="J21" s="48"/>
      <c r="K21" s="48"/>
    </row>
    <row r="22" spans="2:11" ht="15" customHeight="1">
      <c r="B22" t="s">
        <v>330</v>
      </c>
    </row>
    <row r="23" spans="2:11" ht="15" customHeight="1"/>
    <row r="24" spans="2:11" ht="15" customHeight="1"/>
    <row r="25" spans="2:11" ht="15" customHeight="1">
      <c r="G25" s="196" t="str">
        <f>"（単位："&amp;IF(SUM(詳細入力!D49:E49)&gt;0,詳細入力!Q30,簡易入力!M8)&amp;"）"</f>
        <v>（単位：万円）</v>
      </c>
      <c r="J25" s="37"/>
    </row>
    <row r="26" spans="2:11" ht="15" customHeight="1"/>
    <row r="27" spans="2:11" ht="15" customHeight="1"/>
    <row r="28" spans="2:11" ht="15" customHeight="1"/>
    <row r="29" spans="2:11" ht="15" customHeight="1"/>
    <row r="30" spans="2:11" ht="15" customHeight="1"/>
    <row r="31" spans="2:11" ht="15" customHeight="1"/>
    <row r="32" spans="2:11" ht="15" customHeight="1"/>
    <row r="33" spans="7:7" ht="15" customHeight="1"/>
    <row r="34" spans="7:7" ht="15" customHeight="1"/>
    <row r="35" spans="7:7" ht="15" customHeight="1"/>
    <row r="36" spans="7:7" ht="15" customHeight="1"/>
    <row r="37" spans="7:7" ht="15" customHeight="1"/>
    <row r="38" spans="7:7" ht="15" customHeight="1"/>
    <row r="39" spans="7:7" ht="15" customHeight="1"/>
    <row r="40" spans="7:7" ht="15" customHeight="1">
      <c r="G40" s="196" t="s">
        <v>331</v>
      </c>
    </row>
    <row r="41" spans="7:7" ht="15" customHeight="1"/>
    <row r="42" spans="7:7" ht="15" customHeight="1"/>
    <row r="43" spans="7:7" ht="15" customHeight="1"/>
    <row r="44" spans="7:7" ht="15" customHeight="1"/>
    <row r="45" spans="7:7" ht="15" customHeight="1"/>
    <row r="46" spans="7:7" ht="15" customHeight="1"/>
    <row r="47" spans="7:7" ht="15" customHeight="1"/>
    <row r="48" spans="7:7" ht="15" customHeight="1"/>
    <row r="49" spans="7:7" ht="15" customHeight="1"/>
    <row r="50" spans="7:7" ht="15" customHeight="1"/>
    <row r="51" spans="7:7" ht="15" customHeight="1"/>
    <row r="52" spans="7:7" ht="15" customHeight="1"/>
    <row r="53" spans="7:7" ht="15" customHeight="1"/>
    <row r="54" spans="7:7" ht="15" customHeight="1"/>
    <row r="55" spans="7:7" ht="15" customHeight="1"/>
    <row r="56" spans="7:7" ht="15" customHeight="1"/>
    <row r="57" spans="7:7" ht="15" customHeight="1"/>
    <row r="58" spans="7:7" ht="15" customHeight="1">
      <c r="G58" s="203" t="str">
        <f>G25</f>
        <v>（単位：万円）</v>
      </c>
    </row>
    <row r="59" spans="7:7" ht="15" customHeight="1"/>
    <row r="89" spans="7:7">
      <c r="G89" s="196" t="s">
        <v>331</v>
      </c>
    </row>
  </sheetData>
  <sheetProtection formatCells="0" formatColumns="0" formatRows="0"/>
  <mergeCells count="12">
    <mergeCell ref="J3:K3"/>
    <mergeCell ref="B6:G9"/>
    <mergeCell ref="B12:C12"/>
    <mergeCell ref="D12:E12"/>
    <mergeCell ref="B13:C13"/>
    <mergeCell ref="D13:E13"/>
    <mergeCell ref="B21:C21"/>
    <mergeCell ref="B16:C16"/>
    <mergeCell ref="B17:C17"/>
    <mergeCell ref="B18:C18"/>
    <mergeCell ref="B19:C19"/>
    <mergeCell ref="B20:C20"/>
  </mergeCells>
  <phoneticPr fontId="23"/>
  <pageMargins left="0.70866141732283472" right="0.51181102362204722" top="0.55118110236220474" bottom="0.35433070866141736"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E2EB-0176-4505-9891-87C2229BD664}">
  <sheetPr>
    <tabColor rgb="FFCCFFCC"/>
  </sheetPr>
  <dimension ref="B1:T54"/>
  <sheetViews>
    <sheetView showGridLines="0" workbookViewId="0">
      <selection activeCell="D2" sqref="D2"/>
    </sheetView>
  </sheetViews>
  <sheetFormatPr defaultColWidth="9" defaultRowHeight="12"/>
  <cols>
    <col min="1" max="1" width="1.21875" style="19" customWidth="1"/>
    <col min="2" max="2" width="2.33203125" style="19" customWidth="1"/>
    <col min="3" max="3" width="16.44140625" style="19" customWidth="1"/>
    <col min="4" max="4" width="10" style="19" customWidth="1"/>
    <col min="5" max="5" width="9" style="19" customWidth="1"/>
    <col min="6" max="7" width="9" style="19"/>
    <col min="8" max="8" width="10.33203125" style="19" customWidth="1"/>
    <col min="9" max="9" width="9.44140625" style="19" customWidth="1"/>
    <col min="10" max="10" width="8.77734375" style="19" customWidth="1"/>
    <col min="11" max="11" width="8.33203125" style="19" customWidth="1"/>
    <col min="12" max="18" width="9" style="19"/>
    <col min="19" max="20" width="11.77734375" style="19" bestFit="1" customWidth="1"/>
    <col min="21" max="16384" width="9" style="19"/>
  </cols>
  <sheetData>
    <row r="1" spans="2:20" ht="21.75" customHeight="1">
      <c r="B1"/>
      <c r="C1"/>
      <c r="D1" s="61"/>
    </row>
    <row r="2" spans="2:20" ht="13.5" customHeight="1">
      <c r="B2" s="103"/>
      <c r="C2" s="103"/>
      <c r="D2" s="61"/>
      <c r="M2"/>
      <c r="N2"/>
      <c r="O2"/>
    </row>
    <row r="3" spans="2:20" ht="16.5" customHeight="1">
      <c r="M3"/>
      <c r="N3"/>
      <c r="O3"/>
      <c r="P3" s="111"/>
    </row>
    <row r="4" spans="2:20" ht="16.5" customHeight="1">
      <c r="C4" s="71" t="s">
        <v>150</v>
      </c>
      <c r="D4" s="798">
        <f>D53</f>
        <v>0</v>
      </c>
      <c r="E4" s="798"/>
      <c r="F4" s="72" t="str">
        <f>IF(SUM(詳細入力!D49:E49)&gt;0,詳細入力!Q30,簡易入力!M8)</f>
        <v>万円</v>
      </c>
      <c r="G4" s="73"/>
      <c r="H4" s="73"/>
      <c r="I4" s="73"/>
      <c r="J4" s="73"/>
      <c r="K4" s="60"/>
      <c r="M4"/>
      <c r="N4"/>
      <c r="O4"/>
      <c r="P4" s="111"/>
    </row>
    <row r="5" spans="2:20" ht="16.5" customHeight="1">
      <c r="C5" s="71" t="s">
        <v>151</v>
      </c>
      <c r="D5" s="799">
        <f>H53</f>
        <v>0</v>
      </c>
      <c r="E5" s="799"/>
      <c r="F5" s="72" t="str">
        <f>F4</f>
        <v>万円</v>
      </c>
      <c r="G5" s="71" t="s">
        <v>166</v>
      </c>
      <c r="H5" s="71"/>
      <c r="I5" s="74">
        <f>IFERROR(IF(D53="","",D5/D53),0)</f>
        <v>0</v>
      </c>
      <c r="J5" s="71" t="s">
        <v>165</v>
      </c>
      <c r="K5" s="60"/>
      <c r="M5"/>
      <c r="N5"/>
      <c r="O5"/>
      <c r="P5" s="111"/>
    </row>
    <row r="6" spans="2:20" ht="16.5" customHeight="1">
      <c r="C6" s="75" t="s">
        <v>152</v>
      </c>
      <c r="D6" s="799">
        <f>I53</f>
        <v>0</v>
      </c>
      <c r="E6" s="799"/>
      <c r="F6" s="206" t="str">
        <f>F4</f>
        <v>万円</v>
      </c>
      <c r="G6" s="75" t="s">
        <v>166</v>
      </c>
      <c r="H6" s="75"/>
      <c r="I6" s="74">
        <f>IFERROR(IF(D53="","",D6/D53),0)</f>
        <v>0</v>
      </c>
      <c r="J6" s="75" t="s">
        <v>165</v>
      </c>
      <c r="K6" s="60"/>
      <c r="M6"/>
      <c r="N6"/>
      <c r="O6"/>
      <c r="P6" s="111"/>
      <c r="S6" s="422"/>
      <c r="T6" s="421"/>
    </row>
    <row r="7" spans="2:20" ht="16.5" customHeight="1">
      <c r="C7" s="800"/>
      <c r="D7" s="800"/>
      <c r="E7" s="420"/>
      <c r="F7" s="75"/>
      <c r="G7" s="407"/>
      <c r="H7" s="75"/>
      <c r="I7" s="112"/>
      <c r="J7" s="75"/>
      <c r="K7" s="60"/>
      <c r="M7"/>
      <c r="N7"/>
      <c r="O7"/>
      <c r="P7" s="111"/>
      <c r="S7" s="421"/>
    </row>
    <row r="8" spans="2:20" ht="16.5" customHeight="1">
      <c r="C8" s="71" t="s">
        <v>153</v>
      </c>
      <c r="D8" s="76">
        <f>J53</f>
        <v>0</v>
      </c>
      <c r="E8" s="71" t="s">
        <v>164</v>
      </c>
      <c r="F8" s="71" t="s">
        <v>167</v>
      </c>
      <c r="G8" s="71"/>
      <c r="H8" s="77">
        <f>K53</f>
        <v>0</v>
      </c>
      <c r="I8" s="71" t="s">
        <v>164</v>
      </c>
      <c r="J8" s="70" t="s">
        <v>168</v>
      </c>
      <c r="K8" s="65"/>
      <c r="M8"/>
      <c r="N8"/>
      <c r="O8"/>
      <c r="P8" s="111"/>
    </row>
    <row r="9" spans="2:20" ht="27" customHeight="1">
      <c r="M9" s="113"/>
      <c r="N9" s="115"/>
      <c r="O9" s="110"/>
      <c r="P9" s="111"/>
    </row>
    <row r="10" spans="2:20" ht="16.5" customHeight="1">
      <c r="B10" s="796" t="s">
        <v>281</v>
      </c>
      <c r="C10" s="801"/>
      <c r="D10" s="293" t="s">
        <v>154</v>
      </c>
      <c r="E10" s="793" t="s">
        <v>204</v>
      </c>
      <c r="F10" s="794"/>
      <c r="G10" s="794"/>
      <c r="H10" s="794"/>
      <c r="I10" s="794"/>
      <c r="J10" s="794"/>
      <c r="K10" s="795"/>
      <c r="M10" s="468" t="s">
        <v>596</v>
      </c>
    </row>
    <row r="11" spans="2:20" ht="16.5" customHeight="1">
      <c r="B11" s="802"/>
      <c r="C11" s="803"/>
      <c r="D11" s="790" t="s">
        <v>155</v>
      </c>
      <c r="E11" s="796" t="s">
        <v>151</v>
      </c>
      <c r="F11" s="797"/>
      <c r="G11" s="797"/>
      <c r="H11" s="797"/>
      <c r="I11" s="790" t="s">
        <v>160</v>
      </c>
      <c r="J11" s="790" t="s">
        <v>161</v>
      </c>
      <c r="K11" s="790" t="s">
        <v>162</v>
      </c>
    </row>
    <row r="12" spans="2:20" ht="16.5" customHeight="1">
      <c r="B12" s="802"/>
      <c r="C12" s="803"/>
      <c r="D12" s="804"/>
      <c r="E12" s="375" t="s">
        <v>156</v>
      </c>
      <c r="F12" s="376" t="s">
        <v>157</v>
      </c>
      <c r="G12" s="377" t="s">
        <v>158</v>
      </c>
      <c r="H12" s="378" t="s">
        <v>159</v>
      </c>
      <c r="I12" s="791"/>
      <c r="J12" s="792"/>
      <c r="K12" s="792"/>
    </row>
    <row r="13" spans="2:20" ht="11.25" customHeight="1">
      <c r="B13" s="294"/>
      <c r="C13" s="295"/>
      <c r="D13" s="379" t="str">
        <f>F4</f>
        <v>万円</v>
      </c>
      <c r="E13" s="379" t="str">
        <f>F4</f>
        <v>万円</v>
      </c>
      <c r="F13" s="380" t="str">
        <f>F4</f>
        <v>万円</v>
      </c>
      <c r="G13" s="381" t="str">
        <f>F4</f>
        <v>万円</v>
      </c>
      <c r="H13" s="382" t="str">
        <f>F4</f>
        <v>万円</v>
      </c>
      <c r="I13" s="379" t="str">
        <f>F4</f>
        <v>万円</v>
      </c>
      <c r="J13" s="383" t="s">
        <v>163</v>
      </c>
      <c r="K13" s="384" t="s">
        <v>163</v>
      </c>
    </row>
    <row r="14" spans="2:20" ht="13.5" customHeight="1">
      <c r="B14" s="296" t="s">
        <v>6</v>
      </c>
      <c r="C14" s="297" t="s">
        <v>252</v>
      </c>
      <c r="D14" s="85">
        <f>生産誘発額計算!I10+生産誘発額計算!V10</f>
        <v>0</v>
      </c>
      <c r="E14" s="85">
        <f>波及効果計算!D10</f>
        <v>0</v>
      </c>
      <c r="F14" s="86">
        <f>波及効果計算!L10</f>
        <v>0</v>
      </c>
      <c r="G14" s="87">
        <f>波及効果計算!X10</f>
        <v>0</v>
      </c>
      <c r="H14" s="88">
        <f>SUM(E14:G14)</f>
        <v>0</v>
      </c>
      <c r="I14" s="85">
        <f>波及効果計算!E10+波及効果計算!M10+波及効果計算!Y10</f>
        <v>0</v>
      </c>
      <c r="J14" s="89">
        <f>波及効果計算!AH10</f>
        <v>0</v>
      </c>
      <c r="K14" s="90">
        <f>波及効果計算!AI10</f>
        <v>0</v>
      </c>
    </row>
    <row r="15" spans="2:20" ht="13.5" customHeight="1">
      <c r="B15" s="296" t="s">
        <v>7</v>
      </c>
      <c r="C15" s="297" t="s">
        <v>209</v>
      </c>
      <c r="D15" s="85">
        <f>生産誘発額計算!I11+生産誘発額計算!V11</f>
        <v>0</v>
      </c>
      <c r="E15" s="85">
        <f>波及効果計算!D11</f>
        <v>0</v>
      </c>
      <c r="F15" s="86">
        <f>波及効果計算!L11</f>
        <v>0</v>
      </c>
      <c r="G15" s="87">
        <f>波及効果計算!X11</f>
        <v>0</v>
      </c>
      <c r="H15" s="88">
        <f t="shared" ref="H15:H25" si="0">SUM(E15:G15)</f>
        <v>0</v>
      </c>
      <c r="I15" s="85">
        <f>波及効果計算!E11+波及効果計算!M11+波及効果計算!Y11</f>
        <v>0</v>
      </c>
      <c r="J15" s="89">
        <f>波及効果計算!AH11</f>
        <v>0</v>
      </c>
      <c r="K15" s="90">
        <f>波及効果計算!AI11</f>
        <v>0</v>
      </c>
    </row>
    <row r="16" spans="2:20" ht="13.5" customHeight="1">
      <c r="B16" s="296" t="s">
        <v>9</v>
      </c>
      <c r="C16" s="297" t="s">
        <v>210</v>
      </c>
      <c r="D16" s="85">
        <f>生産誘発額計算!I12+生産誘発額計算!V12</f>
        <v>0</v>
      </c>
      <c r="E16" s="85">
        <f>波及効果計算!D12</f>
        <v>0</v>
      </c>
      <c r="F16" s="86">
        <f>波及効果計算!L12</f>
        <v>0</v>
      </c>
      <c r="G16" s="87">
        <f>波及効果計算!X12</f>
        <v>0</v>
      </c>
      <c r="H16" s="88">
        <f t="shared" si="0"/>
        <v>0</v>
      </c>
      <c r="I16" s="85">
        <f>波及効果計算!E12+波及効果計算!M12+波及効果計算!Y12</f>
        <v>0</v>
      </c>
      <c r="J16" s="89">
        <f>波及効果計算!AH12</f>
        <v>0</v>
      </c>
      <c r="K16" s="90">
        <f>波及効果計算!AI12</f>
        <v>0</v>
      </c>
    </row>
    <row r="17" spans="2:11" ht="13.5" customHeight="1">
      <c r="B17" s="296" t="s">
        <v>11</v>
      </c>
      <c r="C17" s="297" t="s">
        <v>211</v>
      </c>
      <c r="D17" s="85">
        <f>生産誘発額計算!I13+生産誘発額計算!V13</f>
        <v>0</v>
      </c>
      <c r="E17" s="85">
        <f>波及効果計算!D13</f>
        <v>0</v>
      </c>
      <c r="F17" s="86">
        <f>波及効果計算!L13</f>
        <v>0</v>
      </c>
      <c r="G17" s="87">
        <f>波及効果計算!X13</f>
        <v>0</v>
      </c>
      <c r="H17" s="88">
        <f t="shared" si="0"/>
        <v>0</v>
      </c>
      <c r="I17" s="85">
        <f>波及効果計算!E13+波及効果計算!M13+波及効果計算!Y13</f>
        <v>0</v>
      </c>
      <c r="J17" s="89">
        <f>波及効果計算!AH13</f>
        <v>0</v>
      </c>
      <c r="K17" s="90">
        <f>波及効果計算!AI13</f>
        <v>0</v>
      </c>
    </row>
    <row r="18" spans="2:11" ht="13.5" customHeight="1">
      <c r="B18" s="298" t="s">
        <v>13</v>
      </c>
      <c r="C18" s="299" t="s">
        <v>14</v>
      </c>
      <c r="D18" s="91">
        <f>生産誘発額計算!I14+生産誘発額計算!V14</f>
        <v>0</v>
      </c>
      <c r="E18" s="91">
        <f>波及効果計算!D14</f>
        <v>0</v>
      </c>
      <c r="F18" s="92">
        <f>波及効果計算!L14</f>
        <v>0</v>
      </c>
      <c r="G18" s="93">
        <f>波及効果計算!X14</f>
        <v>0</v>
      </c>
      <c r="H18" s="94">
        <f t="shared" si="0"/>
        <v>0</v>
      </c>
      <c r="I18" s="91">
        <f>波及効果計算!E14+波及効果計算!M14+波及効果計算!Y14</f>
        <v>0</v>
      </c>
      <c r="J18" s="95">
        <f>波及効果計算!AH14</f>
        <v>0</v>
      </c>
      <c r="K18" s="96">
        <f>波及効果計算!AI14</f>
        <v>0</v>
      </c>
    </row>
    <row r="19" spans="2:11" ht="13.5" customHeight="1">
      <c r="B19" s="300" t="s">
        <v>15</v>
      </c>
      <c r="C19" s="301" t="s">
        <v>212</v>
      </c>
      <c r="D19" s="97">
        <f>生産誘発額計算!I15+生産誘発額計算!V15</f>
        <v>0</v>
      </c>
      <c r="E19" s="97">
        <f>波及効果計算!D15</f>
        <v>0</v>
      </c>
      <c r="F19" s="98">
        <f>波及効果計算!L15</f>
        <v>0</v>
      </c>
      <c r="G19" s="99">
        <f>波及効果計算!X15</f>
        <v>0</v>
      </c>
      <c r="H19" s="100">
        <f t="shared" si="0"/>
        <v>0</v>
      </c>
      <c r="I19" s="97">
        <f>波及効果計算!E15+波及効果計算!M15+波及効果計算!Y15</f>
        <v>0</v>
      </c>
      <c r="J19" s="101">
        <f>波及効果計算!AH15</f>
        <v>0</v>
      </c>
      <c r="K19" s="102">
        <f>波及効果計算!AI15</f>
        <v>0</v>
      </c>
    </row>
    <row r="20" spans="2:11" ht="13.5" customHeight="1">
      <c r="B20" s="296" t="s">
        <v>17</v>
      </c>
      <c r="C20" s="297" t="s">
        <v>213</v>
      </c>
      <c r="D20" s="85">
        <f>生産誘発額計算!I16+生産誘発額計算!V16</f>
        <v>0</v>
      </c>
      <c r="E20" s="85">
        <f>波及効果計算!D16</f>
        <v>0</v>
      </c>
      <c r="F20" s="86">
        <f>波及効果計算!L16</f>
        <v>0</v>
      </c>
      <c r="G20" s="87">
        <f>波及効果計算!X16</f>
        <v>0</v>
      </c>
      <c r="H20" s="88">
        <f t="shared" si="0"/>
        <v>0</v>
      </c>
      <c r="I20" s="85">
        <f>波及効果計算!E16+波及効果計算!M16+波及効果計算!Y16</f>
        <v>0</v>
      </c>
      <c r="J20" s="89">
        <f>波及効果計算!AH16</f>
        <v>0</v>
      </c>
      <c r="K20" s="90">
        <f>波及効果計算!AI16</f>
        <v>0</v>
      </c>
    </row>
    <row r="21" spans="2:11" ht="13.5" customHeight="1">
      <c r="B21" s="296" t="s">
        <v>19</v>
      </c>
      <c r="C21" s="297" t="s">
        <v>656</v>
      </c>
      <c r="D21" s="85">
        <f>生産誘発額計算!I17+生産誘発額計算!V17</f>
        <v>0</v>
      </c>
      <c r="E21" s="85">
        <f>波及効果計算!D17</f>
        <v>0</v>
      </c>
      <c r="F21" s="86">
        <f>波及効果計算!L17</f>
        <v>0</v>
      </c>
      <c r="G21" s="87">
        <f>波及効果計算!X17</f>
        <v>0</v>
      </c>
      <c r="H21" s="88">
        <f t="shared" si="0"/>
        <v>0</v>
      </c>
      <c r="I21" s="85">
        <f>波及効果計算!E17+波及効果計算!M17+波及効果計算!Y17</f>
        <v>0</v>
      </c>
      <c r="J21" s="89">
        <f>波及効果計算!AH17</f>
        <v>0</v>
      </c>
      <c r="K21" s="90">
        <f>波及効果計算!AI17</f>
        <v>0</v>
      </c>
    </row>
    <row r="22" spans="2:11" ht="13.5" customHeight="1">
      <c r="B22" s="296" t="s">
        <v>20</v>
      </c>
      <c r="C22" s="297" t="s">
        <v>214</v>
      </c>
      <c r="D22" s="85">
        <f>生産誘発額計算!I18+生産誘発額計算!V18</f>
        <v>0</v>
      </c>
      <c r="E22" s="85">
        <f>波及効果計算!D18</f>
        <v>0</v>
      </c>
      <c r="F22" s="86">
        <f>波及効果計算!L18</f>
        <v>0</v>
      </c>
      <c r="G22" s="87">
        <f>波及効果計算!X18</f>
        <v>0</v>
      </c>
      <c r="H22" s="88">
        <f t="shared" si="0"/>
        <v>0</v>
      </c>
      <c r="I22" s="85">
        <f>波及効果計算!E18+波及効果計算!M18+波及効果計算!Y18</f>
        <v>0</v>
      </c>
      <c r="J22" s="89">
        <f>波及効果計算!AH18</f>
        <v>0</v>
      </c>
      <c r="K22" s="90">
        <f>波及効果計算!AI18</f>
        <v>0</v>
      </c>
    </row>
    <row r="23" spans="2:11" ht="13.5" customHeight="1">
      <c r="B23" s="298" t="s">
        <v>22</v>
      </c>
      <c r="C23" s="299" t="s">
        <v>215</v>
      </c>
      <c r="D23" s="91">
        <f>生産誘発額計算!I19+生産誘発額計算!V19</f>
        <v>0</v>
      </c>
      <c r="E23" s="91">
        <f>波及効果計算!D19</f>
        <v>0</v>
      </c>
      <c r="F23" s="92">
        <f>波及効果計算!L19</f>
        <v>0</v>
      </c>
      <c r="G23" s="93">
        <f>波及効果計算!X19</f>
        <v>0</v>
      </c>
      <c r="H23" s="94">
        <f t="shared" si="0"/>
        <v>0</v>
      </c>
      <c r="I23" s="91">
        <f>波及効果計算!E19+波及効果計算!M19+波及効果計算!Y19</f>
        <v>0</v>
      </c>
      <c r="J23" s="95">
        <f>波及効果計算!AH19</f>
        <v>0</v>
      </c>
      <c r="K23" s="96">
        <f>波及効果計算!AI19</f>
        <v>0</v>
      </c>
    </row>
    <row r="24" spans="2:11" ht="13.5" customHeight="1">
      <c r="B24" s="300" t="s">
        <v>24</v>
      </c>
      <c r="C24" s="301" t="s">
        <v>216</v>
      </c>
      <c r="D24" s="97">
        <f>生産誘発額計算!I20+生産誘発額計算!V20</f>
        <v>0</v>
      </c>
      <c r="E24" s="97">
        <f>波及効果計算!D20</f>
        <v>0</v>
      </c>
      <c r="F24" s="98">
        <f>波及効果計算!L20</f>
        <v>0</v>
      </c>
      <c r="G24" s="99">
        <f>波及効果計算!X20</f>
        <v>0</v>
      </c>
      <c r="H24" s="100">
        <f t="shared" si="0"/>
        <v>0</v>
      </c>
      <c r="I24" s="97">
        <f>波及効果計算!E20+波及効果計算!M20+波及効果計算!Y20</f>
        <v>0</v>
      </c>
      <c r="J24" s="101">
        <f>波及効果計算!AH20</f>
        <v>0</v>
      </c>
      <c r="K24" s="102">
        <f>波及効果計算!AI20</f>
        <v>0</v>
      </c>
    </row>
    <row r="25" spans="2:11" ht="13.5" customHeight="1">
      <c r="B25" s="296" t="s">
        <v>26</v>
      </c>
      <c r="C25" s="297" t="s">
        <v>217</v>
      </c>
      <c r="D25" s="85">
        <f>生産誘発額計算!I21+生産誘発額計算!V21</f>
        <v>0</v>
      </c>
      <c r="E25" s="85">
        <f>波及効果計算!D21</f>
        <v>0</v>
      </c>
      <c r="F25" s="86">
        <f>波及効果計算!L21</f>
        <v>0</v>
      </c>
      <c r="G25" s="87">
        <f>波及効果計算!X21</f>
        <v>0</v>
      </c>
      <c r="H25" s="88">
        <f t="shared" si="0"/>
        <v>0</v>
      </c>
      <c r="I25" s="85">
        <f>波及効果計算!E21+波及効果計算!M21+波及効果計算!Y21</f>
        <v>0</v>
      </c>
      <c r="J25" s="89">
        <f>波及効果計算!AH21</f>
        <v>0</v>
      </c>
      <c r="K25" s="90">
        <f>波及効果計算!AI21</f>
        <v>0</v>
      </c>
    </row>
    <row r="26" spans="2:11" ht="13.5" customHeight="1">
      <c r="B26" s="296" t="s">
        <v>28</v>
      </c>
      <c r="C26" s="297" t="s">
        <v>218</v>
      </c>
      <c r="D26" s="85">
        <f>生産誘発額計算!I22+生産誘発額計算!V22</f>
        <v>0</v>
      </c>
      <c r="E26" s="85">
        <f>波及効果計算!D22</f>
        <v>0</v>
      </c>
      <c r="F26" s="86">
        <f>波及効果計算!L22</f>
        <v>0</v>
      </c>
      <c r="G26" s="87">
        <f>波及効果計算!X22</f>
        <v>0</v>
      </c>
      <c r="H26" s="88">
        <f t="shared" ref="H26:H52" si="1">SUM(E26:G26)</f>
        <v>0</v>
      </c>
      <c r="I26" s="85">
        <f>波及効果計算!E22+波及効果計算!M22+波及効果計算!Y22</f>
        <v>0</v>
      </c>
      <c r="J26" s="89">
        <f>波及効果計算!AH22</f>
        <v>0</v>
      </c>
      <c r="K26" s="90">
        <f>波及効果計算!AI22</f>
        <v>0</v>
      </c>
    </row>
    <row r="27" spans="2:11" ht="13.5" customHeight="1">
      <c r="B27" s="296" t="s">
        <v>30</v>
      </c>
      <c r="C27" s="297" t="s">
        <v>219</v>
      </c>
      <c r="D27" s="85">
        <f>生産誘発額計算!I23+生産誘発額計算!V23</f>
        <v>0</v>
      </c>
      <c r="E27" s="85">
        <f>波及効果計算!D23</f>
        <v>0</v>
      </c>
      <c r="F27" s="86">
        <f>波及効果計算!L23</f>
        <v>0</v>
      </c>
      <c r="G27" s="87">
        <f>波及効果計算!X23</f>
        <v>0</v>
      </c>
      <c r="H27" s="88">
        <f t="shared" si="1"/>
        <v>0</v>
      </c>
      <c r="I27" s="85">
        <f>波及効果計算!E23+波及効果計算!M23+波及効果計算!Y23</f>
        <v>0</v>
      </c>
      <c r="J27" s="89">
        <f>波及効果計算!AH23</f>
        <v>0</v>
      </c>
      <c r="K27" s="90">
        <f>波及効果計算!AI23</f>
        <v>0</v>
      </c>
    </row>
    <row r="28" spans="2:11" ht="13.5" customHeight="1">
      <c r="B28" s="296" t="s">
        <v>32</v>
      </c>
      <c r="C28" s="297" t="s">
        <v>220</v>
      </c>
      <c r="D28" s="85">
        <f>生産誘発額計算!I24+生産誘発額計算!V24</f>
        <v>0</v>
      </c>
      <c r="E28" s="85">
        <f>波及効果計算!D24</f>
        <v>0</v>
      </c>
      <c r="F28" s="86">
        <f>波及効果計算!L24</f>
        <v>0</v>
      </c>
      <c r="G28" s="87">
        <f>波及効果計算!X24</f>
        <v>0</v>
      </c>
      <c r="H28" s="88">
        <f t="shared" si="1"/>
        <v>0</v>
      </c>
      <c r="I28" s="85">
        <f>波及効果計算!E24+波及効果計算!M24+波及効果計算!Y24</f>
        <v>0</v>
      </c>
      <c r="J28" s="89">
        <f>波及効果計算!AH24</f>
        <v>0</v>
      </c>
      <c r="K28" s="90">
        <f>波及効果計算!AI24</f>
        <v>0</v>
      </c>
    </row>
    <row r="29" spans="2:11" ht="13.5" customHeight="1">
      <c r="B29" s="300" t="s">
        <v>34</v>
      </c>
      <c r="C29" s="301" t="s">
        <v>208</v>
      </c>
      <c r="D29" s="97">
        <f>生産誘発額計算!I25+生産誘発額計算!V25</f>
        <v>0</v>
      </c>
      <c r="E29" s="97">
        <f>波及効果計算!D25</f>
        <v>0</v>
      </c>
      <c r="F29" s="98">
        <f>波及効果計算!L25</f>
        <v>0</v>
      </c>
      <c r="G29" s="99">
        <f>波及効果計算!X25</f>
        <v>0</v>
      </c>
      <c r="H29" s="100">
        <f t="shared" si="1"/>
        <v>0</v>
      </c>
      <c r="I29" s="97">
        <f>波及効果計算!E25+波及効果計算!M25+波及効果計算!Y25</f>
        <v>0</v>
      </c>
      <c r="J29" s="101">
        <f>波及効果計算!AH25</f>
        <v>0</v>
      </c>
      <c r="K29" s="102">
        <f>波及効果計算!AI25</f>
        <v>0</v>
      </c>
    </row>
    <row r="30" spans="2:11" ht="13.5" customHeight="1">
      <c r="B30" s="296" t="s">
        <v>36</v>
      </c>
      <c r="C30" s="297" t="s">
        <v>221</v>
      </c>
      <c r="D30" s="85">
        <f>生産誘発額計算!I26+生産誘発額計算!V26</f>
        <v>0</v>
      </c>
      <c r="E30" s="85">
        <f>波及効果計算!D26</f>
        <v>0</v>
      </c>
      <c r="F30" s="86">
        <f>波及効果計算!L26</f>
        <v>0</v>
      </c>
      <c r="G30" s="87">
        <f>波及効果計算!X26</f>
        <v>0</v>
      </c>
      <c r="H30" s="88">
        <f t="shared" si="1"/>
        <v>0</v>
      </c>
      <c r="I30" s="85">
        <f>波及効果計算!E26+波及効果計算!M26+波及効果計算!Y26</f>
        <v>0</v>
      </c>
      <c r="J30" s="89">
        <f>波及効果計算!AH26</f>
        <v>0</v>
      </c>
      <c r="K30" s="90">
        <f>波及効果計算!AI26</f>
        <v>0</v>
      </c>
    </row>
    <row r="31" spans="2:11" ht="13.5" customHeight="1">
      <c r="B31" s="296" t="s">
        <v>38</v>
      </c>
      <c r="C31" s="297" t="s">
        <v>657</v>
      </c>
      <c r="D31" s="85">
        <f>生産誘発額計算!I27+生産誘発額計算!V27</f>
        <v>0</v>
      </c>
      <c r="E31" s="85">
        <f>波及効果計算!D27</f>
        <v>0</v>
      </c>
      <c r="F31" s="86">
        <f>波及効果計算!L27</f>
        <v>0</v>
      </c>
      <c r="G31" s="87">
        <f>波及効果計算!X27</f>
        <v>0</v>
      </c>
      <c r="H31" s="88">
        <f t="shared" si="1"/>
        <v>0</v>
      </c>
      <c r="I31" s="85">
        <f>波及効果計算!E27+波及効果計算!M27+波及効果計算!Y27</f>
        <v>0</v>
      </c>
      <c r="J31" s="89">
        <f>波及効果計算!AH27</f>
        <v>0</v>
      </c>
      <c r="K31" s="90">
        <f>波及効果計算!AI27</f>
        <v>0</v>
      </c>
    </row>
    <row r="32" spans="2:11" ht="13.5" customHeight="1">
      <c r="B32" s="296" t="s">
        <v>39</v>
      </c>
      <c r="C32" s="297" t="s">
        <v>222</v>
      </c>
      <c r="D32" s="85">
        <f>生産誘発額計算!I28+生産誘発額計算!V28</f>
        <v>0</v>
      </c>
      <c r="E32" s="85">
        <f>波及効果計算!D28</f>
        <v>0</v>
      </c>
      <c r="F32" s="86">
        <f>波及効果計算!L28</f>
        <v>0</v>
      </c>
      <c r="G32" s="87">
        <f>波及効果計算!X28</f>
        <v>0</v>
      </c>
      <c r="H32" s="88">
        <f t="shared" si="1"/>
        <v>0</v>
      </c>
      <c r="I32" s="85">
        <f>波及効果計算!E28+波及効果計算!M28+波及効果計算!Y28</f>
        <v>0</v>
      </c>
      <c r="J32" s="89">
        <f>波及効果計算!AH28</f>
        <v>0</v>
      </c>
      <c r="K32" s="90">
        <f>波及効果計算!AI28</f>
        <v>0</v>
      </c>
    </row>
    <row r="33" spans="2:11" ht="13.5" customHeight="1">
      <c r="B33" s="298" t="s">
        <v>41</v>
      </c>
      <c r="C33" s="299" t="s">
        <v>42</v>
      </c>
      <c r="D33" s="91">
        <f>生産誘発額計算!I29+生産誘発額計算!V29</f>
        <v>0</v>
      </c>
      <c r="E33" s="91">
        <f>波及効果計算!D29</f>
        <v>0</v>
      </c>
      <c r="F33" s="92">
        <f>波及効果計算!L29</f>
        <v>0</v>
      </c>
      <c r="G33" s="93">
        <f>波及効果計算!X29</f>
        <v>0</v>
      </c>
      <c r="H33" s="94">
        <f t="shared" si="1"/>
        <v>0</v>
      </c>
      <c r="I33" s="91">
        <f>波及効果計算!E29+波及効果計算!M29+波及効果計算!Y29</f>
        <v>0</v>
      </c>
      <c r="J33" s="95">
        <f>波及効果計算!AH29</f>
        <v>0</v>
      </c>
      <c r="K33" s="96">
        <f>波及効果計算!AI29</f>
        <v>0</v>
      </c>
    </row>
    <row r="34" spans="2:11" ht="13.5" customHeight="1">
      <c r="B34" s="296" t="s">
        <v>43</v>
      </c>
      <c r="C34" s="297" t="s">
        <v>223</v>
      </c>
      <c r="D34" s="85">
        <f>生産誘発額計算!I30+生産誘発額計算!V30</f>
        <v>0</v>
      </c>
      <c r="E34" s="85">
        <f>波及効果計算!D30</f>
        <v>0</v>
      </c>
      <c r="F34" s="86">
        <f>波及効果計算!L30</f>
        <v>0</v>
      </c>
      <c r="G34" s="87">
        <f>波及効果計算!X30</f>
        <v>0</v>
      </c>
      <c r="H34" s="88">
        <f t="shared" si="1"/>
        <v>0</v>
      </c>
      <c r="I34" s="85">
        <f>波及効果計算!E30+波及効果計算!M30+波及効果計算!Y30</f>
        <v>0</v>
      </c>
      <c r="J34" s="89">
        <f>波及効果計算!AH30</f>
        <v>0</v>
      </c>
      <c r="K34" s="90">
        <f>波及効果計算!AI30</f>
        <v>0</v>
      </c>
    </row>
    <row r="35" spans="2:11" ht="13.5" customHeight="1">
      <c r="B35" s="296" t="s">
        <v>45</v>
      </c>
      <c r="C35" s="297" t="s">
        <v>658</v>
      </c>
      <c r="D35" s="85">
        <f>生産誘発額計算!I31+生産誘発額計算!V31</f>
        <v>0</v>
      </c>
      <c r="E35" s="85">
        <f>波及効果計算!D31</f>
        <v>0</v>
      </c>
      <c r="F35" s="86">
        <f>波及効果計算!L31</f>
        <v>0</v>
      </c>
      <c r="G35" s="87">
        <f>波及効果計算!X31</f>
        <v>0</v>
      </c>
      <c r="H35" s="88">
        <f t="shared" si="1"/>
        <v>0</v>
      </c>
      <c r="I35" s="85">
        <f>波及効果計算!E31+波及効果計算!M31+波及効果計算!Y31</f>
        <v>0</v>
      </c>
      <c r="J35" s="89">
        <f>波及効果計算!AH31</f>
        <v>0</v>
      </c>
      <c r="K35" s="90">
        <f>波及効果計算!AI31</f>
        <v>0</v>
      </c>
    </row>
    <row r="36" spans="2:11" ht="13.5" customHeight="1">
      <c r="B36" s="296" t="s">
        <v>46</v>
      </c>
      <c r="C36" s="297" t="s">
        <v>47</v>
      </c>
      <c r="D36" s="85">
        <f>生産誘発額計算!I32+生産誘発額計算!V32</f>
        <v>0</v>
      </c>
      <c r="E36" s="85">
        <f>波及効果計算!D32</f>
        <v>0</v>
      </c>
      <c r="F36" s="86">
        <f>波及効果計算!L32</f>
        <v>0</v>
      </c>
      <c r="G36" s="87">
        <f>波及効果計算!X32</f>
        <v>0</v>
      </c>
      <c r="H36" s="88">
        <f t="shared" si="1"/>
        <v>0</v>
      </c>
      <c r="I36" s="85">
        <f>波及効果計算!E32+波及効果計算!M32+波及効果計算!Y32</f>
        <v>0</v>
      </c>
      <c r="J36" s="89">
        <f>波及効果計算!AH32</f>
        <v>0</v>
      </c>
      <c r="K36" s="90">
        <f>波及効果計算!AI32</f>
        <v>0</v>
      </c>
    </row>
    <row r="37" spans="2:11" ht="13.5" customHeight="1">
      <c r="B37" s="296" t="s">
        <v>48</v>
      </c>
      <c r="C37" s="297" t="s">
        <v>49</v>
      </c>
      <c r="D37" s="85">
        <f>生産誘発額計算!I33+生産誘発額計算!V33</f>
        <v>0</v>
      </c>
      <c r="E37" s="85">
        <f>波及効果計算!D33</f>
        <v>0</v>
      </c>
      <c r="F37" s="86">
        <f>波及効果計算!L33</f>
        <v>0</v>
      </c>
      <c r="G37" s="87">
        <f>波及効果計算!X33</f>
        <v>0</v>
      </c>
      <c r="H37" s="88">
        <f t="shared" si="1"/>
        <v>0</v>
      </c>
      <c r="I37" s="85">
        <f>波及効果計算!E33+波及効果計算!M33+波及効果計算!Y33</f>
        <v>0</v>
      </c>
      <c r="J37" s="89">
        <f>波及効果計算!AH33</f>
        <v>0</v>
      </c>
      <c r="K37" s="90">
        <f>波及効果計算!AI33</f>
        <v>0</v>
      </c>
    </row>
    <row r="38" spans="2:11" ht="13.5" customHeight="1">
      <c r="B38" s="296" t="s">
        <v>50</v>
      </c>
      <c r="C38" s="297" t="s">
        <v>659</v>
      </c>
      <c r="D38" s="85">
        <f>生産誘発額計算!I34+生産誘発額計算!V34</f>
        <v>0</v>
      </c>
      <c r="E38" s="85">
        <f>波及効果計算!D34</f>
        <v>0</v>
      </c>
      <c r="F38" s="86">
        <f>波及効果計算!L34</f>
        <v>0</v>
      </c>
      <c r="G38" s="87">
        <f>波及効果計算!X34</f>
        <v>0</v>
      </c>
      <c r="H38" s="88">
        <f t="shared" si="1"/>
        <v>0</v>
      </c>
      <c r="I38" s="85">
        <f>波及効果計算!E34+波及効果計算!M34+波及効果計算!Y34</f>
        <v>0</v>
      </c>
      <c r="J38" s="89">
        <f>波及効果計算!AH34</f>
        <v>0</v>
      </c>
      <c r="K38" s="90">
        <f>波及効果計算!AI34</f>
        <v>0</v>
      </c>
    </row>
    <row r="39" spans="2:11" ht="13.5" customHeight="1">
      <c r="B39" s="300" t="s">
        <v>52</v>
      </c>
      <c r="C39" s="301" t="s">
        <v>224</v>
      </c>
      <c r="D39" s="97">
        <f>生産誘発額計算!I35+生産誘発額計算!V35</f>
        <v>0</v>
      </c>
      <c r="E39" s="97">
        <f>波及効果計算!D35</f>
        <v>0</v>
      </c>
      <c r="F39" s="98">
        <f>波及効果計算!L35</f>
        <v>0</v>
      </c>
      <c r="G39" s="99">
        <f>波及効果計算!X35</f>
        <v>0</v>
      </c>
      <c r="H39" s="100">
        <f t="shared" si="1"/>
        <v>0</v>
      </c>
      <c r="I39" s="97">
        <f>波及効果計算!E35+波及効果計算!M35+波及効果計算!Y35</f>
        <v>0</v>
      </c>
      <c r="J39" s="101">
        <f>波及効果計算!AH35</f>
        <v>0</v>
      </c>
      <c r="K39" s="102">
        <f>波及効果計算!AI35</f>
        <v>0</v>
      </c>
    </row>
    <row r="40" spans="2:11" ht="13.5" customHeight="1">
      <c r="B40" s="296" t="s">
        <v>54</v>
      </c>
      <c r="C40" s="297" t="s">
        <v>225</v>
      </c>
      <c r="D40" s="85">
        <f>生産誘発額計算!I36+生産誘発額計算!V36</f>
        <v>0</v>
      </c>
      <c r="E40" s="85">
        <f>波及効果計算!D36</f>
        <v>0</v>
      </c>
      <c r="F40" s="86">
        <f>波及効果計算!L36</f>
        <v>0</v>
      </c>
      <c r="G40" s="87">
        <f>波及効果計算!X36</f>
        <v>0</v>
      </c>
      <c r="H40" s="88">
        <f t="shared" si="1"/>
        <v>0</v>
      </c>
      <c r="I40" s="85">
        <f>波及効果計算!E36+波及効果計算!M36+波及効果計算!Y36</f>
        <v>0</v>
      </c>
      <c r="J40" s="89">
        <f>波及効果計算!AH36</f>
        <v>0</v>
      </c>
      <c r="K40" s="90">
        <f>波及効果計算!AI36</f>
        <v>0</v>
      </c>
    </row>
    <row r="41" spans="2:11" ht="13.5" customHeight="1">
      <c r="B41" s="296" t="s">
        <v>56</v>
      </c>
      <c r="C41" s="297" t="s">
        <v>226</v>
      </c>
      <c r="D41" s="85">
        <f>生産誘発額計算!I37+生産誘発額計算!V37</f>
        <v>0</v>
      </c>
      <c r="E41" s="85">
        <f>波及効果計算!D37</f>
        <v>0</v>
      </c>
      <c r="F41" s="86">
        <f>波及効果計算!L37</f>
        <v>0</v>
      </c>
      <c r="G41" s="87">
        <f>波及効果計算!X37</f>
        <v>0</v>
      </c>
      <c r="H41" s="88">
        <f t="shared" si="1"/>
        <v>0</v>
      </c>
      <c r="I41" s="85">
        <f>波及効果計算!E37+波及効果計算!M37+波及効果計算!Y37</f>
        <v>0</v>
      </c>
      <c r="J41" s="89">
        <f>波及効果計算!AH37</f>
        <v>0</v>
      </c>
      <c r="K41" s="90">
        <f>波及効果計算!AI37</f>
        <v>0</v>
      </c>
    </row>
    <row r="42" spans="2:11" ht="13.5" customHeight="1">
      <c r="B42" s="296" t="s">
        <v>58</v>
      </c>
      <c r="C42" s="297" t="s">
        <v>227</v>
      </c>
      <c r="D42" s="85">
        <f>生産誘発額計算!I38+生産誘発額計算!V38</f>
        <v>0</v>
      </c>
      <c r="E42" s="85">
        <f>波及効果計算!D38</f>
        <v>0</v>
      </c>
      <c r="F42" s="86">
        <f>波及効果計算!L38</f>
        <v>0</v>
      </c>
      <c r="G42" s="87">
        <f>波及効果計算!X38</f>
        <v>0</v>
      </c>
      <c r="H42" s="88">
        <f t="shared" si="1"/>
        <v>0</v>
      </c>
      <c r="I42" s="85">
        <f>波及効果計算!E38+波及効果計算!M38+波及効果計算!Y38</f>
        <v>0</v>
      </c>
      <c r="J42" s="89">
        <f>波及効果計算!AH38</f>
        <v>0</v>
      </c>
      <c r="K42" s="90">
        <f>波及効果計算!AI38</f>
        <v>0</v>
      </c>
    </row>
    <row r="43" spans="2:11" ht="13.5" customHeight="1">
      <c r="B43" s="298" t="s">
        <v>60</v>
      </c>
      <c r="C43" s="299" t="s">
        <v>228</v>
      </c>
      <c r="D43" s="91">
        <f>生産誘発額計算!I39+生産誘発額計算!V39</f>
        <v>0</v>
      </c>
      <c r="E43" s="91">
        <f>波及効果計算!D39</f>
        <v>0</v>
      </c>
      <c r="F43" s="92">
        <f>波及効果計算!L39</f>
        <v>0</v>
      </c>
      <c r="G43" s="93">
        <f>波及効果計算!X39</f>
        <v>0</v>
      </c>
      <c r="H43" s="94">
        <f t="shared" si="1"/>
        <v>0</v>
      </c>
      <c r="I43" s="91">
        <f>波及効果計算!E39+波及効果計算!M39+波及効果計算!Y39</f>
        <v>0</v>
      </c>
      <c r="J43" s="95">
        <f>波及効果計算!AH39</f>
        <v>0</v>
      </c>
      <c r="K43" s="96">
        <f>波及効果計算!AI39</f>
        <v>0</v>
      </c>
    </row>
    <row r="44" spans="2:11" ht="13.5" customHeight="1">
      <c r="B44" s="300" t="s">
        <v>62</v>
      </c>
      <c r="C44" s="301" t="s">
        <v>229</v>
      </c>
      <c r="D44" s="97">
        <f>生産誘発額計算!I40+生産誘発額計算!V40</f>
        <v>0</v>
      </c>
      <c r="E44" s="97">
        <f>波及効果計算!D40</f>
        <v>0</v>
      </c>
      <c r="F44" s="98">
        <f>波及効果計算!L40</f>
        <v>0</v>
      </c>
      <c r="G44" s="99">
        <f>波及効果計算!X40</f>
        <v>0</v>
      </c>
      <c r="H44" s="100">
        <f t="shared" si="1"/>
        <v>0</v>
      </c>
      <c r="I44" s="97">
        <f>波及効果計算!E40+波及効果計算!M40+波及効果計算!Y40</f>
        <v>0</v>
      </c>
      <c r="J44" s="101">
        <f>波及効果計算!AH40</f>
        <v>0</v>
      </c>
      <c r="K44" s="102">
        <f>波及効果計算!AI40</f>
        <v>0</v>
      </c>
    </row>
    <row r="45" spans="2:11" ht="13.5" customHeight="1">
      <c r="B45" s="296" t="s">
        <v>64</v>
      </c>
      <c r="C45" s="297" t="s">
        <v>230</v>
      </c>
      <c r="D45" s="85">
        <f>生産誘発額計算!I41+生産誘発額計算!V41</f>
        <v>0</v>
      </c>
      <c r="E45" s="85">
        <f>波及効果計算!D41</f>
        <v>0</v>
      </c>
      <c r="F45" s="86">
        <f>波及効果計算!L41</f>
        <v>0</v>
      </c>
      <c r="G45" s="87">
        <f>波及効果計算!X41</f>
        <v>0</v>
      </c>
      <c r="H45" s="88">
        <f t="shared" si="1"/>
        <v>0</v>
      </c>
      <c r="I45" s="85">
        <f>波及効果計算!E41+波及効果計算!M41+波及効果計算!Y41</f>
        <v>0</v>
      </c>
      <c r="J45" s="89">
        <f>波及効果計算!AH41</f>
        <v>0</v>
      </c>
      <c r="K45" s="90">
        <f>波及効果計算!AI41</f>
        <v>0</v>
      </c>
    </row>
    <row r="46" spans="2:11" ht="13.5" customHeight="1">
      <c r="B46" s="296" t="s">
        <v>66</v>
      </c>
      <c r="C46" s="297" t="s">
        <v>206</v>
      </c>
      <c r="D46" s="85">
        <f>生産誘発額計算!I42+生産誘発額計算!V42</f>
        <v>0</v>
      </c>
      <c r="E46" s="85">
        <f>波及効果計算!D42</f>
        <v>0</v>
      </c>
      <c r="F46" s="86">
        <f>波及効果計算!L42</f>
        <v>0</v>
      </c>
      <c r="G46" s="87">
        <f>波及効果計算!X42</f>
        <v>0</v>
      </c>
      <c r="H46" s="88">
        <f t="shared" si="1"/>
        <v>0</v>
      </c>
      <c r="I46" s="85">
        <f>波及効果計算!E42+波及効果計算!M42+波及効果計算!Y42</f>
        <v>0</v>
      </c>
      <c r="J46" s="89">
        <f>波及効果計算!AH42</f>
        <v>0</v>
      </c>
      <c r="K46" s="90">
        <f>波及効果計算!AI42</f>
        <v>0</v>
      </c>
    </row>
    <row r="47" spans="2:11" ht="13.5" customHeight="1">
      <c r="B47" s="296" t="s">
        <v>67</v>
      </c>
      <c r="C47" s="297" t="s">
        <v>68</v>
      </c>
      <c r="D47" s="85">
        <f>生産誘発額計算!I43+生産誘発額計算!V43</f>
        <v>0</v>
      </c>
      <c r="E47" s="85">
        <f>波及効果計算!D43</f>
        <v>0</v>
      </c>
      <c r="F47" s="86">
        <f>波及効果計算!L43</f>
        <v>0</v>
      </c>
      <c r="G47" s="87">
        <f>波及効果計算!X43</f>
        <v>0</v>
      </c>
      <c r="H47" s="88">
        <f t="shared" si="1"/>
        <v>0</v>
      </c>
      <c r="I47" s="85">
        <f>波及効果計算!E43+波及効果計算!M43+波及効果計算!Y43</f>
        <v>0</v>
      </c>
      <c r="J47" s="89">
        <f>波及効果計算!AH43</f>
        <v>0</v>
      </c>
      <c r="K47" s="90">
        <f>波及効果計算!AI43</f>
        <v>0</v>
      </c>
    </row>
    <row r="48" spans="2:11" ht="13.5" customHeight="1">
      <c r="B48" s="298" t="s">
        <v>69</v>
      </c>
      <c r="C48" s="299" t="s">
        <v>277</v>
      </c>
      <c r="D48" s="91">
        <f>生産誘発額計算!I44+生産誘発額計算!V44</f>
        <v>0</v>
      </c>
      <c r="E48" s="91">
        <f>波及効果計算!D44</f>
        <v>0</v>
      </c>
      <c r="F48" s="92">
        <f>波及効果計算!L44</f>
        <v>0</v>
      </c>
      <c r="G48" s="93">
        <f>波及効果計算!X44</f>
        <v>0</v>
      </c>
      <c r="H48" s="94">
        <f t="shared" si="1"/>
        <v>0</v>
      </c>
      <c r="I48" s="91">
        <f>波及効果計算!E44+波及効果計算!M44+波及効果計算!Y44</f>
        <v>0</v>
      </c>
      <c r="J48" s="95">
        <f>波及効果計算!AH44</f>
        <v>0</v>
      </c>
      <c r="K48" s="96">
        <f>波及効果計算!AI44</f>
        <v>0</v>
      </c>
    </row>
    <row r="49" spans="2:11" ht="13.5" customHeight="1">
      <c r="B49" s="296" t="s">
        <v>70</v>
      </c>
      <c r="C49" s="297" t="s">
        <v>237</v>
      </c>
      <c r="D49" s="85">
        <f>生産誘発額計算!I45+生産誘発額計算!V45</f>
        <v>0</v>
      </c>
      <c r="E49" s="85">
        <f>波及効果計算!D45</f>
        <v>0</v>
      </c>
      <c r="F49" s="86">
        <f>波及効果計算!L45</f>
        <v>0</v>
      </c>
      <c r="G49" s="87">
        <f>波及効果計算!X45</f>
        <v>0</v>
      </c>
      <c r="H49" s="88">
        <f>SUM(E49:G49)</f>
        <v>0</v>
      </c>
      <c r="I49" s="85">
        <f>波及効果計算!E45+波及効果計算!M45+波及効果計算!Y45</f>
        <v>0</v>
      </c>
      <c r="J49" s="89">
        <f>波及効果計算!AH45</f>
        <v>0</v>
      </c>
      <c r="K49" s="90">
        <f>波及効果計算!AI45</f>
        <v>0</v>
      </c>
    </row>
    <row r="50" spans="2:11" ht="13.5" customHeight="1">
      <c r="B50" s="296" t="s">
        <v>72</v>
      </c>
      <c r="C50" s="297" t="s">
        <v>238</v>
      </c>
      <c r="D50" s="85">
        <f>生産誘発額計算!I46+生産誘発額計算!V46</f>
        <v>0</v>
      </c>
      <c r="E50" s="85">
        <f>波及効果計算!D46</f>
        <v>0</v>
      </c>
      <c r="F50" s="86">
        <f>波及効果計算!L46</f>
        <v>0</v>
      </c>
      <c r="G50" s="87">
        <f>波及効果計算!X46</f>
        <v>0</v>
      </c>
      <c r="H50" s="88">
        <f>SUM(E50:G50)</f>
        <v>0</v>
      </c>
      <c r="I50" s="85">
        <f>波及効果計算!E46+波及効果計算!M46+波及効果計算!Y46</f>
        <v>0</v>
      </c>
      <c r="J50" s="89">
        <f>波及効果計算!AH46</f>
        <v>0</v>
      </c>
      <c r="K50" s="90">
        <f>波及効果計算!AI46</f>
        <v>0</v>
      </c>
    </row>
    <row r="51" spans="2:11" ht="13.5" customHeight="1">
      <c r="B51" s="296" t="s">
        <v>109</v>
      </c>
      <c r="C51" s="297" t="s">
        <v>71</v>
      </c>
      <c r="D51" s="85">
        <f>生産誘発額計算!I47+生産誘発額計算!V47</f>
        <v>0</v>
      </c>
      <c r="E51" s="85">
        <f>波及効果計算!D47</f>
        <v>0</v>
      </c>
      <c r="F51" s="86">
        <f>波及効果計算!L47</f>
        <v>0</v>
      </c>
      <c r="G51" s="87">
        <f>波及効果計算!X47</f>
        <v>0</v>
      </c>
      <c r="H51" s="88">
        <f t="shared" si="1"/>
        <v>0</v>
      </c>
      <c r="I51" s="85">
        <f>波及効果計算!E47+波及効果計算!M47+波及効果計算!Y47</f>
        <v>0</v>
      </c>
      <c r="J51" s="89">
        <f>波及効果計算!AH47</f>
        <v>0</v>
      </c>
      <c r="K51" s="90">
        <f>波及効果計算!AI47</f>
        <v>0</v>
      </c>
    </row>
    <row r="52" spans="2:11" ht="13.5" customHeight="1">
      <c r="B52" s="296" t="s">
        <v>110</v>
      </c>
      <c r="C52" s="299" t="s">
        <v>73</v>
      </c>
      <c r="D52" s="91">
        <f>生産誘発額計算!I48+生産誘発額計算!V48</f>
        <v>0</v>
      </c>
      <c r="E52" s="91">
        <f>波及効果計算!D48</f>
        <v>0</v>
      </c>
      <c r="F52" s="92">
        <f>波及効果計算!L48</f>
        <v>0</v>
      </c>
      <c r="G52" s="93">
        <f>波及効果計算!X48</f>
        <v>0</v>
      </c>
      <c r="H52" s="94">
        <f t="shared" si="1"/>
        <v>0</v>
      </c>
      <c r="I52" s="91">
        <f>波及効果計算!E48+波及効果計算!M48+波及効果計算!Y48</f>
        <v>0</v>
      </c>
      <c r="J52" s="95">
        <f>波及効果計算!AH48</f>
        <v>0</v>
      </c>
      <c r="K52" s="96">
        <f>波及効果計算!AI48</f>
        <v>0</v>
      </c>
    </row>
    <row r="53" spans="2:11" ht="15" customHeight="1">
      <c r="B53" s="302"/>
      <c r="C53" s="303" t="s">
        <v>74</v>
      </c>
      <c r="D53" s="62">
        <f t="shared" ref="D53:I53" si="2">SUM(D14:D52)</f>
        <v>0</v>
      </c>
      <c r="E53" s="66">
        <f t="shared" si="2"/>
        <v>0</v>
      </c>
      <c r="F53" s="67">
        <f t="shared" si="2"/>
        <v>0</v>
      </c>
      <c r="G53" s="68">
        <f t="shared" si="2"/>
        <v>0</v>
      </c>
      <c r="H53" s="63">
        <f t="shared" si="2"/>
        <v>0</v>
      </c>
      <c r="I53" s="62">
        <f t="shared" si="2"/>
        <v>0</v>
      </c>
      <c r="J53" s="64">
        <f>波及効果計算!AH49</f>
        <v>0</v>
      </c>
      <c r="K53" s="62">
        <f>波及効果計算!AI49</f>
        <v>0</v>
      </c>
    </row>
    <row r="54" spans="2:11" ht="17.25" customHeight="1">
      <c r="C54" s="109" t="s">
        <v>142</v>
      </c>
    </row>
  </sheetData>
  <sheetProtection formatCells="0" formatColumns="0" formatRows="0"/>
  <mergeCells count="11">
    <mergeCell ref="D4:E4"/>
    <mergeCell ref="D5:E5"/>
    <mergeCell ref="D6:E6"/>
    <mergeCell ref="C7:D7"/>
    <mergeCell ref="B10:C12"/>
    <mergeCell ref="D11:D12"/>
    <mergeCell ref="I11:I12"/>
    <mergeCell ref="J11:J12"/>
    <mergeCell ref="K11:K12"/>
    <mergeCell ref="E10:K10"/>
    <mergeCell ref="E11:H11"/>
  </mergeCells>
  <phoneticPr fontId="9"/>
  <pageMargins left="0.51181102362204722" right="0.51181102362204722" top="0.55118110236220474" bottom="0.55118110236220474" header="0.31496062992125984" footer="0.31496062992125984"/>
  <pageSetup paperSize="9" orientation="portrait" r:id="rId1"/>
  <ignoredErrors>
    <ignoredError sqref="B14:B48"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BF42A-B8F1-43ED-99C2-052409D8048A}">
  <sheetPr>
    <tabColor rgb="FFCCFFCC"/>
  </sheetPr>
  <dimension ref="A3:AS134"/>
  <sheetViews>
    <sheetView showGridLines="0" workbookViewId="0">
      <selection activeCell="J2" sqref="J2"/>
    </sheetView>
  </sheetViews>
  <sheetFormatPr defaultColWidth="9" defaultRowHeight="12"/>
  <cols>
    <col min="1" max="1" width="1.33203125" style="38" customWidth="1"/>
    <col min="2" max="39" width="2.44140625" style="38" customWidth="1"/>
    <col min="40" max="40" width="9" style="38" customWidth="1"/>
    <col min="41" max="16384" width="9" style="38"/>
  </cols>
  <sheetData>
    <row r="3" spans="1:45" ht="13.2">
      <c r="B3"/>
      <c r="C3"/>
      <c r="D3"/>
      <c r="E3"/>
      <c r="F3"/>
      <c r="G3"/>
      <c r="H3"/>
      <c r="I3"/>
      <c r="J3"/>
      <c r="K3"/>
      <c r="L3"/>
      <c r="M3"/>
      <c r="N3"/>
      <c r="AH3" s="19"/>
    </row>
    <row r="4" spans="1:45" ht="9" customHeight="1">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37"/>
      <c r="AI4" s="37"/>
      <c r="AJ4" s="19"/>
      <c r="AK4" s="19"/>
      <c r="AL4" s="19"/>
      <c r="AM4" s="19"/>
      <c r="AN4" s="19"/>
      <c r="AO4" s="19"/>
    </row>
    <row r="5" spans="1:45" ht="15.75" customHeight="1">
      <c r="AE5" s="447" t="str">
        <f>総括表!G25</f>
        <v>（単位：万円）</v>
      </c>
      <c r="AH5" s="447"/>
      <c r="AO5"/>
      <c r="AP5"/>
      <c r="AQ5"/>
      <c r="AR5"/>
    </row>
    <row r="6" spans="1:45" ht="14.25" customHeight="1" thickBot="1">
      <c r="A6"/>
      <c r="B6"/>
      <c r="C6"/>
      <c r="D6"/>
      <c r="E6"/>
      <c r="F6"/>
      <c r="AE6" s="446"/>
      <c r="AH6" s="447"/>
      <c r="AO6"/>
      <c r="AP6"/>
      <c r="AQ6"/>
      <c r="AR6"/>
    </row>
    <row r="7" spans="1:45" ht="14.25" customHeight="1" thickTop="1">
      <c r="A7"/>
      <c r="C7" s="929" t="s">
        <v>620</v>
      </c>
      <c r="D7" s="930"/>
      <c r="E7" s="930"/>
      <c r="F7" s="930"/>
      <c r="G7" s="930"/>
      <c r="H7" s="930"/>
      <c r="I7" s="930"/>
      <c r="J7" s="930"/>
      <c r="K7" s="930"/>
      <c r="L7" s="930"/>
      <c r="M7" s="930"/>
      <c r="N7" s="930"/>
      <c r="O7" s="930"/>
      <c r="P7" s="930"/>
      <c r="Q7" s="930"/>
      <c r="R7" s="930"/>
      <c r="S7" s="930"/>
      <c r="T7" s="930"/>
      <c r="U7" s="930"/>
      <c r="V7" s="930"/>
      <c r="W7" s="930"/>
      <c r="X7" s="930"/>
      <c r="Y7" s="930"/>
      <c r="Z7" s="930"/>
      <c r="AA7" s="930"/>
      <c r="AB7" s="930"/>
      <c r="AC7" s="930"/>
      <c r="AD7" s="931"/>
      <c r="AE7" s="902">
        <f>生産誘発額計算!I49+生産誘発額計算!V49</f>
        <v>0</v>
      </c>
      <c r="AF7" s="902"/>
      <c r="AG7" s="902"/>
      <c r="AH7" s="902"/>
      <c r="AI7" s="903"/>
      <c r="AO7"/>
      <c r="AP7"/>
      <c r="AQ7"/>
      <c r="AR7"/>
      <c r="AS7"/>
    </row>
    <row r="8" spans="1:45" ht="14.25" customHeight="1" thickBot="1">
      <c r="A8"/>
      <c r="C8" s="932"/>
      <c r="D8" s="933"/>
      <c r="E8" s="933"/>
      <c r="F8" s="933"/>
      <c r="G8" s="933"/>
      <c r="H8" s="933"/>
      <c r="I8" s="933"/>
      <c r="J8" s="933"/>
      <c r="K8" s="933"/>
      <c r="L8" s="933"/>
      <c r="M8" s="933"/>
      <c r="N8" s="933"/>
      <c r="O8" s="933"/>
      <c r="P8" s="933"/>
      <c r="Q8" s="933"/>
      <c r="R8" s="933"/>
      <c r="S8" s="933"/>
      <c r="T8" s="933"/>
      <c r="U8" s="933"/>
      <c r="V8" s="933"/>
      <c r="W8" s="933"/>
      <c r="X8" s="933"/>
      <c r="Y8" s="933"/>
      <c r="Z8" s="933"/>
      <c r="AA8" s="933"/>
      <c r="AB8" s="933"/>
      <c r="AC8" s="933"/>
      <c r="AD8" s="934"/>
      <c r="AE8" s="904"/>
      <c r="AF8" s="904"/>
      <c r="AG8" s="904"/>
      <c r="AH8" s="904"/>
      <c r="AI8" s="905"/>
      <c r="AO8"/>
      <c r="AP8"/>
      <c r="AQ8"/>
      <c r="AR8"/>
      <c r="AS8"/>
    </row>
    <row r="9" spans="1:45" ht="14.25" customHeight="1" thickTop="1">
      <c r="A9"/>
      <c r="Q9"/>
      <c r="R9"/>
      <c r="S9"/>
      <c r="T9"/>
      <c r="U9"/>
      <c r="V9"/>
      <c r="W9"/>
      <c r="X9"/>
      <c r="Y9"/>
      <c r="Z9"/>
      <c r="AA9"/>
      <c r="AB9"/>
      <c r="AC9"/>
      <c r="AD9"/>
      <c r="AE9"/>
      <c r="AF9"/>
      <c r="AG9"/>
      <c r="AH9"/>
      <c r="AI9"/>
      <c r="AO9"/>
      <c r="AP9"/>
      <c r="AQ9"/>
      <c r="AR9"/>
      <c r="AS9"/>
    </row>
    <row r="10" spans="1:45" ht="14.25" customHeight="1">
      <c r="A10"/>
      <c r="O10" s="842" t="s">
        <v>621</v>
      </c>
      <c r="P10" s="843"/>
      <c r="Q10" s="843"/>
      <c r="R10" s="843"/>
      <c r="S10" s="843"/>
      <c r="T10" s="844"/>
      <c r="U10"/>
      <c r="V10"/>
      <c r="W10"/>
      <c r="X10"/>
      <c r="Y10"/>
      <c r="Z10"/>
      <c r="AA10"/>
      <c r="AB10"/>
      <c r="AC10"/>
      <c r="AD10"/>
      <c r="AE10"/>
      <c r="AF10"/>
      <c r="AG10"/>
      <c r="AH10"/>
      <c r="AI10"/>
      <c r="AO10"/>
      <c r="AP10"/>
      <c r="AQ10"/>
      <c r="AR10"/>
      <c r="AS10"/>
    </row>
    <row r="11" spans="1:45" ht="14.25" customHeight="1">
      <c r="A11"/>
      <c r="F11" s="448"/>
      <c r="G11" s="448"/>
      <c r="H11" s="448"/>
      <c r="I11" s="448"/>
      <c r="J11" s="448"/>
      <c r="K11" s="448"/>
      <c r="Q11"/>
      <c r="R11"/>
      <c r="S11"/>
      <c r="T11"/>
      <c r="U11"/>
      <c r="V11"/>
      <c r="W11"/>
      <c r="X11"/>
      <c r="Y11"/>
      <c r="Z11"/>
      <c r="AA11"/>
      <c r="AB11"/>
      <c r="AC11"/>
      <c r="AD11"/>
      <c r="AE11"/>
      <c r="AF11"/>
      <c r="AG11"/>
      <c r="AH11"/>
      <c r="AI11"/>
      <c r="AO11"/>
      <c r="AP11"/>
      <c r="AQ11"/>
      <c r="AR11"/>
      <c r="AS11"/>
    </row>
    <row r="12" spans="1:45" ht="14.25" customHeight="1">
      <c r="A12" s="449"/>
      <c r="B12" s="450" t="s">
        <v>96</v>
      </c>
      <c r="C12" s="449"/>
      <c r="D12" s="449"/>
      <c r="E12" s="449"/>
      <c r="F12" s="449"/>
      <c r="Q12"/>
      <c r="R12"/>
      <c r="S12"/>
      <c r="T12"/>
      <c r="U12"/>
      <c r="V12"/>
      <c r="W12"/>
      <c r="X12"/>
      <c r="Y12"/>
      <c r="Z12"/>
      <c r="AA12"/>
      <c r="AB12"/>
      <c r="AC12"/>
      <c r="AD12"/>
      <c r="AE12"/>
      <c r="AF12"/>
      <c r="AG12"/>
      <c r="AH12"/>
      <c r="AI12"/>
      <c r="AO12"/>
      <c r="AP12"/>
      <c r="AQ12"/>
      <c r="AR12"/>
      <c r="AS12"/>
    </row>
    <row r="13" spans="1:45" ht="14.25" customHeight="1" thickBot="1">
      <c r="A13" s="449"/>
      <c r="Q13"/>
      <c r="R13"/>
      <c r="S13"/>
      <c r="T13"/>
      <c r="U13"/>
      <c r="V13"/>
      <c r="W13"/>
      <c r="X13"/>
      <c r="Y13"/>
      <c r="Z13"/>
      <c r="AA13"/>
      <c r="AB13"/>
      <c r="AC13"/>
      <c r="AD13"/>
      <c r="AE13"/>
      <c r="AF13"/>
      <c r="AG13"/>
      <c r="AH13"/>
      <c r="AI13"/>
      <c r="AO13"/>
      <c r="AP13"/>
      <c r="AQ13"/>
      <c r="AR13"/>
      <c r="AS13"/>
    </row>
    <row r="14" spans="1:45" ht="14.25" customHeight="1" thickTop="1">
      <c r="A14" s="449"/>
      <c r="C14" s="923" t="s">
        <v>98</v>
      </c>
      <c r="D14" s="924"/>
      <c r="E14" s="924"/>
      <c r="F14" s="924"/>
      <c r="G14" s="924"/>
      <c r="H14" s="924"/>
      <c r="I14" s="924"/>
      <c r="J14" s="924"/>
      <c r="K14" s="924"/>
      <c r="L14" s="924"/>
      <c r="M14" s="924"/>
      <c r="N14" s="924"/>
      <c r="O14" s="924"/>
      <c r="P14" s="924"/>
      <c r="Q14" s="924"/>
      <c r="R14" s="924"/>
      <c r="S14" s="924"/>
      <c r="T14" s="924"/>
      <c r="U14" s="925"/>
      <c r="V14" s="913">
        <f>波及効果計算!D49</f>
        <v>0</v>
      </c>
      <c r="W14" s="913"/>
      <c r="X14" s="913"/>
      <c r="Y14" s="913"/>
      <c r="Z14" s="914"/>
      <c r="AA14"/>
      <c r="AB14"/>
      <c r="AC14"/>
      <c r="AD14"/>
      <c r="AE14"/>
      <c r="AF14"/>
      <c r="AG14"/>
      <c r="AH14"/>
      <c r="AI14"/>
      <c r="AO14"/>
      <c r="AP14"/>
      <c r="AQ14"/>
      <c r="AR14"/>
      <c r="AS14"/>
    </row>
    <row r="15" spans="1:45" ht="14.25" customHeight="1" thickBot="1">
      <c r="A15" s="449"/>
      <c r="C15" s="926"/>
      <c r="D15" s="927"/>
      <c r="E15" s="927"/>
      <c r="F15" s="927"/>
      <c r="G15" s="927"/>
      <c r="H15" s="927"/>
      <c r="I15" s="927"/>
      <c r="J15" s="927"/>
      <c r="K15" s="927"/>
      <c r="L15" s="927"/>
      <c r="M15" s="927"/>
      <c r="N15" s="927"/>
      <c r="O15" s="927"/>
      <c r="P15" s="927"/>
      <c r="Q15" s="927"/>
      <c r="R15" s="927"/>
      <c r="S15" s="927"/>
      <c r="T15" s="927"/>
      <c r="U15" s="928"/>
      <c r="V15" s="915"/>
      <c r="W15" s="915"/>
      <c r="X15" s="915"/>
      <c r="Y15" s="915"/>
      <c r="Z15" s="916"/>
      <c r="AA15"/>
      <c r="AB15"/>
      <c r="AC15"/>
      <c r="AD15"/>
      <c r="AE15"/>
      <c r="AF15"/>
      <c r="AG15"/>
      <c r="AH15"/>
      <c r="AI15"/>
      <c r="AO15"/>
      <c r="AP15"/>
      <c r="AQ15"/>
      <c r="AR15"/>
      <c r="AS15"/>
    </row>
    <row r="16" spans="1:45" ht="14.25" customHeight="1" thickTop="1">
      <c r="A16" s="449"/>
      <c r="C16" s="448"/>
      <c r="D16" s="448"/>
      <c r="E16" s="448"/>
      <c r="F16" s="448"/>
      <c r="G16" s="448"/>
      <c r="H16" s="448"/>
      <c r="I16" s="448"/>
      <c r="J16" s="448"/>
      <c r="K16" s="448"/>
      <c r="L16" s="448"/>
      <c r="M16" s="448"/>
      <c r="Q16"/>
      <c r="R16"/>
      <c r="S16"/>
      <c r="T16"/>
      <c r="U16"/>
      <c r="V16"/>
      <c r="W16"/>
      <c r="X16"/>
      <c r="Y16"/>
      <c r="Z16"/>
      <c r="AA16"/>
      <c r="AB16"/>
      <c r="AC16"/>
      <c r="AD16"/>
      <c r="AE16"/>
      <c r="AF16"/>
      <c r="AG16"/>
      <c r="AH16"/>
      <c r="AI16"/>
      <c r="AO16"/>
      <c r="AP16"/>
      <c r="AQ16"/>
      <c r="AR16"/>
      <c r="AS16"/>
    </row>
    <row r="17" spans="1:45" ht="14.25" customHeight="1">
      <c r="A17" s="449"/>
      <c r="C17" s="448"/>
      <c r="D17" s="448"/>
      <c r="E17" s="448"/>
      <c r="F17"/>
      <c r="G17"/>
      <c r="H17"/>
      <c r="I17"/>
      <c r="J17"/>
      <c r="K17"/>
      <c r="L17" s="448"/>
      <c r="M17" s="448"/>
      <c r="Q17"/>
      <c r="R17"/>
      <c r="Y17"/>
      <c r="Z17"/>
      <c r="AA17"/>
      <c r="AB17"/>
      <c r="AC17"/>
      <c r="AD17"/>
      <c r="AE17"/>
      <c r="AF17"/>
      <c r="AG17"/>
      <c r="AH17"/>
      <c r="AI17"/>
      <c r="AO17"/>
      <c r="AP17"/>
      <c r="AQ17"/>
      <c r="AR17"/>
      <c r="AS17"/>
    </row>
    <row r="18" spans="1:45" ht="15" customHeight="1">
      <c r="A18" s="449"/>
      <c r="B18"/>
      <c r="C18"/>
      <c r="D18"/>
      <c r="E18"/>
      <c r="F18" s="842" t="s">
        <v>622</v>
      </c>
      <c r="G18" s="843"/>
      <c r="H18" s="843"/>
      <c r="I18" s="843"/>
      <c r="J18" s="843"/>
      <c r="K18" s="844"/>
      <c r="L18"/>
      <c r="M18"/>
      <c r="N18"/>
      <c r="O18"/>
      <c r="P18" s="842" t="s">
        <v>623</v>
      </c>
      <c r="Q18" s="843"/>
      <c r="R18" s="843"/>
      <c r="S18" s="843"/>
      <c r="T18" s="843"/>
      <c r="U18" s="844"/>
      <c r="Y18"/>
      <c r="Z18"/>
      <c r="AA18"/>
      <c r="AB18"/>
      <c r="AC18"/>
      <c r="AD18"/>
      <c r="AE18"/>
      <c r="AF18"/>
      <c r="AG18"/>
      <c r="AH18"/>
      <c r="AI18"/>
      <c r="AJ18"/>
      <c r="AK18"/>
      <c r="AL18"/>
      <c r="AM18"/>
      <c r="AN18"/>
      <c r="AO18"/>
      <c r="AP18"/>
      <c r="AQ18"/>
      <c r="AR18"/>
      <c r="AS18"/>
    </row>
    <row r="19" spans="1:45" ht="15.75" customHeight="1">
      <c r="A19" s="449"/>
      <c r="B19"/>
      <c r="C19"/>
      <c r="D19"/>
      <c r="E19"/>
      <c r="F19"/>
      <c r="G19"/>
      <c r="H19"/>
      <c r="I19"/>
      <c r="J19"/>
      <c r="K19"/>
      <c r="L19"/>
      <c r="M19"/>
      <c r="N19"/>
      <c r="O19"/>
      <c r="P19" s="842" t="s">
        <v>624</v>
      </c>
      <c r="Q19" s="843"/>
      <c r="R19" s="843"/>
      <c r="S19" s="843"/>
      <c r="T19" s="843"/>
      <c r="U19" s="844"/>
      <c r="Y19"/>
      <c r="Z19"/>
      <c r="AA19"/>
      <c r="AB19"/>
      <c r="AC19"/>
      <c r="AD19"/>
      <c r="AE19"/>
      <c r="AF19"/>
      <c r="AG19"/>
      <c r="AH19"/>
      <c r="AI19"/>
      <c r="AJ19"/>
      <c r="AK19"/>
      <c r="AL19"/>
      <c r="AM19"/>
      <c r="AN19"/>
      <c r="AO19"/>
      <c r="AP19"/>
      <c r="AQ19"/>
      <c r="AR19"/>
      <c r="AS19"/>
    </row>
    <row r="20" spans="1:45" ht="14.25" customHeight="1" thickBot="1">
      <c r="A20" s="449"/>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row>
    <row r="21" spans="1:45" ht="14.25" customHeight="1" thickTop="1" thickBot="1">
      <c r="A21" s="449"/>
      <c r="C21" s="909" t="s">
        <v>144</v>
      </c>
      <c r="D21" s="910"/>
      <c r="E21" s="910"/>
      <c r="F21" s="910"/>
      <c r="G21" s="910"/>
      <c r="H21" s="910"/>
      <c r="I21" s="913">
        <f>波及効果計算!G49</f>
        <v>0</v>
      </c>
      <c r="J21" s="913"/>
      <c r="K21" s="913"/>
      <c r="L21" s="913"/>
      <c r="M21" s="914"/>
      <c r="N21" s="917" t="s">
        <v>329</v>
      </c>
      <c r="O21" s="918"/>
      <c r="P21" s="918"/>
      <c r="Q21" s="918"/>
      <c r="R21" s="918"/>
      <c r="S21" s="918"/>
      <c r="T21" s="918"/>
      <c r="U21" s="919"/>
      <c r="V21" s="906">
        <f>波及効果計算!E49</f>
        <v>0</v>
      </c>
      <c r="W21" s="907"/>
      <c r="X21" s="907"/>
      <c r="Y21" s="907"/>
      <c r="Z21" s="908"/>
      <c r="AO21"/>
      <c r="AP21"/>
      <c r="AQ21"/>
      <c r="AR21"/>
      <c r="AS21"/>
    </row>
    <row r="22" spans="1:45" ht="14.25" customHeight="1" thickTop="1" thickBot="1">
      <c r="A22" s="449"/>
      <c r="C22" s="911"/>
      <c r="D22" s="912"/>
      <c r="E22" s="912"/>
      <c r="F22" s="912"/>
      <c r="G22" s="912"/>
      <c r="H22" s="912"/>
      <c r="I22" s="915"/>
      <c r="J22" s="915"/>
      <c r="K22" s="915"/>
      <c r="L22" s="915"/>
      <c r="M22" s="916"/>
      <c r="N22" s="451"/>
      <c r="O22" s="920" t="s">
        <v>625</v>
      </c>
      <c r="P22" s="921"/>
      <c r="Q22" s="921"/>
      <c r="R22" s="921"/>
      <c r="S22" s="921"/>
      <c r="T22" s="921"/>
      <c r="U22" s="922"/>
      <c r="V22" s="906">
        <f>波及効果計算!F49</f>
        <v>0</v>
      </c>
      <c r="W22" s="907"/>
      <c r="X22" s="907"/>
      <c r="Y22" s="907"/>
      <c r="Z22" s="908"/>
      <c r="AO22"/>
      <c r="AP22"/>
      <c r="AQ22"/>
      <c r="AR22"/>
      <c r="AS22"/>
    </row>
    <row r="23" spans="1:45" ht="14.25" customHeight="1" thickTop="1">
      <c r="AO23"/>
      <c r="AP23"/>
      <c r="AQ23"/>
      <c r="AR23"/>
      <c r="AS23"/>
    </row>
    <row r="24" spans="1:45" ht="14.25" customHeight="1">
      <c r="F24" s="842" t="s">
        <v>621</v>
      </c>
      <c r="G24" s="843"/>
      <c r="H24" s="843"/>
      <c r="I24" s="843"/>
      <c r="J24" s="843"/>
      <c r="K24" s="844"/>
      <c r="R24"/>
      <c r="S24"/>
      <c r="T24"/>
      <c r="AO24"/>
      <c r="AP24"/>
      <c r="AQ24"/>
      <c r="AR24"/>
      <c r="AS24"/>
    </row>
    <row r="25" spans="1:45" ht="14.25" customHeight="1">
      <c r="AO25"/>
      <c r="AP25"/>
      <c r="AQ25"/>
      <c r="AR25"/>
      <c r="AS25"/>
    </row>
    <row r="26" spans="1:45" ht="14.25" customHeight="1" thickBot="1">
      <c r="AN26"/>
      <c r="AO26"/>
      <c r="AP26"/>
      <c r="AQ26"/>
      <c r="AR26"/>
      <c r="AS26"/>
    </row>
    <row r="27" spans="1:45" ht="14.25" customHeight="1" thickTop="1">
      <c r="C27" s="898" t="s">
        <v>143</v>
      </c>
      <c r="D27" s="899"/>
      <c r="E27" s="899"/>
      <c r="F27" s="899"/>
      <c r="G27" s="899"/>
      <c r="H27" s="899"/>
      <c r="I27" s="902">
        <f>波及効果計算!J49</f>
        <v>0</v>
      </c>
      <c r="J27" s="902"/>
      <c r="K27" s="902"/>
      <c r="L27" s="902"/>
      <c r="M27" s="903"/>
      <c r="AN27"/>
      <c r="AO27"/>
      <c r="AP27"/>
      <c r="AQ27"/>
      <c r="AR27"/>
      <c r="AS27"/>
    </row>
    <row r="28" spans="1:45" ht="14.25" customHeight="1" thickBot="1">
      <c r="C28" s="900"/>
      <c r="D28" s="901"/>
      <c r="E28" s="901"/>
      <c r="F28" s="901"/>
      <c r="G28" s="901"/>
      <c r="H28" s="901"/>
      <c r="I28" s="904"/>
      <c r="J28" s="904"/>
      <c r="K28" s="904"/>
      <c r="L28" s="904"/>
      <c r="M28" s="905"/>
      <c r="AN28"/>
      <c r="AO28"/>
      <c r="AP28"/>
      <c r="AQ28"/>
      <c r="AR28"/>
      <c r="AS28"/>
    </row>
    <row r="29" spans="1:45" ht="14.25" customHeight="1" thickTop="1">
      <c r="AN29"/>
      <c r="AO29"/>
      <c r="AP29"/>
      <c r="AQ29"/>
      <c r="AR29"/>
      <c r="AS29"/>
    </row>
    <row r="30" spans="1:45" ht="14.25" customHeight="1">
      <c r="F30" s="842" t="s">
        <v>626</v>
      </c>
      <c r="G30" s="843"/>
      <c r="H30" s="843"/>
      <c r="I30" s="843"/>
      <c r="J30" s="843"/>
      <c r="K30" s="844"/>
      <c r="AN30"/>
      <c r="AO30"/>
      <c r="AP30"/>
      <c r="AQ30"/>
      <c r="AR30"/>
      <c r="AS30"/>
    </row>
    <row r="31" spans="1:45" ht="14.25" customHeight="1">
      <c r="AN31"/>
      <c r="AO31"/>
      <c r="AP31"/>
      <c r="AQ31"/>
      <c r="AR31"/>
      <c r="AS31"/>
    </row>
    <row r="32" spans="1:45" ht="14.25" customHeight="1">
      <c r="A32" s="452"/>
      <c r="B32" s="453" t="s">
        <v>145</v>
      </c>
      <c r="C32" s="452"/>
      <c r="D32" s="452"/>
      <c r="E32" s="452"/>
      <c r="F32" s="452"/>
      <c r="AN32"/>
      <c r="AO32"/>
      <c r="AP32"/>
      <c r="AQ32"/>
      <c r="AR32"/>
      <c r="AS32"/>
    </row>
    <row r="33" spans="1:45" ht="14.25" customHeight="1" thickBot="1">
      <c r="A33" s="452"/>
      <c r="AN33"/>
      <c r="AO33"/>
      <c r="AP33"/>
      <c r="AQ33"/>
      <c r="AR33"/>
      <c r="AS33"/>
    </row>
    <row r="34" spans="1:45" ht="14.25" customHeight="1" thickTop="1">
      <c r="A34" s="452"/>
      <c r="C34" s="871" t="s">
        <v>98</v>
      </c>
      <c r="D34" s="872"/>
      <c r="E34" s="872"/>
      <c r="F34" s="872"/>
      <c r="G34" s="872"/>
      <c r="H34" s="872"/>
      <c r="I34" s="872"/>
      <c r="J34" s="872"/>
      <c r="K34" s="872"/>
      <c r="L34" s="872"/>
      <c r="M34" s="872"/>
      <c r="N34" s="872"/>
      <c r="O34" s="872"/>
      <c r="P34" s="873"/>
      <c r="Q34" s="877">
        <f>波及効果計算!L49</f>
        <v>0</v>
      </c>
      <c r="R34" s="877"/>
      <c r="S34" s="877"/>
      <c r="T34" s="877"/>
      <c r="U34" s="878"/>
      <c r="AN34"/>
      <c r="AO34"/>
      <c r="AP34"/>
      <c r="AQ34"/>
      <c r="AR34"/>
      <c r="AS34"/>
    </row>
    <row r="35" spans="1:45" ht="14.25" customHeight="1" thickBot="1">
      <c r="A35" s="452"/>
      <c r="C35" s="874"/>
      <c r="D35" s="875"/>
      <c r="E35" s="875"/>
      <c r="F35" s="875"/>
      <c r="G35" s="875"/>
      <c r="H35" s="875"/>
      <c r="I35" s="875"/>
      <c r="J35" s="875"/>
      <c r="K35" s="875"/>
      <c r="L35" s="875"/>
      <c r="M35" s="875"/>
      <c r="N35" s="875"/>
      <c r="O35" s="875"/>
      <c r="P35" s="876"/>
      <c r="Q35" s="879"/>
      <c r="R35" s="879"/>
      <c r="S35" s="879"/>
      <c r="T35" s="879"/>
      <c r="U35" s="880"/>
      <c r="AN35"/>
      <c r="AO35"/>
      <c r="AP35"/>
      <c r="AQ35"/>
      <c r="AR35"/>
      <c r="AS35"/>
    </row>
    <row r="36" spans="1:45" ht="14.25" customHeight="1" thickTop="1">
      <c r="A36" s="452"/>
      <c r="L36"/>
      <c r="M36"/>
      <c r="AN36"/>
      <c r="AO36"/>
      <c r="AP36"/>
      <c r="AQ36"/>
      <c r="AR36"/>
      <c r="AS36"/>
    </row>
    <row r="37" spans="1:45" ht="14.25" customHeight="1">
      <c r="A37" s="452"/>
      <c r="K37" s="842" t="s">
        <v>623</v>
      </c>
      <c r="L37" s="843"/>
      <c r="M37" s="843"/>
      <c r="N37" s="843"/>
      <c r="O37" s="843"/>
      <c r="P37" s="844"/>
      <c r="Q37"/>
      <c r="R37"/>
      <c r="S37"/>
      <c r="AN37"/>
      <c r="AO37"/>
      <c r="AP37"/>
      <c r="AQ37"/>
      <c r="AR37"/>
      <c r="AS37"/>
    </row>
    <row r="38" spans="1:45" ht="14.25" customHeight="1">
      <c r="A38" s="452"/>
      <c r="B38"/>
      <c r="C38"/>
      <c r="D38"/>
      <c r="E38"/>
      <c r="F38"/>
      <c r="G38"/>
      <c r="H38"/>
      <c r="I38"/>
      <c r="K38" s="842" t="s">
        <v>624</v>
      </c>
      <c r="L38" s="843"/>
      <c r="M38" s="843"/>
      <c r="N38" s="843"/>
      <c r="O38" s="843"/>
      <c r="P38" s="844"/>
      <c r="Q38"/>
      <c r="R38"/>
      <c r="S38"/>
      <c r="V38"/>
      <c r="W38"/>
      <c r="X38"/>
      <c r="Y38"/>
      <c r="Z38"/>
      <c r="AA38"/>
      <c r="AB38"/>
      <c r="AC38"/>
      <c r="AD38"/>
      <c r="AE38"/>
      <c r="AF38"/>
      <c r="AG38"/>
      <c r="AH38"/>
      <c r="AI38"/>
      <c r="AJ38"/>
      <c r="AK38"/>
      <c r="AL38"/>
      <c r="AM38"/>
      <c r="AN38"/>
      <c r="AO38"/>
      <c r="AP38"/>
      <c r="AQ38"/>
      <c r="AR38"/>
      <c r="AS38"/>
    </row>
    <row r="39" spans="1:45" ht="14.25" customHeight="1" thickBot="1">
      <c r="A39" s="452"/>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row>
    <row r="40" spans="1:45" ht="15.75" customHeight="1" thickTop="1" thickBot="1">
      <c r="A40" s="452"/>
      <c r="B40"/>
      <c r="C40"/>
      <c r="D40"/>
      <c r="E40"/>
      <c r="F40"/>
      <c r="G40"/>
      <c r="H40"/>
      <c r="I40"/>
      <c r="J40" s="881" t="s">
        <v>329</v>
      </c>
      <c r="K40" s="882"/>
      <c r="L40" s="882"/>
      <c r="M40" s="882"/>
      <c r="N40" s="882"/>
      <c r="O40" s="882"/>
      <c r="P40" s="882"/>
      <c r="Q40" s="882"/>
      <c r="R40" s="883">
        <f>波及効果計算!M49</f>
        <v>0</v>
      </c>
      <c r="S40" s="884"/>
      <c r="T40" s="884"/>
      <c r="U40" s="885"/>
      <c r="V40"/>
      <c r="W40"/>
      <c r="X40"/>
      <c r="Y40"/>
      <c r="Z40"/>
      <c r="AA40"/>
      <c r="AB40"/>
      <c r="AC40"/>
      <c r="AD40"/>
      <c r="AE40"/>
      <c r="AF40"/>
      <c r="AG40"/>
      <c r="AH40"/>
      <c r="AI40"/>
      <c r="AJ40"/>
      <c r="AK40"/>
      <c r="AL40"/>
      <c r="AM40"/>
      <c r="AN40"/>
      <c r="AO40"/>
      <c r="AP40"/>
      <c r="AQ40"/>
      <c r="AR40"/>
      <c r="AS40"/>
    </row>
    <row r="41" spans="1:45" ht="14.25" customHeight="1" thickTop="1" thickBot="1">
      <c r="A41" s="452"/>
      <c r="B41"/>
      <c r="C41"/>
      <c r="D41"/>
      <c r="E41"/>
      <c r="F41"/>
      <c r="G41"/>
      <c r="H41"/>
      <c r="I41"/>
      <c r="J41" s="454"/>
      <c r="K41" s="886" t="s">
        <v>625</v>
      </c>
      <c r="L41" s="887"/>
      <c r="M41" s="887"/>
      <c r="N41" s="887"/>
      <c r="O41" s="887"/>
      <c r="P41" s="887"/>
      <c r="Q41" s="887"/>
      <c r="R41" s="888">
        <f>波及効果計算!N49</f>
        <v>0</v>
      </c>
      <c r="S41" s="889"/>
      <c r="T41" s="889"/>
      <c r="U41" s="890"/>
      <c r="V41"/>
      <c r="W41"/>
      <c r="X41"/>
      <c r="Y41"/>
      <c r="Z41"/>
      <c r="AA41"/>
      <c r="AB41"/>
      <c r="AC41"/>
      <c r="AD41"/>
      <c r="AE41"/>
      <c r="AF41"/>
      <c r="AG41"/>
      <c r="AH41"/>
      <c r="AI41"/>
      <c r="AJ41"/>
      <c r="AK41"/>
      <c r="AL41"/>
      <c r="AM41"/>
      <c r="AN41"/>
      <c r="AO41"/>
      <c r="AP41"/>
      <c r="AQ41"/>
      <c r="AR41"/>
      <c r="AS41"/>
    </row>
    <row r="42" spans="1:45" ht="14.25" customHeight="1" thickTop="1">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row>
    <row r="43" spans="1:45" ht="14.25" customHeight="1" thickBot="1">
      <c r="A43"/>
      <c r="C43" s="455"/>
      <c r="AN43"/>
      <c r="AO43"/>
      <c r="AP43"/>
      <c r="AQ43"/>
      <c r="AR43"/>
      <c r="AS43"/>
    </row>
    <row r="44" spans="1:45" ht="14.25" customHeight="1" thickTop="1">
      <c r="A44"/>
      <c r="C44" s="865" t="s">
        <v>332</v>
      </c>
      <c r="D44" s="866"/>
      <c r="E44" s="866"/>
      <c r="F44" s="866"/>
      <c r="G44" s="866"/>
      <c r="H44" s="866"/>
      <c r="I44" s="866"/>
      <c r="J44" s="866"/>
      <c r="K44" s="866"/>
      <c r="L44" s="866"/>
      <c r="M44" s="866"/>
      <c r="N44" s="866"/>
      <c r="O44" s="866"/>
      <c r="P44" s="867"/>
      <c r="Q44" s="891">
        <f>波及効果計算!Q49</f>
        <v>0</v>
      </c>
      <c r="R44" s="892"/>
      <c r="S44" s="892"/>
      <c r="T44" s="892"/>
      <c r="U44" s="893"/>
      <c r="AO44"/>
      <c r="AP44"/>
      <c r="AQ44"/>
      <c r="AR44"/>
      <c r="AS44"/>
    </row>
    <row r="45" spans="1:45" ht="14.25" customHeight="1" thickBot="1">
      <c r="A45"/>
      <c r="C45" s="868"/>
      <c r="D45" s="869"/>
      <c r="E45" s="869"/>
      <c r="F45" s="869"/>
      <c r="G45" s="869"/>
      <c r="H45" s="869"/>
      <c r="I45" s="869"/>
      <c r="J45" s="869"/>
      <c r="K45" s="869"/>
      <c r="L45" s="869"/>
      <c r="M45" s="869"/>
      <c r="N45" s="869"/>
      <c r="O45" s="869"/>
      <c r="P45" s="870"/>
      <c r="Q45" s="894"/>
      <c r="R45" s="895"/>
      <c r="S45" s="895"/>
      <c r="T45" s="895"/>
      <c r="U45" s="896"/>
      <c r="AO45"/>
      <c r="AP45"/>
      <c r="AQ45"/>
      <c r="AR45"/>
      <c r="AS45"/>
    </row>
    <row r="46" spans="1:45" ht="14.25" customHeight="1" thickTop="1">
      <c r="AO46"/>
      <c r="AP46"/>
      <c r="AQ46"/>
      <c r="AR46"/>
      <c r="AS46"/>
    </row>
    <row r="47" spans="1:45" ht="14.25" customHeight="1">
      <c r="E47" s="842" t="s">
        <v>627</v>
      </c>
      <c r="F47" s="843"/>
      <c r="G47" s="843"/>
      <c r="H47" s="843"/>
      <c r="I47" s="843"/>
      <c r="J47" s="897">
        <f>詳細入力!Q7*100</f>
        <v>52.45529933875639</v>
      </c>
      <c r="K47" s="897"/>
      <c r="L47" s="456" t="s">
        <v>628</v>
      </c>
      <c r="AO47"/>
      <c r="AP47"/>
      <c r="AQ47"/>
      <c r="AR47"/>
      <c r="AS47"/>
    </row>
    <row r="48" spans="1:45" ht="14.25" customHeight="1">
      <c r="F48" s="448"/>
      <c r="G48" s="448"/>
      <c r="H48" s="448"/>
      <c r="I48" s="448"/>
      <c r="J48" s="448"/>
      <c r="K48" s="448"/>
      <c r="AO48"/>
      <c r="AP48"/>
      <c r="AQ48"/>
      <c r="AR48"/>
      <c r="AS48"/>
    </row>
    <row r="49" spans="1:45" ht="14.25" customHeight="1" thickBot="1">
      <c r="AO49"/>
      <c r="AP49"/>
      <c r="AQ49"/>
      <c r="AR49"/>
      <c r="AS49"/>
    </row>
    <row r="50" spans="1:45" ht="14.25" customHeight="1" thickTop="1">
      <c r="C50" s="898" t="s">
        <v>333</v>
      </c>
      <c r="D50" s="899"/>
      <c r="E50" s="899"/>
      <c r="F50" s="899"/>
      <c r="G50" s="899"/>
      <c r="H50" s="899"/>
      <c r="I50" s="899"/>
      <c r="J50" s="899"/>
      <c r="K50" s="899"/>
      <c r="L50" s="899"/>
      <c r="M50" s="899"/>
      <c r="N50" s="899"/>
      <c r="O50" s="899"/>
      <c r="P50" s="902">
        <f>波及効果計算!S49</f>
        <v>0</v>
      </c>
      <c r="Q50" s="902"/>
      <c r="R50" s="902"/>
      <c r="S50" s="902"/>
      <c r="T50" s="903"/>
      <c r="AO50"/>
      <c r="AP50"/>
      <c r="AQ50"/>
      <c r="AR50"/>
      <c r="AS50"/>
    </row>
    <row r="51" spans="1:45" ht="14.25" customHeight="1" thickBot="1">
      <c r="C51" s="900"/>
      <c r="D51" s="901"/>
      <c r="E51" s="901"/>
      <c r="F51" s="901"/>
      <c r="G51" s="901"/>
      <c r="H51" s="901"/>
      <c r="I51" s="901"/>
      <c r="J51" s="901"/>
      <c r="K51" s="901"/>
      <c r="L51" s="901"/>
      <c r="M51" s="901"/>
      <c r="N51" s="901"/>
      <c r="O51" s="901"/>
      <c r="P51" s="904"/>
      <c r="Q51" s="904"/>
      <c r="R51" s="904"/>
      <c r="S51" s="904"/>
      <c r="T51" s="905"/>
      <c r="AO51"/>
      <c r="AP51"/>
      <c r="AQ51"/>
      <c r="AR51"/>
      <c r="AS51"/>
    </row>
    <row r="52" spans="1:45" ht="12" customHeight="1" thickTop="1">
      <c r="AO52"/>
      <c r="AP52"/>
      <c r="AQ52"/>
      <c r="AR52"/>
      <c r="AS52"/>
    </row>
    <row r="53" spans="1:45" ht="12" customHeight="1">
      <c r="E53" s="842" t="s">
        <v>629</v>
      </c>
      <c r="F53" s="843"/>
      <c r="G53" s="843"/>
      <c r="H53" s="843"/>
      <c r="I53" s="843"/>
      <c r="J53" s="843"/>
      <c r="K53" s="843"/>
      <c r="L53" s="844"/>
      <c r="AO53"/>
      <c r="AP53"/>
      <c r="AQ53"/>
      <c r="AR53"/>
      <c r="AS53"/>
    </row>
    <row r="54" spans="1:45" ht="14.25" customHeight="1">
      <c r="E54" s="862" t="s">
        <v>621</v>
      </c>
      <c r="F54" s="863"/>
      <c r="G54" s="863"/>
      <c r="H54" s="863"/>
      <c r="I54" s="863"/>
      <c r="J54" s="863"/>
      <c r="K54" s="863"/>
      <c r="L54" s="864"/>
      <c r="AO54"/>
      <c r="AP54"/>
      <c r="AQ54"/>
      <c r="AR54"/>
      <c r="AS54"/>
    </row>
    <row r="55" spans="1:45" ht="14.25" customHeight="1">
      <c r="E55" s="448"/>
      <c r="F55" s="448"/>
      <c r="G55" s="448"/>
      <c r="H55" s="448"/>
      <c r="I55" s="448"/>
      <c r="J55" s="448"/>
      <c r="K55" s="448"/>
      <c r="L55" s="448"/>
      <c r="AO55"/>
      <c r="AP55"/>
      <c r="AQ55"/>
      <c r="AR55"/>
      <c r="AS55"/>
    </row>
    <row r="56" spans="1:45" ht="14.25" customHeight="1" thickBot="1">
      <c r="AO56"/>
      <c r="AP56"/>
      <c r="AQ56"/>
      <c r="AR56"/>
      <c r="AS56"/>
    </row>
    <row r="57" spans="1:45" ht="14.25" customHeight="1" thickTop="1">
      <c r="C57" s="898" t="s">
        <v>131</v>
      </c>
      <c r="D57" s="899"/>
      <c r="E57" s="899"/>
      <c r="F57" s="899"/>
      <c r="G57" s="899"/>
      <c r="H57" s="899"/>
      <c r="I57" s="899"/>
      <c r="J57" s="899"/>
      <c r="K57" s="899"/>
      <c r="L57" s="899"/>
      <c r="M57" s="899"/>
      <c r="N57" s="899"/>
      <c r="O57" s="899"/>
      <c r="P57" s="902">
        <f>波及効果計算!W49</f>
        <v>0</v>
      </c>
      <c r="Q57" s="902"/>
      <c r="R57" s="902"/>
      <c r="S57" s="902"/>
      <c r="T57" s="903"/>
      <c r="AO57"/>
      <c r="AP57"/>
      <c r="AQ57"/>
      <c r="AR57"/>
      <c r="AS57"/>
    </row>
    <row r="58" spans="1:45" ht="14.25" customHeight="1" thickBot="1">
      <c r="C58" s="900"/>
      <c r="D58" s="901"/>
      <c r="E58" s="901"/>
      <c r="F58" s="901"/>
      <c r="G58" s="901"/>
      <c r="H58" s="901"/>
      <c r="I58" s="901"/>
      <c r="J58" s="901"/>
      <c r="K58" s="901"/>
      <c r="L58" s="901"/>
      <c r="M58" s="901"/>
      <c r="N58" s="901"/>
      <c r="O58" s="901"/>
      <c r="P58" s="904"/>
      <c r="Q58" s="904"/>
      <c r="R58" s="904"/>
      <c r="S58" s="904"/>
      <c r="T58" s="905"/>
      <c r="AO58"/>
      <c r="AP58"/>
      <c r="AQ58"/>
      <c r="AR58"/>
      <c r="AS58"/>
    </row>
    <row r="59" spans="1:45" ht="14.25" customHeight="1" thickTop="1">
      <c r="AO59"/>
      <c r="AP59"/>
      <c r="AQ59"/>
      <c r="AR59"/>
      <c r="AS59"/>
    </row>
    <row r="60" spans="1:45" ht="14.25" customHeight="1">
      <c r="F60" s="842" t="s">
        <v>626</v>
      </c>
      <c r="G60" s="843"/>
      <c r="H60" s="843"/>
      <c r="I60" s="843"/>
      <c r="J60" s="843"/>
      <c r="K60" s="844"/>
      <c r="AO60"/>
      <c r="AP60"/>
      <c r="AQ60"/>
      <c r="AR60"/>
      <c r="AS60"/>
    </row>
    <row r="61" spans="1:45" ht="14.25" customHeight="1">
      <c r="F61" s="448"/>
      <c r="G61" s="448"/>
      <c r="H61" s="448"/>
      <c r="I61" s="448"/>
      <c r="J61" s="448"/>
      <c r="K61" s="448"/>
      <c r="N61"/>
      <c r="O61"/>
      <c r="P61"/>
      <c r="Q61"/>
      <c r="R61"/>
      <c r="S61"/>
      <c r="T61"/>
      <c r="U61"/>
      <c r="V61"/>
      <c r="W61"/>
      <c r="X61"/>
      <c r="Y61"/>
      <c r="Z61"/>
      <c r="AA61"/>
      <c r="AB61"/>
      <c r="AC61"/>
      <c r="AD61"/>
      <c r="AE61"/>
      <c r="AF61"/>
      <c r="AG61"/>
      <c r="AH61"/>
      <c r="AI61"/>
      <c r="AJ61"/>
      <c r="AK61"/>
      <c r="AL61"/>
      <c r="AM61"/>
      <c r="AN61"/>
      <c r="AO61"/>
      <c r="AP61"/>
      <c r="AQ61"/>
      <c r="AR61"/>
      <c r="AS61"/>
    </row>
    <row r="62" spans="1:45" ht="14.25" customHeight="1">
      <c r="A62" s="457"/>
      <c r="B62" s="458" t="s">
        <v>146</v>
      </c>
      <c r="C62" s="457"/>
      <c r="D62" s="457"/>
      <c r="E62" s="457"/>
      <c r="F62" s="457"/>
      <c r="G62" s="448"/>
      <c r="H62" s="448"/>
      <c r="I62" s="448"/>
      <c r="J62" s="448"/>
      <c r="K62" s="448"/>
      <c r="N62"/>
      <c r="O62"/>
      <c r="P62"/>
      <c r="Q62"/>
      <c r="R62"/>
      <c r="S62"/>
      <c r="T62"/>
      <c r="U62"/>
      <c r="V62"/>
      <c r="W62"/>
      <c r="X62"/>
      <c r="Y62"/>
      <c r="Z62"/>
      <c r="AA62"/>
      <c r="AB62"/>
      <c r="AC62"/>
      <c r="AD62"/>
      <c r="AE62"/>
      <c r="AF62"/>
      <c r="AG62"/>
      <c r="AH62"/>
      <c r="AI62"/>
      <c r="AJ62"/>
      <c r="AK62"/>
      <c r="AL62"/>
      <c r="AM62"/>
      <c r="AN62"/>
      <c r="AO62"/>
      <c r="AP62"/>
      <c r="AQ62"/>
      <c r="AR62"/>
      <c r="AS62"/>
    </row>
    <row r="63" spans="1:45" ht="15" customHeight="1" thickBot="1">
      <c r="A63" s="457"/>
      <c r="N63"/>
      <c r="O63"/>
      <c r="P63"/>
      <c r="Q63"/>
      <c r="R63"/>
      <c r="S63"/>
      <c r="T63"/>
      <c r="U63"/>
      <c r="V63"/>
      <c r="W63"/>
      <c r="X63"/>
      <c r="Y63"/>
      <c r="Z63"/>
      <c r="AA63"/>
      <c r="AB63"/>
      <c r="AC63"/>
      <c r="AD63"/>
      <c r="AE63"/>
      <c r="AF63"/>
      <c r="AG63"/>
      <c r="AH63"/>
      <c r="AI63"/>
      <c r="AJ63"/>
      <c r="AK63"/>
      <c r="AL63"/>
      <c r="AM63"/>
      <c r="AN63"/>
      <c r="AO63"/>
      <c r="AP63"/>
      <c r="AQ63"/>
      <c r="AR63"/>
      <c r="AS63"/>
    </row>
    <row r="64" spans="1:45" ht="15" customHeight="1" thickTop="1">
      <c r="A64" s="457"/>
      <c r="C64" s="832" t="s">
        <v>98</v>
      </c>
      <c r="D64" s="833"/>
      <c r="E64" s="833"/>
      <c r="F64" s="833"/>
      <c r="G64" s="833"/>
      <c r="H64" s="833"/>
      <c r="I64" s="833"/>
      <c r="J64" s="833"/>
      <c r="K64" s="833"/>
      <c r="L64" s="833"/>
      <c r="M64" s="833"/>
      <c r="N64" s="833"/>
      <c r="O64" s="833"/>
      <c r="P64" s="834"/>
      <c r="Q64" s="838">
        <f>波及効果計算!X49</f>
        <v>0</v>
      </c>
      <c r="R64" s="838"/>
      <c r="S64" s="838"/>
      <c r="T64" s="838"/>
      <c r="U64" s="839"/>
      <c r="V64"/>
      <c r="W64"/>
      <c r="X64"/>
      <c r="Y64"/>
      <c r="Z64"/>
      <c r="AA64"/>
      <c r="AB64"/>
      <c r="AC64"/>
      <c r="AD64"/>
      <c r="AE64"/>
      <c r="AF64"/>
      <c r="AG64"/>
      <c r="AH64"/>
      <c r="AI64"/>
      <c r="AJ64"/>
      <c r="AK64"/>
      <c r="AL64"/>
      <c r="AM64"/>
      <c r="AN64"/>
      <c r="AO64"/>
      <c r="AP64"/>
      <c r="AQ64"/>
      <c r="AR64"/>
      <c r="AS64"/>
    </row>
    <row r="65" spans="1:45" ht="15" customHeight="1" thickBot="1">
      <c r="A65" s="457"/>
      <c r="C65" s="835"/>
      <c r="D65" s="836"/>
      <c r="E65" s="836"/>
      <c r="F65" s="836"/>
      <c r="G65" s="836"/>
      <c r="H65" s="836"/>
      <c r="I65" s="836"/>
      <c r="J65" s="836"/>
      <c r="K65" s="836"/>
      <c r="L65" s="836"/>
      <c r="M65" s="836"/>
      <c r="N65" s="836"/>
      <c r="O65" s="836"/>
      <c r="P65" s="837"/>
      <c r="Q65" s="840"/>
      <c r="R65" s="840"/>
      <c r="S65" s="840"/>
      <c r="T65" s="840"/>
      <c r="U65" s="841"/>
      <c r="V65"/>
      <c r="W65"/>
      <c r="X65"/>
      <c r="Y65"/>
      <c r="Z65"/>
      <c r="AA65"/>
      <c r="AB65"/>
      <c r="AC65"/>
      <c r="AD65"/>
      <c r="AE65"/>
      <c r="AF65"/>
      <c r="AG65"/>
      <c r="AH65"/>
      <c r="AI65"/>
      <c r="AJ65"/>
      <c r="AK65"/>
      <c r="AL65"/>
      <c r="AM65"/>
      <c r="AN65"/>
      <c r="AO65"/>
      <c r="AP65"/>
      <c r="AQ65"/>
      <c r="AR65"/>
      <c r="AS65"/>
    </row>
    <row r="66" spans="1:45" ht="15" customHeight="1" thickTop="1">
      <c r="A66" s="457"/>
      <c r="G66"/>
      <c r="H66"/>
      <c r="N66"/>
      <c r="O66"/>
      <c r="P66"/>
      <c r="Q66"/>
      <c r="R66"/>
      <c r="S66"/>
      <c r="T66"/>
      <c r="U66"/>
      <c r="V66"/>
      <c r="W66"/>
      <c r="X66"/>
      <c r="Y66"/>
      <c r="Z66"/>
      <c r="AA66"/>
      <c r="AB66"/>
      <c r="AC66"/>
      <c r="AD66"/>
      <c r="AE66"/>
      <c r="AF66"/>
      <c r="AG66"/>
      <c r="AH66"/>
      <c r="AI66"/>
      <c r="AJ66"/>
      <c r="AK66"/>
      <c r="AL66"/>
      <c r="AM66"/>
      <c r="AN66"/>
      <c r="AO66"/>
      <c r="AP66"/>
      <c r="AQ66"/>
      <c r="AR66"/>
      <c r="AS66"/>
    </row>
    <row r="67" spans="1:45" ht="16.5" customHeight="1">
      <c r="A67" s="457"/>
      <c r="F67" s="842" t="s">
        <v>623</v>
      </c>
      <c r="G67" s="843"/>
      <c r="H67" s="843"/>
      <c r="I67" s="843"/>
      <c r="J67" s="843"/>
      <c r="K67" s="844"/>
      <c r="N67"/>
      <c r="O67"/>
      <c r="P67"/>
      <c r="Q67"/>
      <c r="R67"/>
      <c r="S67"/>
      <c r="T67"/>
      <c r="U67"/>
      <c r="V67"/>
      <c r="W67"/>
      <c r="X67"/>
      <c r="Y67"/>
      <c r="Z67"/>
      <c r="AA67"/>
      <c r="AB67"/>
      <c r="AC67"/>
      <c r="AD67"/>
      <c r="AE67"/>
      <c r="AF67"/>
      <c r="AG67"/>
      <c r="AH67"/>
      <c r="AI67"/>
      <c r="AJ67"/>
      <c r="AK67"/>
      <c r="AL67"/>
      <c r="AM67"/>
      <c r="AN67"/>
      <c r="AO67"/>
      <c r="AP67"/>
      <c r="AQ67"/>
      <c r="AR67"/>
      <c r="AS67"/>
    </row>
    <row r="68" spans="1:45" ht="17.25" customHeight="1">
      <c r="A68" s="457"/>
      <c r="F68" s="842" t="s">
        <v>624</v>
      </c>
      <c r="G68" s="843"/>
      <c r="H68" s="843"/>
      <c r="I68" s="843"/>
      <c r="J68" s="843"/>
      <c r="K68" s="844"/>
      <c r="N68"/>
      <c r="O68"/>
      <c r="P68"/>
      <c r="Q68"/>
      <c r="R68"/>
      <c r="S68"/>
      <c r="T68"/>
      <c r="U68"/>
      <c r="V68"/>
      <c r="W68"/>
      <c r="X68"/>
      <c r="Y68"/>
      <c r="Z68"/>
      <c r="AA68"/>
      <c r="AB68"/>
      <c r="AC68"/>
      <c r="AD68"/>
      <c r="AE68"/>
      <c r="AF68"/>
      <c r="AG68"/>
      <c r="AH68"/>
      <c r="AI68"/>
      <c r="AJ68"/>
      <c r="AK68"/>
      <c r="AL68"/>
      <c r="AM68"/>
      <c r="AN68"/>
      <c r="AO68"/>
      <c r="AP68"/>
      <c r="AQ68"/>
      <c r="AR68"/>
      <c r="AS68"/>
    </row>
    <row r="69" spans="1:45" ht="20.25" customHeight="1" thickBot="1">
      <c r="A69" s="457"/>
      <c r="F69"/>
      <c r="G69"/>
      <c r="H69"/>
      <c r="I69"/>
      <c r="J69"/>
      <c r="K69"/>
      <c r="AO69"/>
      <c r="AP69"/>
      <c r="AQ69"/>
      <c r="AR69"/>
      <c r="AS69"/>
    </row>
    <row r="70" spans="1:45" ht="20.25" customHeight="1" thickTop="1" thickBot="1">
      <c r="A70" s="457"/>
      <c r="E70" s="845" t="s">
        <v>329</v>
      </c>
      <c r="F70" s="846"/>
      <c r="G70" s="846"/>
      <c r="H70" s="846"/>
      <c r="I70" s="846"/>
      <c r="J70" s="846"/>
      <c r="K70" s="846"/>
      <c r="L70" s="846"/>
      <c r="M70" s="847">
        <f>波及効果計算!Y49</f>
        <v>0</v>
      </c>
      <c r="N70" s="848"/>
      <c r="O70" s="848"/>
      <c r="P70" s="849"/>
      <c r="AO70"/>
      <c r="AP70"/>
      <c r="AQ70"/>
      <c r="AR70"/>
      <c r="AS70"/>
    </row>
    <row r="71" spans="1:45" ht="20.25" customHeight="1" thickTop="1" thickBot="1">
      <c r="A71" s="457"/>
      <c r="E71" s="459"/>
      <c r="F71" s="850" t="s">
        <v>625</v>
      </c>
      <c r="G71" s="851"/>
      <c r="H71" s="851"/>
      <c r="I71" s="851"/>
      <c r="J71" s="851"/>
      <c r="K71" s="851"/>
      <c r="L71" s="851"/>
      <c r="M71" s="852">
        <f>波及効果計算!Z49</f>
        <v>0</v>
      </c>
      <c r="N71" s="853"/>
      <c r="O71" s="853"/>
      <c r="P71" s="854"/>
      <c r="AO71"/>
      <c r="AP71"/>
      <c r="AQ71"/>
      <c r="AR71"/>
      <c r="AS71"/>
    </row>
    <row r="72" spans="1:45" ht="20.25" customHeight="1" thickTop="1">
      <c r="A72"/>
      <c r="AO72"/>
      <c r="AP72"/>
      <c r="AQ72"/>
      <c r="AR72"/>
      <c r="AS72"/>
    </row>
    <row r="73" spans="1:45" ht="12" customHeight="1">
      <c r="A73"/>
      <c r="D73" s="460" t="s">
        <v>334</v>
      </c>
      <c r="AO73"/>
      <c r="AP73"/>
      <c r="AQ73"/>
      <c r="AR73"/>
      <c r="AS73"/>
    </row>
    <row r="74" spans="1:45" ht="15" customHeight="1" thickBot="1">
      <c r="A74"/>
      <c r="AF74" s="446" t="s">
        <v>632</v>
      </c>
      <c r="AO74"/>
      <c r="AP74"/>
      <c r="AQ74"/>
      <c r="AR74"/>
      <c r="AS74"/>
    </row>
    <row r="75" spans="1:45" ht="15" customHeight="1" thickTop="1" thickBot="1">
      <c r="C75"/>
      <c r="D75"/>
      <c r="E75"/>
      <c r="F75"/>
      <c r="G75"/>
      <c r="H75"/>
      <c r="I75"/>
      <c r="J75"/>
      <c r="K75"/>
      <c r="L75"/>
      <c r="M75" s="855" t="s">
        <v>96</v>
      </c>
      <c r="N75" s="855"/>
      <c r="O75" s="855"/>
      <c r="P75" s="855"/>
      <c r="Q75" s="855"/>
      <c r="R75" s="856"/>
      <c r="S75" s="857" t="s">
        <v>145</v>
      </c>
      <c r="T75" s="858"/>
      <c r="U75" s="858"/>
      <c r="V75" s="858"/>
      <c r="W75" s="858"/>
      <c r="X75" s="859"/>
      <c r="Y75" s="860" t="s">
        <v>146</v>
      </c>
      <c r="Z75" s="861"/>
      <c r="AA75" s="861"/>
      <c r="AB75" s="861"/>
      <c r="AC75" s="861"/>
      <c r="AD75" s="861"/>
      <c r="AE75" s="829" t="s">
        <v>147</v>
      </c>
      <c r="AF75" s="830"/>
      <c r="AG75" s="830"/>
      <c r="AH75" s="830"/>
      <c r="AI75" s="830"/>
      <c r="AJ75" s="831"/>
      <c r="AO75"/>
      <c r="AP75"/>
      <c r="AQ75"/>
      <c r="AR75"/>
      <c r="AS75"/>
    </row>
    <row r="76" spans="1:45" ht="15" customHeight="1" thickTop="1">
      <c r="C76" s="461"/>
      <c r="D76" s="805" t="s">
        <v>335</v>
      </c>
      <c r="E76" s="805"/>
      <c r="F76" s="805"/>
      <c r="G76" s="805"/>
      <c r="H76" s="805"/>
      <c r="I76" s="805"/>
      <c r="J76" s="805"/>
      <c r="K76" s="805"/>
      <c r="L76" s="805"/>
      <c r="M76" s="806">
        <f>V14</f>
        <v>0</v>
      </c>
      <c r="N76" s="806"/>
      <c r="O76" s="806"/>
      <c r="P76" s="806"/>
      <c r="Q76" s="806"/>
      <c r="R76" s="807"/>
      <c r="S76" s="808">
        <f>Q34</f>
        <v>0</v>
      </c>
      <c r="T76" s="809"/>
      <c r="U76" s="809"/>
      <c r="V76" s="809"/>
      <c r="W76" s="809"/>
      <c r="X76" s="810"/>
      <c r="Y76" s="808">
        <f>Q64</f>
        <v>0</v>
      </c>
      <c r="Z76" s="809"/>
      <c r="AA76" s="809"/>
      <c r="AB76" s="809"/>
      <c r="AC76" s="809"/>
      <c r="AD76" s="809"/>
      <c r="AE76" s="811">
        <f>SUM(M76:AD76)</f>
        <v>0</v>
      </c>
      <c r="AF76" s="809"/>
      <c r="AG76" s="809"/>
      <c r="AH76" s="809"/>
      <c r="AI76" s="809"/>
      <c r="AJ76" s="812"/>
      <c r="AO76"/>
      <c r="AP76"/>
      <c r="AQ76"/>
      <c r="AR76"/>
      <c r="AS76"/>
    </row>
    <row r="77" spans="1:45" ht="15" customHeight="1">
      <c r="C77" s="461"/>
      <c r="D77" s="821" t="s">
        <v>630</v>
      </c>
      <c r="E77" s="821"/>
      <c r="F77" s="821"/>
      <c r="G77" s="821"/>
      <c r="H77" s="821"/>
      <c r="I77" s="821"/>
      <c r="J77" s="821"/>
      <c r="K77" s="821"/>
      <c r="L77" s="821"/>
      <c r="M77" s="822">
        <f>V21</f>
        <v>0</v>
      </c>
      <c r="N77" s="822"/>
      <c r="O77" s="822"/>
      <c r="P77" s="822"/>
      <c r="Q77" s="822"/>
      <c r="R77" s="823"/>
      <c r="S77" s="824">
        <f>R40</f>
        <v>0</v>
      </c>
      <c r="T77" s="825"/>
      <c r="U77" s="825"/>
      <c r="V77" s="825"/>
      <c r="W77" s="825"/>
      <c r="X77" s="826"/>
      <c r="Y77" s="824">
        <f>M70</f>
        <v>0</v>
      </c>
      <c r="Z77" s="825"/>
      <c r="AA77" s="825"/>
      <c r="AB77" s="825"/>
      <c r="AC77" s="825"/>
      <c r="AD77" s="825"/>
      <c r="AE77" s="827">
        <f>SUM(M77:AD77)</f>
        <v>0</v>
      </c>
      <c r="AF77" s="825"/>
      <c r="AG77" s="825"/>
      <c r="AH77" s="825"/>
      <c r="AI77" s="825"/>
      <c r="AJ77" s="828"/>
      <c r="AO77"/>
      <c r="AP77"/>
      <c r="AQ77"/>
      <c r="AR77"/>
      <c r="AS77"/>
    </row>
    <row r="78" spans="1:45" ht="15" customHeight="1" thickBot="1">
      <c r="C78" s="461"/>
      <c r="D78" s="813" t="s">
        <v>631</v>
      </c>
      <c r="E78" s="813"/>
      <c r="F78" s="813"/>
      <c r="G78" s="813"/>
      <c r="H78" s="813"/>
      <c r="I78" s="813"/>
      <c r="J78" s="813"/>
      <c r="K78" s="813"/>
      <c r="L78" s="813"/>
      <c r="M78" s="814">
        <f>V22</f>
        <v>0</v>
      </c>
      <c r="N78" s="814"/>
      <c r="O78" s="814"/>
      <c r="P78" s="814"/>
      <c r="Q78" s="814"/>
      <c r="R78" s="815"/>
      <c r="S78" s="816">
        <f>R41</f>
        <v>0</v>
      </c>
      <c r="T78" s="817"/>
      <c r="U78" s="817"/>
      <c r="V78" s="817"/>
      <c r="W78" s="817"/>
      <c r="X78" s="818"/>
      <c r="Y78" s="816">
        <f>M71</f>
        <v>0</v>
      </c>
      <c r="Z78" s="817"/>
      <c r="AA78" s="817"/>
      <c r="AB78" s="817"/>
      <c r="AC78" s="817"/>
      <c r="AD78" s="817"/>
      <c r="AE78" s="819">
        <f>SUM(M78:AD78)</f>
        <v>0</v>
      </c>
      <c r="AF78" s="817"/>
      <c r="AG78" s="817"/>
      <c r="AH78" s="817"/>
      <c r="AI78" s="817"/>
      <c r="AJ78" s="820"/>
      <c r="AO78"/>
      <c r="AP78"/>
      <c r="AQ78"/>
      <c r="AR78"/>
      <c r="AS78"/>
    </row>
    <row r="79" spans="1:45" ht="15" customHeight="1" thickTop="1">
      <c r="AO79"/>
      <c r="AP79"/>
      <c r="AQ79"/>
      <c r="AR79"/>
      <c r="AS79"/>
    </row>
    <row r="80" spans="1:45" ht="15" customHeight="1">
      <c r="D80" s="38" t="s">
        <v>330</v>
      </c>
      <c r="AO80"/>
      <c r="AP80"/>
      <c r="AQ80"/>
      <c r="AR80"/>
      <c r="AS80"/>
    </row>
    <row r="81" spans="2:45" ht="15" customHeight="1">
      <c r="AO81"/>
      <c r="AP81"/>
      <c r="AQ81"/>
      <c r="AR81"/>
      <c r="AS81"/>
    </row>
    <row r="82" spans="2:45" ht="15" customHeight="1">
      <c r="AO82"/>
      <c r="AP82"/>
      <c r="AQ82"/>
      <c r="AR82"/>
      <c r="AS82"/>
    </row>
    <row r="83" spans="2:45" ht="15" customHeight="1">
      <c r="AO83"/>
      <c r="AP83"/>
      <c r="AQ83"/>
      <c r="AR83"/>
      <c r="AS83"/>
    </row>
    <row r="84" spans="2:45" ht="15" customHeight="1">
      <c r="AO84"/>
      <c r="AP84"/>
      <c r="AQ84"/>
      <c r="AR84"/>
      <c r="AS84"/>
    </row>
    <row r="85" spans="2:45" ht="15" customHeight="1">
      <c r="AO85"/>
      <c r="AP85"/>
      <c r="AQ85"/>
      <c r="AR85"/>
      <c r="AS85"/>
    </row>
    <row r="86" spans="2:45" ht="15" customHeight="1">
      <c r="AO86"/>
      <c r="AP86"/>
      <c r="AQ86"/>
      <c r="AR86"/>
      <c r="AS86"/>
    </row>
    <row r="87" spans="2:45" ht="15" customHeight="1">
      <c r="AO87"/>
      <c r="AP87"/>
      <c r="AQ87"/>
      <c r="AR87"/>
      <c r="AS87"/>
    </row>
    <row r="88" spans="2:45" ht="15" customHeight="1">
      <c r="AO88"/>
      <c r="AP88"/>
      <c r="AQ88"/>
      <c r="AR88"/>
      <c r="AS88"/>
    </row>
    <row r="89" spans="2:45" ht="15" customHeight="1">
      <c r="AO89"/>
      <c r="AP89"/>
      <c r="AQ89"/>
      <c r="AR89"/>
      <c r="AS89"/>
    </row>
    <row r="90" spans="2:45" ht="15" customHeight="1">
      <c r="AO90"/>
      <c r="AP90"/>
      <c r="AQ90"/>
      <c r="AR90"/>
      <c r="AS90"/>
    </row>
    <row r="91" spans="2:45" ht="15" customHeight="1">
      <c r="AO91"/>
      <c r="AP91"/>
      <c r="AQ91"/>
      <c r="AR91"/>
      <c r="AS91"/>
    </row>
    <row r="92" spans="2:45" ht="15" customHeight="1">
      <c r="AO92"/>
      <c r="AP92"/>
      <c r="AQ92"/>
      <c r="AR92"/>
      <c r="AS92"/>
    </row>
    <row r="93" spans="2:45" ht="15" customHeight="1">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row>
    <row r="94" spans="2:45" ht="15" customHeight="1">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row>
    <row r="95" spans="2:45" ht="15" customHeight="1">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row>
    <row r="96" spans="2:45" ht="15" customHeight="1">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row>
    <row r="97" spans="2:45" ht="15" customHeight="1">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row>
    <row r="98" spans="2:45" ht="15" customHeight="1">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row>
    <row r="99" spans="2:45" ht="15" customHeight="1">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row>
    <row r="100" spans="2:45" ht="15" customHeight="1">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row>
    <row r="101" spans="2:45" ht="15" customHeight="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row>
    <row r="102" spans="2:45" ht="15" customHeight="1">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row>
    <row r="103" spans="2:45" ht="15" customHeight="1">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row>
    <row r="104" spans="2:45" ht="15" customHeight="1">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row>
    <row r="105" spans="2:45" ht="15" customHeight="1">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row>
    <row r="106" spans="2:45" ht="15" customHeight="1">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row>
    <row r="107" spans="2:45" ht="15" customHeight="1">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row>
    <row r="108" spans="2:45" ht="15" customHeight="1">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row>
    <row r="109" spans="2:45" ht="15" customHeight="1">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row>
    <row r="110" spans="2:45" ht="15" customHeight="1"/>
    <row r="111" spans="2:45" ht="15" customHeight="1"/>
    <row r="112" spans="2:45"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sheetData>
  <sheetProtection formatCells="0" formatColumns="0" formatRows="0"/>
  <mergeCells count="64">
    <mergeCell ref="C7:AD8"/>
    <mergeCell ref="AE7:AI8"/>
    <mergeCell ref="O10:T10"/>
    <mergeCell ref="F24:K24"/>
    <mergeCell ref="C27:H28"/>
    <mergeCell ref="I27:M28"/>
    <mergeCell ref="C14:U15"/>
    <mergeCell ref="V14:Z15"/>
    <mergeCell ref="F18:K18"/>
    <mergeCell ref="P18:U18"/>
    <mergeCell ref="P19:U19"/>
    <mergeCell ref="C57:O58"/>
    <mergeCell ref="P57:T58"/>
    <mergeCell ref="V21:Z21"/>
    <mergeCell ref="V22:Z22"/>
    <mergeCell ref="K37:P37"/>
    <mergeCell ref="C21:H22"/>
    <mergeCell ref="I21:M22"/>
    <mergeCell ref="N21:U21"/>
    <mergeCell ref="O22:U22"/>
    <mergeCell ref="F30:K30"/>
    <mergeCell ref="F60:K60"/>
    <mergeCell ref="E54:L54"/>
    <mergeCell ref="C44:P45"/>
    <mergeCell ref="C34:P35"/>
    <mergeCell ref="Q34:U35"/>
    <mergeCell ref="K38:P38"/>
    <mergeCell ref="J40:Q40"/>
    <mergeCell ref="R40:U40"/>
    <mergeCell ref="K41:Q41"/>
    <mergeCell ref="R41:U41"/>
    <mergeCell ref="Q44:U45"/>
    <mergeCell ref="E47:I47"/>
    <mergeCell ref="J47:K47"/>
    <mergeCell ref="C50:O51"/>
    <mergeCell ref="P50:T51"/>
    <mergeCell ref="E53:L53"/>
    <mergeCell ref="AE75:AJ75"/>
    <mergeCell ref="C64:P65"/>
    <mergeCell ref="Q64:U65"/>
    <mergeCell ref="F67:K67"/>
    <mergeCell ref="F68:K68"/>
    <mergeCell ref="E70:L70"/>
    <mergeCell ref="M70:P70"/>
    <mergeCell ref="F71:L71"/>
    <mergeCell ref="M71:P71"/>
    <mergeCell ref="M75:R75"/>
    <mergeCell ref="S75:X75"/>
    <mergeCell ref="Y75:AD75"/>
    <mergeCell ref="D77:L77"/>
    <mergeCell ref="M77:R77"/>
    <mergeCell ref="S77:X77"/>
    <mergeCell ref="Y77:AD77"/>
    <mergeCell ref="AE77:AJ77"/>
    <mergeCell ref="D78:L78"/>
    <mergeCell ref="M78:R78"/>
    <mergeCell ref="S78:X78"/>
    <mergeCell ref="Y78:AD78"/>
    <mergeCell ref="AE78:AJ78"/>
    <mergeCell ref="D76:L76"/>
    <mergeCell ref="M76:R76"/>
    <mergeCell ref="S76:X76"/>
    <mergeCell ref="Y76:AD76"/>
    <mergeCell ref="AE76:AJ76"/>
  </mergeCells>
  <phoneticPr fontId="23"/>
  <pageMargins left="0.51181102362204722" right="0.31496062992125984" top="0.55118110236220474" bottom="0.15748031496062992"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6DD94-6F43-4F5F-BA19-16ACBD6941DB}">
  <sheetPr>
    <tabColor theme="0" tint="-0.249977111117893"/>
  </sheetPr>
  <dimension ref="A1:W88"/>
  <sheetViews>
    <sheetView showGridLines="0" topLeftCell="C1" workbookViewId="0">
      <selection activeCell="C3" sqref="C3"/>
    </sheetView>
  </sheetViews>
  <sheetFormatPr defaultRowHeight="13.2"/>
  <cols>
    <col min="1" max="1" width="3.21875" customWidth="1"/>
    <col min="2" max="2" width="26" customWidth="1"/>
    <col min="3" max="4" width="15.6640625" customWidth="1"/>
    <col min="5" max="6" width="15.6640625" style="194" customWidth="1"/>
    <col min="7" max="7" width="3.6640625" hidden="1" customWidth="1"/>
    <col min="8" max="8" width="3.6640625" customWidth="1"/>
    <col min="9" max="9" width="26.6640625" customWidth="1"/>
    <col min="10" max="13" width="15.6640625" style="193" customWidth="1"/>
    <col min="14" max="15" width="3.6640625" customWidth="1"/>
    <col min="16" max="16" width="28.6640625" customWidth="1"/>
    <col min="17" max="20" width="15.6640625" customWidth="1"/>
    <col min="21" max="21" width="3.6640625" customWidth="1"/>
    <col min="22" max="28" width="20.6640625" customWidth="1"/>
  </cols>
  <sheetData>
    <row r="1" spans="1:23">
      <c r="E1"/>
      <c r="F1"/>
      <c r="J1"/>
      <c r="K1"/>
      <c r="L1"/>
      <c r="M1"/>
    </row>
    <row r="2" spans="1:23">
      <c r="E2"/>
      <c r="F2"/>
      <c r="J2"/>
      <c r="K2"/>
      <c r="L2"/>
      <c r="M2"/>
    </row>
    <row r="3" spans="1:23" ht="16.5" customHeight="1">
      <c r="B3" s="162"/>
      <c r="C3" s="149"/>
      <c r="D3" s="149"/>
    </row>
    <row r="4" spans="1:23" ht="13.5" customHeight="1">
      <c r="B4" s="153"/>
      <c r="M4" s="171" t="str">
        <f>"（単位："&amp;簡易入力!M8&amp;"）"</f>
        <v>（単位：万円）</v>
      </c>
      <c r="S4" s="154"/>
      <c r="T4" s="171" t="str">
        <f>M4</f>
        <v>（単位：万円）</v>
      </c>
    </row>
    <row r="5" spans="1:23" s="153" customFormat="1" ht="13.5" customHeight="1">
      <c r="B5" s="935" t="s">
        <v>264</v>
      </c>
      <c r="C5" s="938" t="s">
        <v>696</v>
      </c>
      <c r="D5" s="946"/>
      <c r="E5" s="948" t="s">
        <v>697</v>
      </c>
      <c r="F5" s="948"/>
      <c r="G5" s="213"/>
      <c r="H5" s="938" t="s">
        <v>241</v>
      </c>
      <c r="I5" s="939"/>
      <c r="J5" s="944" t="s">
        <v>512</v>
      </c>
      <c r="K5" s="944"/>
      <c r="L5" s="944"/>
      <c r="M5" s="944"/>
      <c r="N5" s="214"/>
      <c r="O5" s="938" t="s">
        <v>240</v>
      </c>
      <c r="P5" s="939"/>
      <c r="Q5" s="944" t="s">
        <v>512</v>
      </c>
      <c r="R5" s="944"/>
      <c r="S5" s="944"/>
      <c r="T5" s="944"/>
      <c r="U5" s="214"/>
      <c r="V5" s="127"/>
      <c r="W5" s="127"/>
    </row>
    <row r="6" spans="1:23" s="153" customFormat="1" ht="13.5" customHeight="1">
      <c r="B6" s="936"/>
      <c r="C6" s="942"/>
      <c r="D6" s="947"/>
      <c r="E6" s="948"/>
      <c r="F6" s="948"/>
      <c r="G6" s="213"/>
      <c r="H6" s="940"/>
      <c r="I6" s="941"/>
      <c r="J6" s="945" t="s">
        <v>337</v>
      </c>
      <c r="K6" s="945"/>
      <c r="L6" s="945" t="s">
        <v>338</v>
      </c>
      <c r="M6" s="945"/>
      <c r="N6" s="214"/>
      <c r="O6" s="940"/>
      <c r="P6" s="941"/>
      <c r="Q6" s="945" t="s">
        <v>337</v>
      </c>
      <c r="R6" s="945"/>
      <c r="S6" s="945" t="s">
        <v>338</v>
      </c>
      <c r="T6" s="945"/>
      <c r="U6" s="214"/>
      <c r="V6" s="127"/>
      <c r="W6" s="127"/>
    </row>
    <row r="7" spans="1:23" s="153" customFormat="1" ht="13.5" customHeight="1">
      <c r="B7" s="937"/>
      <c r="C7" s="215" t="s">
        <v>267</v>
      </c>
      <c r="D7" s="216" t="s">
        <v>268</v>
      </c>
      <c r="E7" s="217" t="s">
        <v>267</v>
      </c>
      <c r="F7" s="217" t="s">
        <v>268</v>
      </c>
      <c r="G7" s="213"/>
      <c r="H7" s="942"/>
      <c r="I7" s="943"/>
      <c r="J7" s="215" t="s">
        <v>267</v>
      </c>
      <c r="K7" s="215" t="s">
        <v>268</v>
      </c>
      <c r="L7" s="215" t="s">
        <v>267</v>
      </c>
      <c r="M7" s="215" t="s">
        <v>268</v>
      </c>
      <c r="N7" s="214"/>
      <c r="O7" s="942"/>
      <c r="P7" s="943"/>
      <c r="Q7" s="215" t="s">
        <v>267</v>
      </c>
      <c r="R7" s="215" t="s">
        <v>268</v>
      </c>
      <c r="S7" s="215" t="s">
        <v>267</v>
      </c>
      <c r="T7" s="215" t="s">
        <v>268</v>
      </c>
      <c r="U7" s="214"/>
      <c r="V7" s="127"/>
      <c r="W7" s="127"/>
    </row>
    <row r="8" spans="1:23" s="153" customFormat="1" ht="13.5" customHeight="1">
      <c r="A8" s="257" t="s">
        <v>704</v>
      </c>
      <c r="B8" s="257" t="s">
        <v>242</v>
      </c>
      <c r="C8" s="260">
        <v>3388.753683322599</v>
      </c>
      <c r="D8" s="492">
        <v>1028.9692970191825</v>
      </c>
      <c r="E8" s="258">
        <f>C8/SUM($C$8:$C$15)</f>
        <v>0.27542137733155331</v>
      </c>
      <c r="F8" s="258">
        <f t="shared" ref="F8:F15" si="0">D8/SUM($D$8:$D$15)</f>
        <v>0.18984500995192741</v>
      </c>
      <c r="H8" s="371" t="s">
        <v>56</v>
      </c>
      <c r="I8" s="257" t="s">
        <v>684</v>
      </c>
      <c r="J8" s="259">
        <f>(簡易入力!F$25*C8*簡易入力!$O$19+(簡易入力!I$30*C8*簡易入力!$O$19)+(簡易入力!F$40*E8)+(簡易入力!I$52*E8)+(簡易入力!F$65*簡易入力!H$40*E8)+(簡易入力!I$71*簡易入力!H$40*E8))/2</f>
        <v>0</v>
      </c>
      <c r="K8" s="259">
        <f>(簡易入力!G$25*D8*簡易入力!$O$19+(簡易入力!J$30*D8*簡易入力!$O$19)+(簡易入力!G$40*F8)+(簡易入力!J$52*F8)+(簡易入力!G$65*簡易入力!I$40*F8)+(簡易入力!J$71*簡易入力!I$40*F8))/2</f>
        <v>0</v>
      </c>
      <c r="L8" s="259">
        <f>IF(簡易入力!S13="",SUM(旅行消費支出額計算!J8)*簡易入力!R13,SUM(旅行消費支出額計算!J8)*簡易入力!S13)</f>
        <v>0</v>
      </c>
      <c r="M8" s="259">
        <f>IF(簡易入力!U13="",SUM(旅行消費支出額計算!K8)*簡易入力!T13,SUM(旅行消費支出額計算!K8)*簡易入力!U13)</f>
        <v>0</v>
      </c>
      <c r="N8" s="127"/>
      <c r="O8" s="262" t="s">
        <v>6</v>
      </c>
      <c r="P8" s="263" t="s">
        <v>252</v>
      </c>
      <c r="Q8" s="259">
        <f>SUMIF(旅行消費支出額計算!H$8:H$37,O8,旅行消費支出額計算!J$8:J$37)</f>
        <v>0</v>
      </c>
      <c r="R8" s="259">
        <f>SUMIF(旅行消費支出額計算!H$8:H$37,O8,旅行消費支出額計算!K$8:K$37)</f>
        <v>0</v>
      </c>
      <c r="S8" s="259">
        <f>SUMIF(旅行消費支出額計算!H$8:H$37,O8,旅行消費支出額計算!L$8:L$37)</f>
        <v>0</v>
      </c>
      <c r="T8" s="259">
        <f>SUMIF(旅行消費支出額計算!H$8:H$37,O8,旅行消費支出額計算!M$8:M$37)</f>
        <v>0</v>
      </c>
      <c r="U8" s="127"/>
      <c r="V8" s="127"/>
      <c r="W8" s="127"/>
    </row>
    <row r="9" spans="1:23" s="153" customFormat="1" ht="13.5" customHeight="1">
      <c r="A9" s="257" t="s">
        <v>705</v>
      </c>
      <c r="B9" s="257" t="s">
        <v>243</v>
      </c>
      <c r="C9" s="260">
        <v>318.41575806626275</v>
      </c>
      <c r="D9" s="492">
        <v>133.3818019126447</v>
      </c>
      <c r="E9" s="258">
        <f t="shared" ref="E9:E15" si="1">C9/SUM($C$8:$C$15)</f>
        <v>2.5879280362653644E-2</v>
      </c>
      <c r="F9" s="258">
        <f t="shared" si="0"/>
        <v>2.4608965092415176E-2</v>
      </c>
      <c r="H9" s="371" t="s">
        <v>56</v>
      </c>
      <c r="I9" s="257" t="s">
        <v>684</v>
      </c>
      <c r="J9" s="259">
        <f>(簡易入力!F$25*C9*簡易入力!$O$19+(簡易入力!I$30*C9*簡易入力!$O$19)+(簡易入力!F$40*E9)+(簡易入力!I$52*E9)+(簡易入力!F$65*簡易入力!H$40*E9)+(簡易入力!I$71*簡易入力!H$40*E9))/2</f>
        <v>0</v>
      </c>
      <c r="K9" s="259">
        <f>(簡易入力!G$25*D9*簡易入力!$O$19+(簡易入力!J$30*D9*簡易入力!$O$19)+(簡易入力!G$40*F9)+(簡易入力!J$52*F9)+(簡易入力!G$65*簡易入力!I$40*F9)+(簡易入力!J$71*簡易入力!I$40*F9))/2</f>
        <v>0</v>
      </c>
      <c r="L9" s="259">
        <f>IF(簡易入力!S14="",SUM(旅行消費支出額計算!J9)*簡易入力!R14,SUM(旅行消費支出額計算!J9)*簡易入力!S14)</f>
        <v>0</v>
      </c>
      <c r="M9" s="259">
        <f>IF(簡易入力!U14="",SUM(旅行消費支出額計算!K9)*簡易入力!T14,SUM(旅行消費支出額計算!K9)*簡易入力!U14)</f>
        <v>0</v>
      </c>
      <c r="N9" s="127"/>
      <c r="O9" s="262" t="s">
        <v>7</v>
      </c>
      <c r="P9" s="263" t="s">
        <v>209</v>
      </c>
      <c r="Q9" s="259">
        <f>SUMIF(旅行消費支出額計算!H$8:H$37,O9,旅行消費支出額計算!J$8:J$37)</f>
        <v>0</v>
      </c>
      <c r="R9" s="259">
        <f>SUMIF(旅行消費支出額計算!H$8:H$37,O9,旅行消費支出額計算!K$8:K$37)</f>
        <v>0</v>
      </c>
      <c r="S9" s="259">
        <f>SUMIF(旅行消費支出額計算!H$8:H$37,O9,旅行消費支出額計算!L$8:L$37)</f>
        <v>0</v>
      </c>
      <c r="T9" s="259">
        <f>SUMIF(旅行消費支出額計算!H$8:H$37,O9,旅行消費支出額計算!M$8:M$37)</f>
        <v>0</v>
      </c>
      <c r="U9" s="127"/>
      <c r="V9" s="127"/>
      <c r="W9" s="127"/>
    </row>
    <row r="10" spans="1:23" s="153" customFormat="1" ht="13.5" customHeight="1">
      <c r="A10" s="257" t="s">
        <v>704</v>
      </c>
      <c r="B10" s="257" t="s">
        <v>244</v>
      </c>
      <c r="C10" s="260">
        <v>983.99001441981613</v>
      </c>
      <c r="D10" s="492">
        <v>504.92701750461384</v>
      </c>
      <c r="E10" s="258">
        <f t="shared" si="1"/>
        <v>7.9973910876366655E-2</v>
      </c>
      <c r="F10" s="258">
        <f t="shared" si="0"/>
        <v>9.315912043328288E-2</v>
      </c>
      <c r="H10" s="371" t="s">
        <v>56</v>
      </c>
      <c r="I10" s="257" t="s">
        <v>684</v>
      </c>
      <c r="J10" s="259">
        <f>(簡易入力!F$25*C10*簡易入力!$O$19+(簡易入力!I$30*C10*簡易入力!$O$19)+(簡易入力!F$40*E10)+(簡易入力!I$52*E10)+(簡易入力!F$65*簡易入力!H$40*E10)+(簡易入力!I$71*簡易入力!H$40*E10))/2</f>
        <v>0</v>
      </c>
      <c r="K10" s="259">
        <f>(簡易入力!G$25*D10*簡易入力!$O$19+(簡易入力!J$30*D10*簡易入力!$O$19)+(簡易入力!G$40*F10)+(簡易入力!J$52*F10)+(簡易入力!G$65*簡易入力!I$40*F10)+(簡易入力!J$71*簡易入力!I$40*F10))/2</f>
        <v>0</v>
      </c>
      <c r="L10" s="259">
        <f>IF(簡易入力!S15="",SUM(旅行消費支出額計算!J10)*簡易入力!R15,SUM(旅行消費支出額計算!J10)*簡易入力!S15)</f>
        <v>0</v>
      </c>
      <c r="M10" s="259">
        <f>IF(簡易入力!U15="",SUM(旅行消費支出額計算!K10)*簡易入力!T15,SUM(旅行消費支出額計算!K10)*簡易入力!U15)</f>
        <v>0</v>
      </c>
      <c r="N10" s="127"/>
      <c r="O10" s="262" t="s">
        <v>9</v>
      </c>
      <c r="P10" s="263" t="s">
        <v>210</v>
      </c>
      <c r="Q10" s="259">
        <f>SUMIF(旅行消費支出額計算!H$8:H$37,O10,旅行消費支出額計算!J$8:J$37)</f>
        <v>0</v>
      </c>
      <c r="R10" s="259">
        <f>SUMIF(旅行消費支出額計算!H$8:H$37,O10,旅行消費支出額計算!K$8:K$37)</f>
        <v>0</v>
      </c>
      <c r="S10" s="259">
        <f>SUMIF(旅行消費支出額計算!H$8:H$37,O10,旅行消費支出額計算!L$8:L$37)</f>
        <v>0</v>
      </c>
      <c r="T10" s="259">
        <f>SUMIF(旅行消費支出額計算!H$8:H$37,O10,旅行消費支出額計算!M$8:M$37)</f>
        <v>0</v>
      </c>
      <c r="U10" s="127"/>
      <c r="V10" s="127"/>
      <c r="W10" s="127"/>
    </row>
    <row r="11" spans="1:23" s="153" customFormat="1" ht="13.5" customHeight="1">
      <c r="A11" s="257" t="s">
        <v>705</v>
      </c>
      <c r="B11" s="257" t="s">
        <v>245</v>
      </c>
      <c r="C11" s="260">
        <v>132.34313462864699</v>
      </c>
      <c r="D11" s="492">
        <v>50.159387058889322</v>
      </c>
      <c r="E11" s="258">
        <f t="shared" si="1"/>
        <v>1.0756204736621219E-2</v>
      </c>
      <c r="F11" s="258">
        <f t="shared" si="0"/>
        <v>9.2544154261581437E-3</v>
      </c>
      <c r="H11" s="371" t="s">
        <v>56</v>
      </c>
      <c r="I11" s="257" t="s">
        <v>684</v>
      </c>
      <c r="J11" s="259">
        <f>(簡易入力!F$25*C11*簡易入力!$O$19+(簡易入力!I$30*C11*簡易入力!$O$19)+(簡易入力!F$40*E11)+(簡易入力!I$52*E11)+(簡易入力!F$65*簡易入力!H$40*E11)+(簡易入力!I$71*簡易入力!H$40*E11))/2</f>
        <v>0</v>
      </c>
      <c r="K11" s="259">
        <f>(簡易入力!G$25*D11*簡易入力!$O$19+(簡易入力!J$30*D11*簡易入力!$O$19)+(簡易入力!G$40*F11)+(簡易入力!J$52*F11)+(簡易入力!G$65*簡易入力!I$40*F11)+(簡易入力!J$71*簡易入力!I$40*F11))/2</f>
        <v>0</v>
      </c>
      <c r="L11" s="259">
        <f>IF(簡易入力!S16="",SUM(旅行消費支出額計算!J11)*簡易入力!R16,SUM(旅行消費支出額計算!J11)*簡易入力!S16)</f>
        <v>0</v>
      </c>
      <c r="M11" s="259">
        <f>IF(簡易入力!U16="",SUM(旅行消費支出額計算!K11)*簡易入力!T16,SUM(旅行消費支出額計算!K11)*簡易入力!U16)</f>
        <v>0</v>
      </c>
      <c r="N11" s="127"/>
      <c r="O11" s="262" t="s">
        <v>11</v>
      </c>
      <c r="P11" s="263" t="s">
        <v>211</v>
      </c>
      <c r="Q11" s="259">
        <f>SUMIF(旅行消費支出額計算!H$8:H$37,O11,旅行消費支出額計算!J$8:J$37)</f>
        <v>0</v>
      </c>
      <c r="R11" s="259">
        <f>SUMIF(旅行消費支出額計算!H$8:H$37,O11,旅行消費支出額計算!K$8:K$37)</f>
        <v>0</v>
      </c>
      <c r="S11" s="259">
        <f>SUMIF(旅行消費支出額計算!H$8:H$37,O11,旅行消費支出額計算!L$8:L$37)</f>
        <v>0</v>
      </c>
      <c r="T11" s="259">
        <f>SUMIF(旅行消費支出額計算!H$8:H$37,O11,旅行消費支出額計算!M$8:M$37)</f>
        <v>0</v>
      </c>
      <c r="U11" s="127"/>
      <c r="V11" s="127"/>
      <c r="W11" s="127"/>
    </row>
    <row r="12" spans="1:23" s="153" customFormat="1" ht="13.5" customHeight="1">
      <c r="A12" s="257" t="s">
        <v>698</v>
      </c>
      <c r="B12" s="257" t="s">
        <v>246</v>
      </c>
      <c r="C12" s="260">
        <v>376.71627159410212</v>
      </c>
      <c r="D12" s="492">
        <v>53.526089144902407</v>
      </c>
      <c r="E12" s="258">
        <f t="shared" si="1"/>
        <v>3.0617661854940397E-2</v>
      </c>
      <c r="F12" s="258">
        <f t="shared" si="0"/>
        <v>9.875572532474031E-3</v>
      </c>
      <c r="H12" s="371" t="s">
        <v>56</v>
      </c>
      <c r="I12" s="257" t="s">
        <v>684</v>
      </c>
      <c r="J12" s="259">
        <f>(簡易入力!F$25*C12*簡易入力!$O$19+(簡易入力!I$30*C12*簡易入力!$O$19)+(簡易入力!F$40*E12)+(簡易入力!I$52*E12)+(簡易入力!F$65*簡易入力!H$40*E12)+(簡易入力!I$71*簡易入力!H$40*E12))/2</f>
        <v>0</v>
      </c>
      <c r="K12" s="259">
        <f>(簡易入力!G$25*D12*簡易入力!$O$19+(簡易入力!J$30*D12*簡易入力!$O$19)+(簡易入力!G$40*F12)+(簡易入力!J$52*F12)+(簡易入力!G$65*簡易入力!I$40*F12)+(簡易入力!J$71*簡易入力!I$40*F12))/2</f>
        <v>0</v>
      </c>
      <c r="L12" s="259">
        <f>IF(簡易入力!S17="",SUM(旅行消費支出額計算!J12)*簡易入力!R17,SUM(旅行消費支出額計算!J12)*簡易入力!S17)</f>
        <v>0</v>
      </c>
      <c r="M12" s="259">
        <f>IF(簡易入力!U17="",SUM(旅行消費支出額計算!K12)*簡易入力!T17,SUM(旅行消費支出額計算!K12)*簡易入力!U17)</f>
        <v>0</v>
      </c>
      <c r="N12" s="127"/>
      <c r="O12" s="262" t="s">
        <v>13</v>
      </c>
      <c r="P12" s="263" t="s">
        <v>14</v>
      </c>
      <c r="Q12" s="259">
        <f>SUMIF(旅行消費支出額計算!H$8:H$37,O12,旅行消費支出額計算!J$8:J$37)</f>
        <v>0</v>
      </c>
      <c r="R12" s="259">
        <f>SUMIF(旅行消費支出額計算!H$8:H$37,O12,旅行消費支出額計算!K$8:K$37)</f>
        <v>0</v>
      </c>
      <c r="S12" s="259">
        <f>SUMIF(旅行消費支出額計算!H$8:H$37,O12,旅行消費支出額計算!L$8:L$37)</f>
        <v>0</v>
      </c>
      <c r="T12" s="259">
        <f>SUMIF(旅行消費支出額計算!H$8:H$37,O12,旅行消費支出額計算!M$8:M$37)</f>
        <v>0</v>
      </c>
      <c r="U12" s="127"/>
      <c r="V12" s="127"/>
      <c r="W12" s="127"/>
    </row>
    <row r="13" spans="1:23" s="153" customFormat="1" ht="13.5" customHeight="1">
      <c r="A13" s="257" t="s">
        <v>698</v>
      </c>
      <c r="B13" s="257" t="s">
        <v>247</v>
      </c>
      <c r="C13" s="260">
        <v>1216.7475050298372</v>
      </c>
      <c r="D13" s="492">
        <v>172.5183155304513</v>
      </c>
      <c r="E13" s="258">
        <f t="shared" si="1"/>
        <v>9.8891304891618056E-2</v>
      </c>
      <c r="F13" s="258">
        <f t="shared" si="0"/>
        <v>3.1829658497728439E-2</v>
      </c>
      <c r="H13" s="371" t="s">
        <v>67</v>
      </c>
      <c r="I13" s="257" t="s">
        <v>68</v>
      </c>
      <c r="J13" s="259">
        <f>(簡易入力!F$25*C13*簡易入力!$O$19+(簡易入力!I$30*C13*簡易入力!$O$19)+(簡易入力!F$40*E13)+(簡易入力!I$52*E13)+(簡易入力!F$65*簡易入力!H$40*E13)+(簡易入力!I$71*簡易入力!H$40*E13))/2</f>
        <v>0</v>
      </c>
      <c r="K13" s="259">
        <f>(簡易入力!G$25*D13*簡易入力!$O$19+(簡易入力!J$30*D13*簡易入力!$O$19)+(簡易入力!G$40*F13)+(簡易入力!J$52*F13)+(簡易入力!G$65*簡易入力!I$40*F13)+(簡易入力!J$71*簡易入力!I$40*F13))/2</f>
        <v>0</v>
      </c>
      <c r="L13" s="259">
        <f>IF(簡易入力!S18="",SUM(旅行消費支出額計算!J13)*簡易入力!R18,SUM(旅行消費支出額計算!J13)*簡易入力!S18)</f>
        <v>0</v>
      </c>
      <c r="M13" s="259">
        <f>IF(簡易入力!U18="",SUM(旅行消費支出額計算!K13)*簡易入力!T18,SUM(旅行消費支出額計算!K13)*簡易入力!U18)</f>
        <v>0</v>
      </c>
      <c r="N13" s="127"/>
      <c r="O13" s="262" t="s">
        <v>15</v>
      </c>
      <c r="P13" s="263" t="s">
        <v>212</v>
      </c>
      <c r="Q13" s="259">
        <f>SUMIF(旅行消費支出額計算!H$8:H$37,O13,旅行消費支出額計算!J$8:J$37)</f>
        <v>0</v>
      </c>
      <c r="R13" s="259">
        <f>SUMIF(旅行消費支出額計算!H$8:H$37,O13,旅行消費支出額計算!K$8:K$37)</f>
        <v>0</v>
      </c>
      <c r="S13" s="259">
        <f>SUMIF(旅行消費支出額計算!H$8:H$37,O13,旅行消費支出額計算!L$8:L$37)</f>
        <v>0</v>
      </c>
      <c r="T13" s="259">
        <f>SUMIF(旅行消費支出額計算!H$8:H$37,O13,旅行消費支出額計算!M$8:M$37)</f>
        <v>0</v>
      </c>
      <c r="U13" s="127"/>
      <c r="V13" s="127"/>
      <c r="W13" s="127"/>
    </row>
    <row r="14" spans="1:23" s="153" customFormat="1" ht="13.5" customHeight="1">
      <c r="A14" s="257" t="s">
        <v>698</v>
      </c>
      <c r="B14" s="257" t="s">
        <v>248</v>
      </c>
      <c r="C14" s="260">
        <v>3046.9641442437578</v>
      </c>
      <c r="D14" s="492">
        <v>2017.0907667356412</v>
      </c>
      <c r="E14" s="258">
        <f t="shared" si="1"/>
        <v>0.2476423900083104</v>
      </c>
      <c r="F14" s="258">
        <f t="shared" si="0"/>
        <v>0.37215358883320487</v>
      </c>
      <c r="H14" s="371" t="s">
        <v>17</v>
      </c>
      <c r="I14" s="257" t="s">
        <v>18</v>
      </c>
      <c r="J14" s="259">
        <f>(簡易入力!F$25*C14*簡易入力!$O$19+(簡易入力!I$30*C14*簡易入力!$O$19)+(簡易入力!F$40*E14)+(簡易入力!I$52*E14)+(簡易入力!F$65*簡易入力!H$40*E14)+(簡易入力!I$71*簡易入力!H$40*E14))/2</f>
        <v>0</v>
      </c>
      <c r="K14" s="259">
        <f>(簡易入力!G$25*D14*簡易入力!$O$19+(簡易入力!J$30*D14*簡易入力!$O$19)+(簡易入力!G$40*F14)+(簡易入力!J$52*F14)+(簡易入力!G$65*簡易入力!I$40*F14)+(簡易入力!J$71*簡易入力!I$40*F14))/2</f>
        <v>0</v>
      </c>
      <c r="L14" s="259">
        <f>IF(簡易入力!S19="",SUM(旅行消費支出額計算!J14)*簡易入力!R19,SUM(旅行消費支出額計算!J14)*簡易入力!S19)</f>
        <v>0</v>
      </c>
      <c r="M14" s="259">
        <f>IF(簡易入力!U19="",SUM(旅行消費支出額計算!K14)*簡易入力!T19,SUM(旅行消費支出額計算!K14)*簡易入力!U19)</f>
        <v>0</v>
      </c>
      <c r="N14" s="127"/>
      <c r="O14" s="262" t="s">
        <v>17</v>
      </c>
      <c r="P14" s="263" t="s">
        <v>213</v>
      </c>
      <c r="Q14" s="259">
        <f>SUMIF(旅行消費支出額計算!H$8:H$37,O14,旅行消費支出額計算!J$8:J$37)</f>
        <v>0</v>
      </c>
      <c r="R14" s="259">
        <f>SUMIF(旅行消費支出額計算!H$8:H$37,O14,旅行消費支出額計算!K$8:K$37)</f>
        <v>0</v>
      </c>
      <c r="S14" s="259">
        <f>SUMIF(旅行消費支出額計算!H$8:H$37,O14,旅行消費支出額計算!L$8:L$37)</f>
        <v>0</v>
      </c>
      <c r="T14" s="259">
        <f>SUMIF(旅行消費支出額計算!H$8:H$37,O14,旅行消費支出額計算!M$8:M$37)</f>
        <v>0</v>
      </c>
      <c r="U14" s="127"/>
      <c r="V14" s="127"/>
      <c r="W14" s="127"/>
    </row>
    <row r="15" spans="1:23" s="153" customFormat="1" ht="13.5" customHeight="1" thickBot="1">
      <c r="A15" s="473" t="s">
        <v>704</v>
      </c>
      <c r="B15" s="473" t="s">
        <v>249</v>
      </c>
      <c r="C15" s="477">
        <v>2839.9571395188455</v>
      </c>
      <c r="D15" s="493">
        <v>1459.4765393434373</v>
      </c>
      <c r="E15" s="474">
        <f t="shared" si="1"/>
        <v>0.23081786993793643</v>
      </c>
      <c r="F15" s="474">
        <f t="shared" si="0"/>
        <v>0.2692736692328091</v>
      </c>
      <c r="G15" s="475"/>
      <c r="H15" s="476" t="s">
        <v>56</v>
      </c>
      <c r="I15" s="473" t="s">
        <v>684</v>
      </c>
      <c r="J15" s="259">
        <f>(簡易入力!F$25*C15*簡易入力!$O$19+(簡易入力!I$30*C15*簡易入力!$O$19)+(簡易入力!F$40*E15)+(簡易入力!I$52*E15)+(簡易入力!F$65*簡易入力!H$40*E15)+(簡易入力!I$71*簡易入力!H$40*E15))/2</f>
        <v>0</v>
      </c>
      <c r="K15" s="259">
        <f>(簡易入力!G$25*D15*簡易入力!$O$19+(簡易入力!J$30*D15*簡易入力!$O$19)+(簡易入力!G$40*F15)+(簡易入力!J$52*F15)+(簡易入力!G$65*簡易入力!I$40*F15)+(簡易入力!J$71*簡易入力!I$40*F15))/2</f>
        <v>0</v>
      </c>
      <c r="L15" s="259">
        <f>IF(簡易入力!S20="",SUM(旅行消費支出額計算!J15)*簡易入力!R20,SUM(旅行消費支出額計算!J15)*簡易入力!S20)</f>
        <v>0</v>
      </c>
      <c r="M15" s="259">
        <f>IF(簡易入力!U20="",SUM(旅行消費支出額計算!K15)*簡易入力!T20,SUM(旅行消費支出額計算!K15)*簡易入力!U20)</f>
        <v>0</v>
      </c>
      <c r="N15" s="127"/>
      <c r="O15" s="262" t="s">
        <v>19</v>
      </c>
      <c r="P15" s="263" t="s">
        <v>656</v>
      </c>
      <c r="Q15" s="259">
        <f>SUMIF(旅行消費支出額計算!H$8:H$37,O15,旅行消費支出額計算!J$8:J$37)</f>
        <v>0</v>
      </c>
      <c r="R15" s="259">
        <f>SUMIF(旅行消費支出額計算!H$8:H$37,O15,旅行消費支出額計算!K$8:K$37)</f>
        <v>0</v>
      </c>
      <c r="S15" s="259">
        <f>SUMIF(旅行消費支出額計算!H$8:H$37,O15,旅行消費支出額計算!L$8:L$37)</f>
        <v>0</v>
      </c>
      <c r="T15" s="259">
        <f>SUMIF(旅行消費支出額計算!H$8:H$37,O15,旅行消費支出額計算!M$8:M$37)</f>
        <v>0</v>
      </c>
      <c r="U15" s="127"/>
      <c r="V15" s="127"/>
      <c r="W15" s="127"/>
    </row>
    <row r="16" spans="1:23" s="153" customFormat="1" ht="13.5" customHeight="1" thickTop="1" thickBot="1">
      <c r="A16" s="479" t="s">
        <v>699</v>
      </c>
      <c r="B16" s="479" t="s">
        <v>250</v>
      </c>
      <c r="C16" s="482">
        <v>22387.682171293738</v>
      </c>
      <c r="D16" s="494">
        <v>0</v>
      </c>
      <c r="E16" s="497">
        <f>C16/C16</f>
        <v>1</v>
      </c>
      <c r="F16" s="498">
        <v>0</v>
      </c>
      <c r="G16" s="480"/>
      <c r="H16" s="481">
        <v>36</v>
      </c>
      <c r="I16" s="479" t="s">
        <v>289</v>
      </c>
      <c r="J16" s="482">
        <f>(簡易入力!F$25*C16*簡易入力!$O$19+(簡易入力!I$30*C16*簡易入力!$O$19)+(簡易入力!F$41*E16)+(簡易入力!I$53*E16)+(簡易入力!F$65*簡易入力!H41*E16)+(簡易入力!I$71*簡易入力!H41*E16))</f>
        <v>0</v>
      </c>
      <c r="K16" s="482">
        <v>0</v>
      </c>
      <c r="L16" s="482">
        <f>IF(簡易入力!S21="",SUM(旅行消費支出額計算!J16)*簡易入力!R21,SUM(旅行消費支出額計算!J16)*簡易入力!S21)</f>
        <v>0</v>
      </c>
      <c r="M16" s="482">
        <f>IF(簡易入力!U21="",SUM(旅行消費支出額計算!K16)*簡易入力!T21,SUM(旅行消費支出額計算!K16)*簡易入力!U21)</f>
        <v>0</v>
      </c>
      <c r="N16" s="127"/>
      <c r="O16" s="262" t="s">
        <v>20</v>
      </c>
      <c r="P16" s="263" t="s">
        <v>214</v>
      </c>
      <c r="Q16" s="259">
        <f>SUMIF(旅行消費支出額計算!H$8:H$37,O16,旅行消費支出額計算!J$8:J$37)</f>
        <v>0</v>
      </c>
      <c r="R16" s="259">
        <f>SUMIF(旅行消費支出額計算!H$8:H$37,O16,旅行消費支出額計算!K$8:K$37)</f>
        <v>0</v>
      </c>
      <c r="S16" s="259">
        <f>SUMIF(旅行消費支出額計算!H$8:H$37,O16,旅行消費支出額計算!L$8:L$37)</f>
        <v>0</v>
      </c>
      <c r="T16" s="259">
        <f>SUMIF(旅行消費支出額計算!H$8:H$37,O16,旅行消費支出額計算!M$8:M$37)</f>
        <v>0</v>
      </c>
      <c r="U16" s="127"/>
      <c r="V16" s="127"/>
      <c r="W16" s="127"/>
    </row>
    <row r="17" spans="1:23" s="153" customFormat="1" ht="13.5" customHeight="1" thickTop="1" thickBot="1">
      <c r="A17" s="479" t="s">
        <v>700</v>
      </c>
      <c r="B17" s="479" t="s">
        <v>251</v>
      </c>
      <c r="C17" s="482">
        <v>9675.7308224994722</v>
      </c>
      <c r="D17" s="494">
        <v>2974.5484033331468</v>
      </c>
      <c r="E17" s="497">
        <f>C17/C17</f>
        <v>1</v>
      </c>
      <c r="F17" s="498">
        <f>D17/D17</f>
        <v>1</v>
      </c>
      <c r="G17" s="480"/>
      <c r="H17" s="481">
        <v>37</v>
      </c>
      <c r="I17" s="479" t="s">
        <v>238</v>
      </c>
      <c r="J17" s="482">
        <f>(簡易入力!F$25*C17*簡易入力!$O$19+(簡易入力!I$30*C17*簡易入力!$O$19))+(簡易入力!F$42*E17)+(簡易入力!I$54*E17)+(簡易入力!F$65*簡易入力!H42*E17)+(簡易入力!I$71*簡易入力!H42*E17)</f>
        <v>0</v>
      </c>
      <c r="K17" s="482">
        <f>(簡易入力!G$25*D17*簡易入力!$O$19+(簡易入力!J$30*D17*簡易入力!$O$19))+(簡易入力!G$42*F17)+(簡易入力!J$54*F17)+(簡易入力!G$65*簡易入力!I42*F17)+(簡易入力!J$71*簡易入力!I42*F17)</f>
        <v>0</v>
      </c>
      <c r="L17" s="482">
        <f>IF(簡易入力!S22="",SUM(旅行消費支出額計算!J17)*簡易入力!R22,SUM(旅行消費支出額計算!J17)*簡易入力!S22)</f>
        <v>0</v>
      </c>
      <c r="M17" s="482">
        <f>IF(簡易入力!U22="",SUM(旅行消費支出額計算!K17)*簡易入力!T22,SUM(旅行消費支出額計算!K17)*簡易入力!U22)</f>
        <v>0</v>
      </c>
      <c r="N17" s="127"/>
      <c r="O17" s="262" t="s">
        <v>22</v>
      </c>
      <c r="P17" s="263" t="s">
        <v>215</v>
      </c>
      <c r="Q17" s="259">
        <f>SUMIF(旅行消費支出額計算!H$8:H$37,O17,旅行消費支出額計算!J$8:J$37)</f>
        <v>0</v>
      </c>
      <c r="R17" s="259">
        <f>SUMIF(旅行消費支出額計算!H$8:H$37,O17,旅行消費支出額計算!K$8:K$37)</f>
        <v>0</v>
      </c>
      <c r="S17" s="259">
        <f>SUMIF(旅行消費支出額計算!H$8:H$37,O17,旅行消費支出額計算!L$8:L$37)</f>
        <v>0</v>
      </c>
      <c r="T17" s="259">
        <f>SUMIF(旅行消費支出額計算!H$8:H$37,O17,旅行消費支出額計算!M$8:M$37)</f>
        <v>0</v>
      </c>
      <c r="U17" s="127"/>
      <c r="V17" s="127"/>
      <c r="W17" s="127"/>
    </row>
    <row r="18" spans="1:23" s="153" customFormat="1" ht="13.5" customHeight="1" thickTop="1">
      <c r="A18" s="483" t="s">
        <v>701</v>
      </c>
      <c r="B18" s="483" t="s">
        <v>273</v>
      </c>
      <c r="C18" s="487">
        <v>1890.7570688446478</v>
      </c>
      <c r="D18" s="495">
        <v>732.21296348078965</v>
      </c>
      <c r="E18" s="499">
        <f>C18/SUM($C$18:$C$26)</f>
        <v>0.20934607394468413</v>
      </c>
      <c r="F18" s="500">
        <f t="shared" ref="F18:F26" si="2">D18/SUM($D$18:$D$26)</f>
        <v>0.16906873828933586</v>
      </c>
      <c r="G18" s="484"/>
      <c r="H18" s="485" t="s">
        <v>9</v>
      </c>
      <c r="I18" s="486" t="s">
        <v>210</v>
      </c>
      <c r="J18" s="487">
        <f>(簡易入力!F$25*C18*簡易入力!$O$19+(簡易入力!I$30*C18*簡易入力!$O$19)+(簡易入力!F$43*E18)+(簡易入力!I$55*E18)+(簡易入力!F$65*簡易入力!H$43*E18)+(簡易入力!I$71*簡易入力!H$43*E18))</f>
        <v>0</v>
      </c>
      <c r="K18" s="495">
        <f>(簡易入力!G$25*D18*簡易入力!$O$19+(簡易入力!J$30*D18*簡易入力!$O$19)+(簡易入力!G$43*F18)+(簡易入力!J$55*F18)+(簡易入力!G$65*簡易入力!I$43*F18)+(簡易入力!J$71*簡易入力!I$43*F18))</f>
        <v>0</v>
      </c>
      <c r="L18" s="487">
        <f>IF(簡易入力!S23="",SUM(旅行消費支出額計算!J18)*簡易入力!R23,SUM(旅行消費支出額計算!J18)*簡易入力!S23)</f>
        <v>0</v>
      </c>
      <c r="M18" s="487">
        <f>IF(簡易入力!U23="",SUM(旅行消費支出額計算!K18)*簡易入力!T23,SUM(旅行消費支出額計算!K18)*簡易入力!U23)</f>
        <v>0</v>
      </c>
      <c r="N18" s="127"/>
      <c r="O18" s="262" t="s">
        <v>24</v>
      </c>
      <c r="P18" s="263" t="s">
        <v>216</v>
      </c>
      <c r="Q18" s="259">
        <f>SUMIF(旅行消費支出額計算!H$8:H$37,O18,旅行消費支出額計算!J$8:J$37)</f>
        <v>0</v>
      </c>
      <c r="R18" s="259">
        <f>SUMIF(旅行消費支出額計算!H$8:H$37,O18,旅行消費支出額計算!K$8:K$37)</f>
        <v>0</v>
      </c>
      <c r="S18" s="259">
        <f>SUMIF(旅行消費支出額計算!H$8:H$37,O18,旅行消費支出額計算!L$8:L$37)</f>
        <v>0</v>
      </c>
      <c r="T18" s="259">
        <f>SUMIF(旅行消費支出額計算!H$8:H$37,O18,旅行消費支出額計算!M$8:M$37)</f>
        <v>0</v>
      </c>
      <c r="U18" s="127"/>
      <c r="V18" s="127"/>
      <c r="W18" s="127"/>
    </row>
    <row r="19" spans="1:23" s="153" customFormat="1" ht="13.5" customHeight="1">
      <c r="A19" s="472" t="s">
        <v>701</v>
      </c>
      <c r="B19" s="472" t="s">
        <v>274</v>
      </c>
      <c r="C19" s="260">
        <v>377.69659110986987</v>
      </c>
      <c r="D19" s="492">
        <v>372.94894021587157</v>
      </c>
      <c r="E19" s="501">
        <f t="shared" ref="E19:E26" si="3">C19/SUM($C$18:$C$26)</f>
        <v>4.1818856475018998E-2</v>
      </c>
      <c r="F19" s="502">
        <f t="shared" si="2"/>
        <v>8.6114299955707685E-2</v>
      </c>
      <c r="G19" s="488"/>
      <c r="H19" s="262" t="s">
        <v>6</v>
      </c>
      <c r="I19" s="263" t="s">
        <v>252</v>
      </c>
      <c r="J19" s="260">
        <f>(簡易入力!F$25*C19*簡易入力!$O$19+(簡易入力!I$30*C19*簡易入力!$O$19)+(簡易入力!F$43*E19)+(簡易入力!I$55*E19)+(簡易入力!F$65*簡易入力!H$43*E19)+(簡易入力!I$71*簡易入力!H$43*E19))</f>
        <v>0</v>
      </c>
      <c r="K19" s="492">
        <f>(簡易入力!G$25*D19*簡易入力!$O$19+(簡易入力!J$30*D19*簡易入力!$O$19)+(簡易入力!G$43*F19)+(簡易入力!J$55*F19)+(簡易入力!G$65*簡易入力!I$43*F19)+(簡易入力!J$71*簡易入力!I$43*F19))</f>
        <v>0</v>
      </c>
      <c r="L19" s="260">
        <f>IF(簡易入力!S24="",SUM(旅行消費支出額計算!J19)*簡易入力!R24,SUM(旅行消費支出額計算!J19)*簡易入力!S24)</f>
        <v>0</v>
      </c>
      <c r="M19" s="260">
        <f>IF(簡易入力!U24="",SUM(旅行消費支出額計算!K19)*簡易入力!T24,SUM(旅行消費支出額計算!K19)*簡易入力!U24)</f>
        <v>0</v>
      </c>
      <c r="N19" s="127"/>
      <c r="O19" s="262" t="s">
        <v>26</v>
      </c>
      <c r="P19" s="263" t="s">
        <v>217</v>
      </c>
      <c r="Q19" s="259">
        <f>SUMIF(旅行消費支出額計算!H$8:H$37,O19,旅行消費支出額計算!J$8:J$37)</f>
        <v>0</v>
      </c>
      <c r="R19" s="259">
        <f>SUMIF(旅行消費支出額計算!H$8:H$37,O19,旅行消費支出額計算!K$8:K$37)</f>
        <v>0</v>
      </c>
      <c r="S19" s="259">
        <f>SUMIF(旅行消費支出額計算!H$8:H$37,O19,旅行消費支出額計算!L$8:L$37)</f>
        <v>0</v>
      </c>
      <c r="T19" s="259">
        <f>SUMIF(旅行消費支出額計算!H$8:H$37,O19,旅行消費支出額計算!M$8:M$37)</f>
        <v>0</v>
      </c>
      <c r="U19" s="127"/>
      <c r="V19" s="127"/>
      <c r="W19" s="127"/>
    </row>
    <row r="20" spans="1:23" s="153" customFormat="1" ht="13.5" customHeight="1">
      <c r="A20" s="472" t="s">
        <v>701</v>
      </c>
      <c r="B20" s="472" t="s">
        <v>275</v>
      </c>
      <c r="C20" s="260">
        <v>413.19327683197207</v>
      </c>
      <c r="D20" s="492">
        <v>241.25048934623342</v>
      </c>
      <c r="E20" s="501">
        <f t="shared" si="3"/>
        <v>4.5749076764244841E-2</v>
      </c>
      <c r="F20" s="502">
        <f t="shared" si="2"/>
        <v>5.5704990050374409E-2</v>
      </c>
      <c r="G20" s="488"/>
      <c r="H20" s="371" t="s">
        <v>6</v>
      </c>
      <c r="I20" s="257" t="s">
        <v>252</v>
      </c>
      <c r="J20" s="260">
        <f>(簡易入力!F$25*C20*簡易入力!$O$19+(簡易入力!I$30*C20*簡易入力!$O$19)+(簡易入力!F$43*E20)+(簡易入力!I$55*E20)+(簡易入力!F$65*簡易入力!H$43*E20)+(簡易入力!I$71*簡易入力!H$43*E20))</f>
        <v>0</v>
      </c>
      <c r="K20" s="492">
        <f>(簡易入力!G$25*D20*簡易入力!$O$19+(簡易入力!J$30*D20*簡易入力!$O$19)+(簡易入力!G$43*F20)+(簡易入力!J$55*F20)+(簡易入力!G$65*簡易入力!I$43*F20)+(簡易入力!J$71*簡易入力!I$43*F20))</f>
        <v>0</v>
      </c>
      <c r="L20" s="260">
        <f>IF(簡易入力!S25="",SUM(旅行消費支出額計算!J20)*簡易入力!R25,SUM(旅行消費支出額計算!J20)*簡易入力!S25)</f>
        <v>0</v>
      </c>
      <c r="M20" s="260">
        <f>IF(簡易入力!U25="",SUM(旅行消費支出額計算!K20)*簡易入力!T25,SUM(旅行消費支出額計算!K20)*簡易入力!U25)</f>
        <v>0</v>
      </c>
      <c r="N20" s="127"/>
      <c r="O20" s="262" t="s">
        <v>28</v>
      </c>
      <c r="P20" s="263" t="s">
        <v>218</v>
      </c>
      <c r="Q20" s="259">
        <f>SUMIF(旅行消費支出額計算!H$8:H$37,O20,旅行消費支出額計算!J$8:J$37)</f>
        <v>0</v>
      </c>
      <c r="R20" s="259">
        <f>SUMIF(旅行消費支出額計算!H$8:H$37,O20,旅行消費支出額計算!K$8:K$37)</f>
        <v>0</v>
      </c>
      <c r="S20" s="259">
        <f>SUMIF(旅行消費支出額計算!H$8:H$37,O20,旅行消費支出額計算!L$8:L$37)</f>
        <v>0</v>
      </c>
      <c r="T20" s="259">
        <f>SUMIF(旅行消費支出額計算!H$8:H$37,O20,旅行消費支出額計算!M$8:M$37)</f>
        <v>0</v>
      </c>
      <c r="U20" s="127"/>
      <c r="V20" s="127"/>
      <c r="W20" s="127"/>
    </row>
    <row r="21" spans="1:23" s="153" customFormat="1" ht="13.5" customHeight="1">
      <c r="A21" s="472" t="s">
        <v>701</v>
      </c>
      <c r="B21" s="472" t="s">
        <v>670</v>
      </c>
      <c r="C21" s="260">
        <v>1052.7662678894062</v>
      </c>
      <c r="D21" s="492">
        <v>530.98819976511379</v>
      </c>
      <c r="E21" s="501">
        <f t="shared" si="3"/>
        <v>0.11656308924906793</v>
      </c>
      <c r="F21" s="502">
        <f t="shared" si="2"/>
        <v>0.12260573010623693</v>
      </c>
      <c r="G21" s="488"/>
      <c r="H21" s="371" t="s">
        <v>9</v>
      </c>
      <c r="I21" s="257" t="s">
        <v>210</v>
      </c>
      <c r="J21" s="260">
        <f>(簡易入力!F$25*C21*簡易入力!$O$19+(簡易入力!I$30*C21*簡易入力!$O$19)+(簡易入力!F$43*E21)+(簡易入力!I$55*E21)+(簡易入力!F$65*簡易入力!H$43*E21)+(簡易入力!I$71*簡易入力!H$43*E21))</f>
        <v>0</v>
      </c>
      <c r="K21" s="492">
        <f>(簡易入力!G$25*D21*簡易入力!$O$19+(簡易入力!J$30*D21*簡易入力!$O$19)+(簡易入力!G$43*F21)+(簡易入力!J$55*F21)+(簡易入力!G$65*簡易入力!I$43*F21)+(簡易入力!J$71*簡易入力!I$43*F21))</f>
        <v>0</v>
      </c>
      <c r="L21" s="260">
        <f>IF(簡易入力!S26="",SUM(旅行消費支出額計算!J21)*簡易入力!R26,SUM(旅行消費支出額計算!J21)*簡易入力!S26)</f>
        <v>0</v>
      </c>
      <c r="M21" s="260">
        <f>IF(簡易入力!U26="",SUM(旅行消費支出額計算!K21)*簡易入力!T26,SUM(旅行消費支出額計算!K21)*簡易入力!U26)</f>
        <v>0</v>
      </c>
      <c r="N21" s="127"/>
      <c r="O21" s="262" t="s">
        <v>30</v>
      </c>
      <c r="P21" s="263" t="s">
        <v>219</v>
      </c>
      <c r="Q21" s="259">
        <f>SUMIF(旅行消費支出額計算!H$8:H$37,O21,旅行消費支出額計算!J$8:J$37)</f>
        <v>0</v>
      </c>
      <c r="R21" s="259">
        <f>SUMIF(旅行消費支出額計算!H$8:H$37,O21,旅行消費支出額計算!K$8:K$37)</f>
        <v>0</v>
      </c>
      <c r="S21" s="259">
        <f>SUMIF(旅行消費支出額計算!H$8:H$37,O21,旅行消費支出額計算!L$8:L$37)</f>
        <v>0</v>
      </c>
      <c r="T21" s="259">
        <f>SUMIF(旅行消費支出額計算!H$8:H$37,O21,旅行消費支出額計算!M$8:M$37)</f>
        <v>0</v>
      </c>
      <c r="U21" s="127"/>
      <c r="V21" s="127"/>
      <c r="W21" s="127"/>
    </row>
    <row r="22" spans="1:23" s="153" customFormat="1" ht="13.5" customHeight="1">
      <c r="A22" s="472" t="s">
        <v>701</v>
      </c>
      <c r="B22" s="472" t="s">
        <v>671</v>
      </c>
      <c r="C22" s="260">
        <v>635.87969427709982</v>
      </c>
      <c r="D22" s="492">
        <v>479.36916279850118</v>
      </c>
      <c r="E22" s="501">
        <f t="shared" si="3"/>
        <v>7.0405087830452767E-2</v>
      </c>
      <c r="F22" s="502">
        <f t="shared" si="2"/>
        <v>0.1106868405386873</v>
      </c>
      <c r="G22" s="488"/>
      <c r="H22" s="262" t="s">
        <v>11</v>
      </c>
      <c r="I22" s="257" t="s">
        <v>12</v>
      </c>
      <c r="J22" s="260">
        <f>(簡易入力!F$25*C22*簡易入力!$O$19+(簡易入力!I$30*C22*簡易入力!$O$19)+(簡易入力!F$43*E22)+(簡易入力!I$55*E22)+(簡易入力!F$65*簡易入力!H$43*E22)+(簡易入力!I$71*簡易入力!H$43*E22))</f>
        <v>0</v>
      </c>
      <c r="K22" s="492">
        <f>(簡易入力!G$25*D22*簡易入力!$O$19+(簡易入力!J$30*D22*簡易入力!$O$19)+(簡易入力!G$43*F22)+(簡易入力!J$55*F22)+(簡易入力!G$65*簡易入力!I$43*F22)+(簡易入力!J$71*簡易入力!I$43*F22))</f>
        <v>0</v>
      </c>
      <c r="L22" s="260">
        <f>IF(簡易入力!S27="",SUM(旅行消費支出額計算!J22)*簡易入力!R27,SUM(旅行消費支出額計算!J22)*簡易入力!S27)</f>
        <v>0</v>
      </c>
      <c r="M22" s="260">
        <f>IF(簡易入力!U27="",SUM(旅行消費支出額計算!K22)*簡易入力!T27,SUM(旅行消費支出額計算!K22)*簡易入力!U27)</f>
        <v>0</v>
      </c>
      <c r="N22" s="127"/>
      <c r="O22" s="262" t="s">
        <v>32</v>
      </c>
      <c r="P22" s="263" t="s">
        <v>220</v>
      </c>
      <c r="Q22" s="259">
        <f>SUMIF(旅行消費支出額計算!H$8:H$37,O22,旅行消費支出額計算!J$8:J$37)</f>
        <v>0</v>
      </c>
      <c r="R22" s="259">
        <f>SUMIF(旅行消費支出額計算!H$8:H$37,O22,旅行消費支出額計算!K$8:K$37)</f>
        <v>0</v>
      </c>
      <c r="S22" s="259">
        <f>SUMIF(旅行消費支出額計算!H$8:H$37,O22,旅行消費支出額計算!L$8:L$37)</f>
        <v>0</v>
      </c>
      <c r="T22" s="259">
        <f>SUMIF(旅行消費支出額計算!H$8:H$37,O22,旅行消費支出額計算!M$8:M$37)</f>
        <v>0</v>
      </c>
      <c r="U22" s="127"/>
      <c r="V22" s="127"/>
      <c r="W22" s="127"/>
    </row>
    <row r="23" spans="1:23" s="153" customFormat="1" ht="13.5" customHeight="1">
      <c r="A23" s="472" t="s">
        <v>701</v>
      </c>
      <c r="B23" s="472" t="s">
        <v>672</v>
      </c>
      <c r="C23" s="260">
        <v>212.29617048440323</v>
      </c>
      <c r="D23" s="492">
        <v>196.09641518930709</v>
      </c>
      <c r="E23" s="501">
        <f t="shared" si="3"/>
        <v>2.3505594947508719E-2</v>
      </c>
      <c r="F23" s="502">
        <f t="shared" si="2"/>
        <v>4.5278867150223202E-2</v>
      </c>
      <c r="G23" s="488"/>
      <c r="H23" s="262" t="s">
        <v>41</v>
      </c>
      <c r="I23" s="257" t="s">
        <v>42</v>
      </c>
      <c r="J23" s="260">
        <f>(簡易入力!F$25*C23*簡易入力!$O$19+(簡易入力!I$30*C23*簡易入力!$O$19)+(簡易入力!F$43*E23)+(簡易入力!I$55*E23)+(簡易入力!F$65*簡易入力!H$43*E23)+(簡易入力!I$71*簡易入力!H$43*E23))</f>
        <v>0</v>
      </c>
      <c r="K23" s="492">
        <f>(簡易入力!G$25*D23*簡易入力!$O$19+(簡易入力!J$30*D23*簡易入力!$O$19)+(簡易入力!G$43*F23)+(簡易入力!J$55*F23)+(簡易入力!G$65*簡易入力!I$43*F23)+(簡易入力!J$71*簡易入力!I$43*F23))</f>
        <v>0</v>
      </c>
      <c r="L23" s="260">
        <f>IF(簡易入力!S28="",SUM(旅行消費支出額計算!J23)*簡易入力!R28,SUM(旅行消費支出額計算!J23)*簡易入力!S28)</f>
        <v>0</v>
      </c>
      <c r="M23" s="260">
        <f>IF(簡易入力!U28="",SUM(旅行消費支出額計算!K23)*簡易入力!T28,SUM(旅行消費支出額計算!K23)*簡易入力!U28)</f>
        <v>0</v>
      </c>
      <c r="N23" s="127"/>
      <c r="O23" s="262" t="s">
        <v>34</v>
      </c>
      <c r="P23" s="263" t="s">
        <v>208</v>
      </c>
      <c r="Q23" s="259">
        <f>SUMIF(旅行消費支出額計算!H$8:H$37,O23,旅行消費支出額計算!J$8:J$37)</f>
        <v>0</v>
      </c>
      <c r="R23" s="259">
        <f>SUMIF(旅行消費支出額計算!H$8:H$37,O23,旅行消費支出額計算!K$8:K$37)</f>
        <v>0</v>
      </c>
      <c r="S23" s="259">
        <f>SUMIF(旅行消費支出額計算!H$8:H$37,O23,旅行消費支出額計算!L$8:L$37)</f>
        <v>0</v>
      </c>
      <c r="T23" s="259">
        <f>SUMIF(旅行消費支出額計算!H$8:H$37,O23,旅行消費支出額計算!M$8:M$37)</f>
        <v>0</v>
      </c>
      <c r="U23" s="127"/>
      <c r="V23" s="127"/>
      <c r="W23" s="127"/>
    </row>
    <row r="24" spans="1:23" s="153" customFormat="1" ht="13.5" customHeight="1">
      <c r="A24" s="472" t="s">
        <v>701</v>
      </c>
      <c r="B24" s="472" t="s">
        <v>673</v>
      </c>
      <c r="C24" s="260">
        <v>89.830324930323215</v>
      </c>
      <c r="D24" s="492">
        <v>72.059728203120628</v>
      </c>
      <c r="E24" s="501">
        <f t="shared" si="3"/>
        <v>9.9460825270533959E-3</v>
      </c>
      <c r="F24" s="502">
        <f t="shared" si="2"/>
        <v>1.6638666530647557E-2</v>
      </c>
      <c r="G24" s="488"/>
      <c r="H24" s="262" t="s">
        <v>15</v>
      </c>
      <c r="I24" s="257" t="s">
        <v>16</v>
      </c>
      <c r="J24" s="260">
        <f>(簡易入力!F$25*C24*簡易入力!$O$19+(簡易入力!I$30*C24*簡易入力!$O$19)+(簡易入力!F$43*E24)+(簡易入力!I$55*E24)+(簡易入力!F$65*簡易入力!H$43*E24)+(簡易入力!I$71*簡易入力!H$43*E24))</f>
        <v>0</v>
      </c>
      <c r="K24" s="492">
        <f>(簡易入力!G$25*D24*簡易入力!$O$19+(簡易入力!J$30*D24*簡易入力!$O$19)+(簡易入力!G$43*F24)+(簡易入力!J$55*F24)+(簡易入力!G$65*簡易入力!I$43*F24)+(簡易入力!J$71*簡易入力!I$43*F24))</f>
        <v>0</v>
      </c>
      <c r="L24" s="260">
        <f>IF(簡易入力!S29="",SUM(旅行消費支出額計算!J24)*簡易入力!R29,SUM(旅行消費支出額計算!J24)*簡易入力!S29)</f>
        <v>0</v>
      </c>
      <c r="M24" s="260">
        <f>IF(簡易入力!U29="",SUM(旅行消費支出額計算!K24)*簡易入力!T29,SUM(旅行消費支出額計算!K24)*簡易入力!U29)</f>
        <v>0</v>
      </c>
      <c r="N24" s="127"/>
      <c r="O24" s="262" t="s">
        <v>36</v>
      </c>
      <c r="P24" s="263" t="s">
        <v>221</v>
      </c>
      <c r="Q24" s="259">
        <f>SUMIF(旅行消費支出額計算!H$8:H$37,O24,旅行消費支出額計算!J$8:J$37)</f>
        <v>0</v>
      </c>
      <c r="R24" s="259">
        <f>SUMIF(旅行消費支出額計算!H$8:H$37,O24,旅行消費支出額計算!K$8:K$37)</f>
        <v>0</v>
      </c>
      <c r="S24" s="259">
        <f>SUMIF(旅行消費支出額計算!H$8:H$37,O24,旅行消費支出額計算!L$8:L$37)</f>
        <v>0</v>
      </c>
      <c r="T24" s="259">
        <f>SUMIF(旅行消費支出額計算!H$8:H$37,O24,旅行消費支出額計算!M$8:M$37)</f>
        <v>0</v>
      </c>
      <c r="U24" s="127"/>
      <c r="V24" s="127"/>
      <c r="W24" s="127"/>
    </row>
    <row r="25" spans="1:23" s="153" customFormat="1" ht="13.5" customHeight="1">
      <c r="A25" s="472" t="s">
        <v>701</v>
      </c>
      <c r="B25" s="472" t="s">
        <v>253</v>
      </c>
      <c r="C25" s="260">
        <v>131.89287159524204</v>
      </c>
      <c r="D25" s="492">
        <v>73.513785582461836</v>
      </c>
      <c r="E25" s="501">
        <f t="shared" si="3"/>
        <v>1.4603279979604254E-2</v>
      </c>
      <c r="F25" s="502">
        <f t="shared" si="2"/>
        <v>1.6974409898747548E-2</v>
      </c>
      <c r="G25" s="488"/>
      <c r="H25" s="262" t="s">
        <v>20</v>
      </c>
      <c r="I25" s="257" t="s">
        <v>21</v>
      </c>
      <c r="J25" s="260">
        <f>(簡易入力!F$25*C25*簡易入力!$O$19+(簡易入力!I$30*C25*簡易入力!$O$19)+(簡易入力!F$43*E25)+(簡易入力!I$55*E25)+(簡易入力!F$65*簡易入力!H$43*E25)+(簡易入力!I$71*簡易入力!H$43*E25))</f>
        <v>0</v>
      </c>
      <c r="K25" s="492">
        <f>(簡易入力!G$25*D25*簡易入力!$O$19+(簡易入力!J$30*D25*簡易入力!$O$19)+(簡易入力!G$43*F25)+(簡易入力!J$55*F25)+(簡易入力!G$65*簡易入力!I$43*F25)+(簡易入力!J$71*簡易入力!I$43*F25))</f>
        <v>0</v>
      </c>
      <c r="L25" s="260">
        <f>IF(簡易入力!S30="",SUM(旅行消費支出額計算!J25)*簡易入力!R30,SUM(旅行消費支出額計算!J25)*簡易入力!S30)</f>
        <v>0</v>
      </c>
      <c r="M25" s="260">
        <f>IF(簡易入力!U30="",SUM(旅行消費支出額計算!K25)*簡易入力!T30,SUM(旅行消費支出額計算!K25)*簡易入力!U30)</f>
        <v>0</v>
      </c>
      <c r="N25" s="127"/>
      <c r="O25" s="262" t="s">
        <v>38</v>
      </c>
      <c r="P25" s="263" t="s">
        <v>657</v>
      </c>
      <c r="Q25" s="259">
        <f>SUMIF(旅行消費支出額計算!H$8:H$37,O25,旅行消費支出額計算!J$8:J$37)</f>
        <v>0</v>
      </c>
      <c r="R25" s="259">
        <f>SUMIF(旅行消費支出額計算!H$8:H$37,O25,旅行消費支出額計算!K$8:K$37)</f>
        <v>0</v>
      </c>
      <c r="S25" s="259">
        <f>SUMIF(旅行消費支出額計算!H$8:H$37,O25,旅行消費支出額計算!L$8:L$37)</f>
        <v>0</v>
      </c>
      <c r="T25" s="259">
        <f>SUMIF(旅行消費支出額計算!H$8:H$37,O25,旅行消費支出額計算!M$8:M$37)</f>
        <v>0</v>
      </c>
      <c r="U25" s="127"/>
      <c r="V25" s="127"/>
      <c r="W25" s="127"/>
    </row>
    <row r="26" spans="1:23" s="153" customFormat="1" ht="13.5" customHeight="1" thickBot="1">
      <c r="A26" s="489" t="s">
        <v>701</v>
      </c>
      <c r="B26" s="489" t="s">
        <v>674</v>
      </c>
      <c r="C26" s="477">
        <v>4227.417029061914</v>
      </c>
      <c r="D26" s="493">
        <v>1632.4198870309267</v>
      </c>
      <c r="E26" s="503">
        <f t="shared" si="3"/>
        <v>0.46806285828236505</v>
      </c>
      <c r="F26" s="504">
        <f t="shared" si="2"/>
        <v>0.37692745748003936</v>
      </c>
      <c r="G26" s="475"/>
      <c r="H26" s="476" t="s">
        <v>41</v>
      </c>
      <c r="I26" s="473" t="s">
        <v>42</v>
      </c>
      <c r="J26" s="477">
        <f>(簡易入力!F$25*C26*簡易入力!$O$19+(簡易入力!I$30*C26*簡易入力!$O$19)+(簡易入力!F$43*E26)+(簡易入力!I$55*E26)+(簡易入力!F$65*簡易入力!H$43*E26)+(簡易入力!I$71*簡易入力!H$43*E26))</f>
        <v>0</v>
      </c>
      <c r="K26" s="493">
        <f>(簡易入力!G$25*D26*簡易入力!$O$19+(簡易入力!J$30*D26*簡易入力!$O$19)+(簡易入力!G$43*F26)+(簡易入力!J$55*F26)+(簡易入力!G$65*簡易入力!I$43*F26)+(簡易入力!J$71*簡易入力!I$43*F26))</f>
        <v>0</v>
      </c>
      <c r="L26" s="477">
        <f>IF(簡易入力!S31="",SUM(旅行消費支出額計算!J26)*簡易入力!R31,SUM(旅行消費支出額計算!J26)*簡易入力!S31)</f>
        <v>0</v>
      </c>
      <c r="M26" s="477">
        <f>IF(簡易入力!U31="",SUM(旅行消費支出額計算!K26)*簡易入力!T31,SUM(旅行消費支出額計算!K26)*簡易入力!U31)</f>
        <v>0</v>
      </c>
      <c r="N26" s="127"/>
      <c r="O26" s="262" t="s">
        <v>39</v>
      </c>
      <c r="P26" s="263" t="s">
        <v>222</v>
      </c>
      <c r="Q26" s="259">
        <f>SUMIF(旅行消費支出額計算!H$8:H$37,O26,旅行消費支出額計算!J$8:J$37)</f>
        <v>0</v>
      </c>
      <c r="R26" s="259">
        <f>SUMIF(旅行消費支出額計算!H$8:H$37,O26,旅行消費支出額計算!K$8:K$37)</f>
        <v>0</v>
      </c>
      <c r="S26" s="259">
        <f>SUMIF(旅行消費支出額計算!H$8:H$37,O26,旅行消費支出額計算!L$8:L$37)</f>
        <v>0</v>
      </c>
      <c r="T26" s="259">
        <f>SUMIF(旅行消費支出額計算!H$8:H$37,O26,旅行消費支出額計算!M$8:M$37)</f>
        <v>0</v>
      </c>
      <c r="U26" s="127"/>
      <c r="V26" s="127"/>
      <c r="W26" s="127"/>
    </row>
    <row r="27" spans="1:23" s="153" customFormat="1" ht="13.5" customHeight="1" thickTop="1">
      <c r="A27" s="490" t="s">
        <v>702</v>
      </c>
      <c r="B27" s="490" t="s">
        <v>675</v>
      </c>
      <c r="C27" s="487">
        <v>603.8255259243216</v>
      </c>
      <c r="D27" s="495">
        <v>272.59661092780044</v>
      </c>
      <c r="E27" s="499">
        <f>C27/SUM($C$27:$C$36)</f>
        <v>0.10969285007998426</v>
      </c>
      <c r="F27" s="500">
        <f t="shared" ref="F27:F36" si="4">D27/SUM($D$27:$D$36)</f>
        <v>8.8695399004649206E-2</v>
      </c>
      <c r="G27" s="484"/>
      <c r="H27" s="485" t="s">
        <v>69</v>
      </c>
      <c r="I27" s="490" t="s">
        <v>685</v>
      </c>
      <c r="J27" s="487">
        <f>(簡易入力!F$25*C27*簡易入力!$O$19+(簡易入力!I$30*C27*簡易入力!$O$19)+(簡易入力!F$43*E27)+(簡易入力!I$55*E27)+(簡易入力!F$65*簡易入力!H$44*E27)+(簡易入力!I$71*簡易入力!H$44*E27))</f>
        <v>0</v>
      </c>
      <c r="K27" s="495">
        <f>(簡易入力!G$25*D27*簡易入力!$O$19+(簡易入力!J$30*D27*簡易入力!$O$19)+(簡易入力!G$43*F27)+(簡易入力!J$55*F27)+(簡易入力!G$65*簡易入力!I$44*F27)+(簡易入力!J$71*簡易入力!I$44*F27))</f>
        <v>0</v>
      </c>
      <c r="L27" s="487">
        <f>IF(簡易入力!S32="",SUM(旅行消費支出額計算!J27)*簡易入力!R32,SUM(旅行消費支出額計算!J27)*簡易入力!S32)</f>
        <v>0</v>
      </c>
      <c r="M27" s="487">
        <f>IF(簡易入力!U32="",SUM(旅行消費支出額計算!K27)*簡易入力!T32,SUM(旅行消費支出額計算!K27)*簡易入力!U32)</f>
        <v>0</v>
      </c>
      <c r="N27" s="127"/>
      <c r="O27" s="262" t="s">
        <v>41</v>
      </c>
      <c r="P27" s="263" t="s">
        <v>42</v>
      </c>
      <c r="Q27" s="259">
        <f>SUMIF(旅行消費支出額計算!H$8:H$37,O27,旅行消費支出額計算!J$8:J$37)</f>
        <v>0</v>
      </c>
      <c r="R27" s="259">
        <f>SUMIF(旅行消費支出額計算!H$8:H$37,O27,旅行消費支出額計算!K$8:K$37)</f>
        <v>0</v>
      </c>
      <c r="S27" s="259">
        <f>SUMIF(旅行消費支出額計算!H$8:H$37,O27,旅行消費支出額計算!L$8:L$37)</f>
        <v>0</v>
      </c>
      <c r="T27" s="259">
        <f>SUMIF(旅行消費支出額計算!H$8:H$37,O27,旅行消費支出額計算!M$8:M$37)</f>
        <v>0</v>
      </c>
      <c r="U27" s="127"/>
      <c r="V27" s="127"/>
      <c r="W27" s="127"/>
    </row>
    <row r="28" spans="1:23" s="153" customFormat="1" ht="13.5" customHeight="1">
      <c r="A28" s="257" t="s">
        <v>702</v>
      </c>
      <c r="B28" s="257" t="s">
        <v>676</v>
      </c>
      <c r="C28" s="260">
        <v>2254.398613873801</v>
      </c>
      <c r="D28" s="492">
        <v>1105.9113024998601</v>
      </c>
      <c r="E28" s="501">
        <f t="shared" ref="E28:E36" si="5">C28/SUM($C$27:$C$36)</f>
        <v>0.40954116471580998</v>
      </c>
      <c r="F28" s="502">
        <f t="shared" si="4"/>
        <v>0.35983295575511087</v>
      </c>
      <c r="G28" s="488"/>
      <c r="H28" s="262" t="s">
        <v>69</v>
      </c>
      <c r="I28" s="257" t="s">
        <v>685</v>
      </c>
      <c r="J28" s="260">
        <f>(簡易入力!F$25*C28*簡易入力!$O$19+(簡易入力!I$30*C28*簡易入力!$O$19)+(簡易入力!F$43*E28)+(簡易入力!I$55*E28)+(簡易入力!F$65*簡易入力!H$44*E28)+(簡易入力!I$71*簡易入力!H$44*E28))</f>
        <v>0</v>
      </c>
      <c r="K28" s="492">
        <f>(簡易入力!G$25*D28*簡易入力!$O$19+(簡易入力!J$30*D28*簡易入力!$O$19)+(簡易入力!G$43*F28)+(簡易入力!J$55*F28)+(簡易入力!G$65*簡易入力!I$44*F28)+(簡易入力!J$71*簡易入力!I$44*F28))</f>
        <v>0</v>
      </c>
      <c r="L28" s="260">
        <f>IF(簡易入力!S33="",SUM(旅行消費支出額計算!J28)*簡易入力!R33,SUM(旅行消費支出額計算!J28)*簡易入力!S33)</f>
        <v>0</v>
      </c>
      <c r="M28" s="260">
        <f>IF(簡易入力!U33="",SUM(旅行消費支出額計算!K28)*簡易入力!T33,SUM(旅行消費支出額計算!K28)*簡易入力!U33)</f>
        <v>0</v>
      </c>
      <c r="N28" s="127"/>
      <c r="O28" s="262" t="s">
        <v>43</v>
      </c>
      <c r="P28" s="263" t="s">
        <v>223</v>
      </c>
      <c r="Q28" s="259">
        <f>SUMIF(旅行消費支出額計算!H$8:H$37,O28,旅行消費支出額計算!J$8:J$37)</f>
        <v>0</v>
      </c>
      <c r="R28" s="259">
        <f>SUMIF(旅行消費支出額計算!H$8:H$37,O28,旅行消費支出額計算!K$8:K$37)</f>
        <v>0</v>
      </c>
      <c r="S28" s="259">
        <f>SUMIF(旅行消費支出額計算!H$8:H$37,O28,旅行消費支出額計算!L$8:L$37)</f>
        <v>0</v>
      </c>
      <c r="T28" s="259">
        <f>SUMIF(旅行消費支出額計算!H$8:H$37,O28,旅行消費支出額計算!M$8:M$37)</f>
        <v>0</v>
      </c>
      <c r="U28" s="127"/>
      <c r="V28" s="127"/>
      <c r="W28" s="127"/>
    </row>
    <row r="29" spans="1:23" s="153" customFormat="1" ht="13.5" customHeight="1">
      <c r="A29" s="257" t="s">
        <v>702</v>
      </c>
      <c r="B29" s="257" t="s">
        <v>677</v>
      </c>
      <c r="C29" s="260">
        <v>646.36113375091907</v>
      </c>
      <c r="D29" s="492">
        <v>257.66456014764276</v>
      </c>
      <c r="E29" s="501">
        <f t="shared" si="5"/>
        <v>0.11742000279556644</v>
      </c>
      <c r="F29" s="502">
        <f t="shared" si="4"/>
        <v>8.3836922601013539E-2</v>
      </c>
      <c r="G29" s="488"/>
      <c r="H29" s="262" t="s">
        <v>62</v>
      </c>
      <c r="I29" s="263" t="s">
        <v>229</v>
      </c>
      <c r="J29" s="260">
        <f>(簡易入力!F$25*C29*簡易入力!$O$19+(簡易入力!I$30*C29*簡易入力!$O$19)+(簡易入力!F$43*E29)+(簡易入力!I$55*E29)+(簡易入力!F$65*簡易入力!H$44*E29)+(簡易入力!I$71*簡易入力!H$44*E29))</f>
        <v>0</v>
      </c>
      <c r="K29" s="492">
        <f>(簡易入力!G$25*D29*簡易入力!$O$19+(簡易入力!J$30*D29*簡易入力!$O$19)+(簡易入力!G$43*F29)+(簡易入力!J$55*F29)+(簡易入力!G$65*簡易入力!I$44*F29)+(簡易入力!J$71*簡易入力!I$44*F29))</f>
        <v>0</v>
      </c>
      <c r="L29" s="260">
        <f>IF(簡易入力!S34="",SUM(旅行消費支出額計算!J29)*簡易入力!R34,SUM(旅行消費支出額計算!J29)*簡易入力!S34)</f>
        <v>0</v>
      </c>
      <c r="M29" s="260">
        <f>IF(簡易入力!U34="",SUM(旅行消費支出額計算!K29)*簡易入力!T34,SUM(旅行消費支出額計算!K29)*簡易入力!U34)</f>
        <v>0</v>
      </c>
      <c r="N29" s="127"/>
      <c r="O29" s="262" t="s">
        <v>45</v>
      </c>
      <c r="P29" s="263" t="s">
        <v>658</v>
      </c>
      <c r="Q29" s="259">
        <f>SUMIF(旅行消費支出額計算!H$8:H$37,O29,旅行消費支出額計算!J$8:J$37)</f>
        <v>0</v>
      </c>
      <c r="R29" s="259">
        <f>SUMIF(旅行消費支出額計算!H$8:H$37,O29,旅行消費支出額計算!K$8:K$37)</f>
        <v>0</v>
      </c>
      <c r="S29" s="259">
        <f>SUMIF(旅行消費支出額計算!H$8:H$37,O29,旅行消費支出額計算!L$8:L$37)</f>
        <v>0</v>
      </c>
      <c r="T29" s="259">
        <f>SUMIF(旅行消費支出額計算!H$8:H$37,O29,旅行消費支出額計算!M$8:M$37)</f>
        <v>0</v>
      </c>
      <c r="U29" s="127"/>
      <c r="V29" s="127"/>
      <c r="W29" s="127"/>
    </row>
    <row r="30" spans="1:23" s="153" customFormat="1" ht="13.5" customHeight="1">
      <c r="A30" s="257" t="s">
        <v>702</v>
      </c>
      <c r="B30" s="257" t="s">
        <v>678</v>
      </c>
      <c r="C30" s="260">
        <v>114.9310641596325</v>
      </c>
      <c r="D30" s="492">
        <v>108.20423913651362</v>
      </c>
      <c r="E30" s="501">
        <f t="shared" si="5"/>
        <v>2.0878739717233634E-2</v>
      </c>
      <c r="F30" s="502">
        <f t="shared" si="4"/>
        <v>3.5206667212562888E-2</v>
      </c>
      <c r="G30" s="488"/>
      <c r="H30" s="262" t="s">
        <v>56</v>
      </c>
      <c r="I30" s="257" t="s">
        <v>684</v>
      </c>
      <c r="J30" s="260">
        <f>(簡易入力!F$25*C30*簡易入力!$O$19+(簡易入力!I$30*C30*簡易入力!$O$19)+(簡易入力!F$43*E30)+(簡易入力!I$55*E30)+(簡易入力!F$65*簡易入力!H$44*E30)+(簡易入力!I$71*簡易入力!H$44*E30))</f>
        <v>0</v>
      </c>
      <c r="K30" s="492">
        <f>(簡易入力!G$25*D30*簡易入力!$O$19+(簡易入力!J$30*D30*簡易入力!$O$19)+(簡易入力!G$43*F30)+(簡易入力!J$55*F30)+(簡易入力!G$65*簡易入力!I$44*F30)+(簡易入力!J$71*簡易入力!I$44*F30))</f>
        <v>0</v>
      </c>
      <c r="L30" s="260">
        <f>IF(簡易入力!S35="",SUM(旅行消費支出額計算!J30)*簡易入力!R35,SUM(旅行消費支出額計算!J30)*簡易入力!S35)</f>
        <v>0</v>
      </c>
      <c r="M30" s="260">
        <f>IF(簡易入力!U35="",SUM(旅行消費支出額計算!K30)*簡易入力!T35,SUM(旅行消費支出額計算!K30)*簡易入力!U35)</f>
        <v>0</v>
      </c>
      <c r="N30" s="127"/>
      <c r="O30" s="262" t="s">
        <v>46</v>
      </c>
      <c r="P30" s="263" t="s">
        <v>47</v>
      </c>
      <c r="Q30" s="259">
        <f>SUMIF(旅行消費支出額計算!H$8:H$37,O30,旅行消費支出額計算!J$8:J$37)</f>
        <v>0</v>
      </c>
      <c r="R30" s="259">
        <f>SUMIF(旅行消費支出額計算!H$8:H$37,O30,旅行消費支出額計算!K$8:K$37)</f>
        <v>0</v>
      </c>
      <c r="S30" s="259">
        <f>SUMIF(旅行消費支出額計算!H$8:H$37,O30,旅行消費支出額計算!L$8:L$37)</f>
        <v>0</v>
      </c>
      <c r="T30" s="259">
        <f>SUMIF(旅行消費支出額計算!H$8:H$37,O30,旅行消費支出額計算!M$8:M$37)</f>
        <v>0</v>
      </c>
      <c r="U30" s="127"/>
      <c r="V30" s="127"/>
      <c r="W30" s="127"/>
    </row>
    <row r="31" spans="1:23" s="153" customFormat="1" ht="13.5" customHeight="1">
      <c r="A31" s="257" t="s">
        <v>702</v>
      </c>
      <c r="B31" s="257" t="s">
        <v>679</v>
      </c>
      <c r="C31" s="260">
        <v>319.03130752965183</v>
      </c>
      <c r="D31" s="492">
        <v>378.70924444941556</v>
      </c>
      <c r="E31" s="501">
        <f t="shared" si="5"/>
        <v>5.7956233854309577E-2</v>
      </c>
      <c r="F31" s="502">
        <f t="shared" si="4"/>
        <v>0.12322151558988634</v>
      </c>
      <c r="G31" s="488"/>
      <c r="H31" s="262" t="s">
        <v>69</v>
      </c>
      <c r="I31" s="257" t="s">
        <v>685</v>
      </c>
      <c r="J31" s="260">
        <f>(簡易入力!F$25*C31*簡易入力!$O$19+(簡易入力!I$30*C31*簡易入力!$O$19)+(簡易入力!F$43*E31)+(簡易入力!I$55*E31)+(簡易入力!F$65*簡易入力!H$44*E31)+(簡易入力!I$71*簡易入力!H$44*E31))</f>
        <v>0</v>
      </c>
      <c r="K31" s="492">
        <f>(簡易入力!G$25*D31*簡易入力!$O$19+(簡易入力!J$30*D31*簡易入力!$O$19)+(簡易入力!G$43*F31)+(簡易入力!J$55*F31)+(簡易入力!G$65*簡易入力!I$44*F31)+(簡易入力!J$71*簡易入力!I$44*F31))</f>
        <v>0</v>
      </c>
      <c r="L31" s="260">
        <f>IF(簡易入力!S36="",SUM(旅行消費支出額計算!J31)*簡易入力!R36,SUM(旅行消費支出額計算!J31)*簡易入力!S36)</f>
        <v>0</v>
      </c>
      <c r="M31" s="260">
        <f>IF(簡易入力!U36="",SUM(旅行消費支出額計算!K31)*簡易入力!T36,SUM(旅行消費支出額計算!K31)*簡易入力!U36)</f>
        <v>0</v>
      </c>
      <c r="N31" s="127"/>
      <c r="O31" s="262" t="s">
        <v>48</v>
      </c>
      <c r="P31" s="263" t="s">
        <v>49</v>
      </c>
      <c r="Q31" s="259">
        <f>SUMIF(旅行消費支出額計算!H$8:H$37,O31,旅行消費支出額計算!J$8:J$37)</f>
        <v>0</v>
      </c>
      <c r="R31" s="259">
        <f>SUMIF(旅行消費支出額計算!H$8:H$37,O31,旅行消費支出額計算!K$8:K$37)</f>
        <v>0</v>
      </c>
      <c r="S31" s="259">
        <f>SUMIF(旅行消費支出額計算!H$8:H$37,O31,旅行消費支出額計算!L$8:L$37)</f>
        <v>0</v>
      </c>
      <c r="T31" s="259">
        <f>SUMIF(旅行消費支出額計算!H$8:H$37,O31,旅行消費支出額計算!M$8:M$37)</f>
        <v>0</v>
      </c>
      <c r="U31" s="127"/>
      <c r="V31" s="127"/>
      <c r="W31" s="127"/>
    </row>
    <row r="32" spans="1:23" s="153" customFormat="1" ht="13.5" customHeight="1">
      <c r="A32" s="257" t="s">
        <v>702</v>
      </c>
      <c r="B32" s="257" t="s">
        <v>680</v>
      </c>
      <c r="C32" s="260">
        <v>168.19319133899106</v>
      </c>
      <c r="D32" s="492">
        <v>111.2689446898943</v>
      </c>
      <c r="E32" s="501">
        <f t="shared" si="5"/>
        <v>3.0554505780092459E-2</v>
      </c>
      <c r="F32" s="502">
        <f t="shared" si="4"/>
        <v>3.6203837650462645E-2</v>
      </c>
      <c r="G32" s="488"/>
      <c r="H32" s="262" t="s">
        <v>69</v>
      </c>
      <c r="I32" s="257" t="s">
        <v>685</v>
      </c>
      <c r="J32" s="260">
        <f>(簡易入力!F$25*C32*簡易入力!$O$19+(簡易入力!I$30*C32*簡易入力!$O$19)+(簡易入力!F$43*E32)+(簡易入力!I$55*E32)+(簡易入力!F$65*簡易入力!H$44*E32)+(簡易入力!I$71*簡易入力!H$44*E32))</f>
        <v>0</v>
      </c>
      <c r="K32" s="492">
        <f>(簡易入力!G$25*D32*簡易入力!$O$19+(簡易入力!J$30*D32*簡易入力!$O$19)+(簡易入力!G$43*F32)+(簡易入力!J$55*F32)+(簡易入力!G$65*簡易入力!I$44*F32)+(簡易入力!J$71*簡易入力!I$44*F32))</f>
        <v>0</v>
      </c>
      <c r="L32" s="260">
        <f>IF(簡易入力!S37="",SUM(旅行消費支出額計算!J32)*簡易入力!R37,SUM(旅行消費支出額計算!J32)*簡易入力!S37)</f>
        <v>0</v>
      </c>
      <c r="M32" s="260">
        <f>IF(簡易入力!U37="",SUM(旅行消費支出額計算!K32)*簡易入力!T37,SUM(旅行消費支出額計算!K32)*簡易入力!U37)</f>
        <v>0</v>
      </c>
      <c r="N32" s="127"/>
      <c r="O32" s="262" t="s">
        <v>50</v>
      </c>
      <c r="P32" s="263" t="s">
        <v>691</v>
      </c>
      <c r="Q32" s="259">
        <f>SUMIF(旅行消費支出額計算!H$8:H$37,O32,旅行消費支出額計算!J$8:J$37)</f>
        <v>0</v>
      </c>
      <c r="R32" s="259">
        <f>SUMIF(旅行消費支出額計算!H$8:H$37,O32,旅行消費支出額計算!K$8:K$37)</f>
        <v>0</v>
      </c>
      <c r="S32" s="259">
        <f>SUMIF(旅行消費支出額計算!H$8:H$37,O32,旅行消費支出額計算!L$8:L$37)</f>
        <v>0</v>
      </c>
      <c r="T32" s="259">
        <f>SUMIF(旅行消費支出額計算!H$8:H$37,O32,旅行消費支出額計算!M$8:M$37)</f>
        <v>0</v>
      </c>
      <c r="U32" s="127"/>
      <c r="V32" s="127"/>
      <c r="W32" s="127"/>
    </row>
    <row r="33" spans="1:23" s="153" customFormat="1" ht="13.5" customHeight="1">
      <c r="A33" s="257" t="s">
        <v>702</v>
      </c>
      <c r="B33" s="257" t="s">
        <v>681</v>
      </c>
      <c r="C33" s="260">
        <v>774.5151123092794</v>
      </c>
      <c r="D33" s="492">
        <v>534.29338403892405</v>
      </c>
      <c r="E33" s="501">
        <f t="shared" si="5"/>
        <v>0.14070085886013367</v>
      </c>
      <c r="F33" s="502">
        <f t="shared" si="4"/>
        <v>0.17384429220005276</v>
      </c>
      <c r="G33" s="488"/>
      <c r="H33" s="262" t="s">
        <v>69</v>
      </c>
      <c r="I33" s="257" t="s">
        <v>685</v>
      </c>
      <c r="J33" s="260">
        <f>(簡易入力!F$25*C33*簡易入力!$O$19+(簡易入力!I$30*C33*簡易入力!$O$19)+(簡易入力!F$43*E33)+(簡易入力!I$55*E33)+(簡易入力!F$65*簡易入力!H$44*E33)+(簡易入力!I$71*簡易入力!H$44*E33))</f>
        <v>0</v>
      </c>
      <c r="K33" s="492">
        <f>(簡易入力!G$25*D33*簡易入力!$O$19+(簡易入力!J$30*D33*簡易入力!$O$19)+(簡易入力!G$43*F33)+(簡易入力!J$55*F33)+(簡易入力!G$65*簡易入力!I$44*F33)+(簡易入力!J$71*簡易入力!I$44*F33))</f>
        <v>0</v>
      </c>
      <c r="L33" s="260">
        <f>IF(簡易入力!S38="",SUM(旅行消費支出額計算!J33)*簡易入力!R38,SUM(旅行消費支出額計算!J33)*簡易入力!S38)</f>
        <v>0</v>
      </c>
      <c r="M33" s="260">
        <f>IF(簡易入力!U38="",SUM(旅行消費支出額計算!K33)*簡易入力!T38,SUM(旅行消費支出額計算!K33)*簡易入力!U38)</f>
        <v>0</v>
      </c>
      <c r="N33" s="127"/>
      <c r="O33" s="262" t="s">
        <v>52</v>
      </c>
      <c r="P33" s="263" t="s">
        <v>224</v>
      </c>
      <c r="Q33" s="259">
        <f>SUMIF(旅行消費支出額計算!H$8:H$37,O33,旅行消費支出額計算!J$8:J$37)</f>
        <v>0</v>
      </c>
      <c r="R33" s="259">
        <f>SUMIF(旅行消費支出額計算!H$8:H$37,O33,旅行消費支出額計算!K$8:K$37)</f>
        <v>0</v>
      </c>
      <c r="S33" s="259">
        <f>SUMIF(旅行消費支出額計算!H$8:H$37,O33,旅行消費支出額計算!L$8:L$37)</f>
        <v>0</v>
      </c>
      <c r="T33" s="259">
        <f>SUMIF(旅行消費支出額計算!H$8:H$37,O33,旅行消費支出額計算!M$8:M$37)</f>
        <v>0</v>
      </c>
      <c r="U33" s="127"/>
      <c r="V33" s="127"/>
      <c r="W33" s="127"/>
    </row>
    <row r="34" spans="1:23" s="153" customFormat="1" ht="13.5" customHeight="1">
      <c r="A34" s="257" t="s">
        <v>702</v>
      </c>
      <c r="B34" s="257" t="s">
        <v>682</v>
      </c>
      <c r="C34" s="260">
        <v>43.111260565507571</v>
      </c>
      <c r="D34" s="492">
        <v>51.635814551758848</v>
      </c>
      <c r="E34" s="501">
        <f t="shared" si="5"/>
        <v>7.8317276082893721E-3</v>
      </c>
      <c r="F34" s="502">
        <f t="shared" si="4"/>
        <v>1.6800866155343867E-2</v>
      </c>
      <c r="G34" s="488"/>
      <c r="H34" s="262" t="s">
        <v>66</v>
      </c>
      <c r="I34" s="257" t="s">
        <v>206</v>
      </c>
      <c r="J34" s="260">
        <f>(簡易入力!F$25*C34*簡易入力!$O$19+(簡易入力!I$30*C34*簡易入力!$O$19)+(簡易入力!F$43*E34)+(簡易入力!I$55*E34)+(簡易入力!F$65*簡易入力!H$44*E34)+(簡易入力!I$71*簡易入力!H$44*E34))</f>
        <v>0</v>
      </c>
      <c r="K34" s="492">
        <f>(簡易入力!G$25*D34*簡易入力!$O$19+(簡易入力!J$30*D34*簡易入力!$O$19)+(簡易入力!G$43*F34)+(簡易入力!J$55*F34)+(簡易入力!G$65*簡易入力!I$44*F34)+(簡易入力!J$71*簡易入力!I$44*F34))</f>
        <v>0</v>
      </c>
      <c r="L34" s="260">
        <f>IF(簡易入力!S39="",SUM(旅行消費支出額計算!J34)*簡易入力!R39,SUM(旅行消費支出額計算!J34)*簡易入力!S39)</f>
        <v>0</v>
      </c>
      <c r="M34" s="260">
        <f>IF(簡易入力!U39="",SUM(旅行消費支出額計算!K34)*簡易入力!T39,SUM(旅行消費支出額計算!K34)*簡易入力!U39)</f>
        <v>0</v>
      </c>
      <c r="N34" s="127"/>
      <c r="O34" s="262" t="s">
        <v>54</v>
      </c>
      <c r="P34" s="263" t="s">
        <v>225</v>
      </c>
      <c r="Q34" s="259">
        <f>SUMIF(旅行消費支出額計算!H$8:H$37,O34,旅行消費支出額計算!J$8:J$37)</f>
        <v>0</v>
      </c>
      <c r="R34" s="259">
        <f>SUMIF(旅行消費支出額計算!H$8:H$37,O34,旅行消費支出額計算!K$8:K$37)</f>
        <v>0</v>
      </c>
      <c r="S34" s="259">
        <f>SUMIF(旅行消費支出額計算!H$8:H$37,O34,旅行消費支出額計算!L$8:L$37)</f>
        <v>0</v>
      </c>
      <c r="T34" s="259">
        <f>SUMIF(旅行消費支出額計算!H$8:H$37,O34,旅行消費支出額計算!M$8:M$37)</f>
        <v>0</v>
      </c>
      <c r="U34" s="127"/>
      <c r="V34" s="127"/>
      <c r="W34" s="127"/>
    </row>
    <row r="35" spans="1:23" s="153" customFormat="1" ht="13.5" customHeight="1">
      <c r="A35" s="257" t="s">
        <v>702</v>
      </c>
      <c r="B35" s="257" t="s">
        <v>276</v>
      </c>
      <c r="C35" s="260">
        <v>70.087145845326106</v>
      </c>
      <c r="D35" s="492">
        <v>34.31016162407024</v>
      </c>
      <c r="E35" s="501">
        <f t="shared" si="5"/>
        <v>1.2732252035845375E-2</v>
      </c>
      <c r="F35" s="502">
        <f t="shared" si="4"/>
        <v>1.1163577803859485E-2</v>
      </c>
      <c r="G35" s="488"/>
      <c r="H35" s="262" t="s">
        <v>67</v>
      </c>
      <c r="I35" s="257" t="s">
        <v>68</v>
      </c>
      <c r="J35" s="260">
        <f>(簡易入力!F$25*C35*簡易入力!$O$19+(簡易入力!I$30*C35*簡易入力!$O$19)+(簡易入力!F$43*E35)+(簡易入力!I$55*E35)+(簡易入力!F$65*簡易入力!H$44*E35)+(簡易入力!I$71*簡易入力!H$44*E35))</f>
        <v>0</v>
      </c>
      <c r="K35" s="492">
        <f>(簡易入力!G$25*D35*簡易入力!$O$19+(簡易入力!J$30*D35*簡易入力!$O$19)+(簡易入力!G$43*F35)+(簡易入力!J$55*F35)+(簡易入力!G$65*簡易入力!I$44*F35)+(簡易入力!J$71*簡易入力!I$44*F35))</f>
        <v>0</v>
      </c>
      <c r="L35" s="260">
        <f>IF(簡易入力!S40="",SUM(旅行消費支出額計算!J35)*簡易入力!R40,SUM(旅行消費支出額計算!J35)*簡易入力!S40)</f>
        <v>0</v>
      </c>
      <c r="M35" s="260">
        <f>IF(簡易入力!U40="",SUM(旅行消費支出額計算!K35)*簡易入力!T40,SUM(旅行消費支出額計算!K35)*簡易入力!U40)</f>
        <v>0</v>
      </c>
      <c r="N35" s="127"/>
      <c r="O35" s="262" t="s">
        <v>56</v>
      </c>
      <c r="P35" s="263" t="s">
        <v>226</v>
      </c>
      <c r="Q35" s="259">
        <f>SUMIF(旅行消費支出額計算!H$8:H$37,O35,旅行消費支出額計算!J$8:J$37)</f>
        <v>0</v>
      </c>
      <c r="R35" s="259">
        <f>SUMIF(旅行消費支出額計算!H$8:H$37,O35,旅行消費支出額計算!K$8:K$37)</f>
        <v>0</v>
      </c>
      <c r="S35" s="259">
        <f>SUMIF(旅行消費支出額計算!H$8:H$37,O35,旅行消費支出額計算!L$8:L$37)</f>
        <v>0</v>
      </c>
      <c r="T35" s="259">
        <f>SUMIF(旅行消費支出額計算!H$8:H$37,O35,旅行消費支出額計算!M$8:M$37)</f>
        <v>0</v>
      </c>
      <c r="U35" s="127"/>
      <c r="V35" s="127"/>
      <c r="W35" s="127"/>
    </row>
    <row r="36" spans="1:23" s="153" customFormat="1" ht="13.5" customHeight="1" thickBot="1">
      <c r="A36" s="473" t="s">
        <v>702</v>
      </c>
      <c r="B36" s="473" t="s">
        <v>683</v>
      </c>
      <c r="C36" s="477">
        <v>510.23920936091145</v>
      </c>
      <c r="D36" s="493">
        <v>218.80767294894022</v>
      </c>
      <c r="E36" s="503">
        <f t="shared" si="5"/>
        <v>9.2691664552735253E-2</v>
      </c>
      <c r="F36" s="504">
        <f t="shared" si="4"/>
        <v>7.1193966027058256E-2</v>
      </c>
      <c r="G36" s="475"/>
      <c r="H36" s="491" t="s">
        <v>69</v>
      </c>
      <c r="I36" s="473" t="s">
        <v>685</v>
      </c>
      <c r="J36" s="477">
        <f>(簡易入力!F$25*C36*簡易入力!$O$19+(簡易入力!I$30*C36*簡易入力!$O$19)+(簡易入力!F$43*E36)+(簡易入力!I$55*E36)+(簡易入力!F$65*簡易入力!H$44*E36)+(簡易入力!I$71*簡易入力!H$44*E36))</f>
        <v>0</v>
      </c>
      <c r="K36" s="493">
        <f>(簡易入力!G$25*D36*簡易入力!$O$19+(簡易入力!J$30*D36*簡易入力!$O$19)+(簡易入力!G$43*F36)+(簡易入力!J$55*F36)+(簡易入力!G$65*簡易入力!I$44*F36)+(簡易入力!J$71*簡易入力!I$44*F36))</f>
        <v>0</v>
      </c>
      <c r="L36" s="477">
        <f>IF(簡易入力!S41="",SUM(旅行消費支出額計算!J36)*簡易入力!R41,SUM(旅行消費支出額計算!J36)*簡易入力!S41)</f>
        <v>0</v>
      </c>
      <c r="M36" s="477">
        <f>IF(簡易入力!U41="",SUM(旅行消費支出額計算!K36)*簡易入力!T41,SUM(旅行消費支出額計算!K36)*簡易入力!U41)</f>
        <v>0</v>
      </c>
      <c r="N36" s="127"/>
      <c r="O36" s="262" t="s">
        <v>58</v>
      </c>
      <c r="P36" s="263" t="s">
        <v>227</v>
      </c>
      <c r="Q36" s="259">
        <f>SUMIF(旅行消費支出額計算!H$8:H$37,O36,旅行消費支出額計算!J$8:J$37)</f>
        <v>0</v>
      </c>
      <c r="R36" s="259">
        <f>SUMIF(旅行消費支出額計算!H$8:H$37,O36,旅行消費支出額計算!K$8:K$37)</f>
        <v>0</v>
      </c>
      <c r="S36" s="259">
        <f>SUMIF(旅行消費支出額計算!H$8:H$37,O36,旅行消費支出額計算!L$8:L$37)</f>
        <v>0</v>
      </c>
      <c r="T36" s="259">
        <f>SUMIF(旅行消費支出額計算!H$8:H$37,O36,旅行消費支出額計算!M$8:M$37)</f>
        <v>0</v>
      </c>
      <c r="U36" s="127"/>
      <c r="V36" s="127"/>
      <c r="W36" s="127"/>
    </row>
    <row r="37" spans="1:23" s="153" customFormat="1" ht="13.5" customHeight="1" thickTop="1" thickBot="1">
      <c r="A37" s="479" t="s">
        <v>703</v>
      </c>
      <c r="B37" s="506" t="s">
        <v>254</v>
      </c>
      <c r="C37" s="507">
        <v>256.16546881501029</v>
      </c>
      <c r="D37" s="508">
        <v>108.07561098372574</v>
      </c>
      <c r="E37" s="509">
        <f>C37/C37</f>
        <v>1</v>
      </c>
      <c r="F37" s="510">
        <f>D37/D37</f>
        <v>1</v>
      </c>
      <c r="G37" s="480"/>
      <c r="H37" s="511" t="s">
        <v>69</v>
      </c>
      <c r="I37" s="479" t="s">
        <v>400</v>
      </c>
      <c r="J37" s="482">
        <f>(簡易入力!F$25*C37*簡易入力!$O$19)+(簡易入力!I$30*C37*簡易入力!$O$19)+(簡易入力!F$45*E37)+(簡易入力!I$57*E37)+(簡易入力!F$65*簡易入力!H$45*E37)+(簡易入力!I$71*簡易入力!H$45*E37)</f>
        <v>0</v>
      </c>
      <c r="K37" s="482">
        <f>(簡易入力!G$25*D37*簡易入力!$O$19)+(簡易入力!J$30*D37*簡易入力!$O$19)+(簡易入力!G$45*F37)+(簡易入力!J$57*F37)+(簡易入力!G$65*簡易入力!I$45*F37)+(簡易入力!J$71*簡易入力!I$45*F37)</f>
        <v>0</v>
      </c>
      <c r="L37" s="482">
        <f>IF(簡易入力!S42="",SUM(旅行消費支出額計算!J37)*簡易入力!R42,SUM(旅行消費支出額計算!J37)*簡易入力!S42)</f>
        <v>0</v>
      </c>
      <c r="M37" s="482">
        <f>IF(簡易入力!U42="",SUM(旅行消費支出額計算!K37)*簡易入力!T42,SUM(旅行消費支出額計算!K37)*簡易入力!U42)</f>
        <v>0</v>
      </c>
      <c r="N37" s="127"/>
      <c r="O37" s="262" t="s">
        <v>60</v>
      </c>
      <c r="P37" s="263" t="s">
        <v>228</v>
      </c>
      <c r="Q37" s="259">
        <f>SUMIF(旅行消費支出額計算!H$8:H$37,O37,旅行消費支出額計算!J$8:J$37)</f>
        <v>0</v>
      </c>
      <c r="R37" s="259">
        <f>SUMIF(旅行消費支出額計算!H$8:H$37,O37,旅行消費支出額計算!K$8:K$37)</f>
        <v>0</v>
      </c>
      <c r="S37" s="259">
        <f>SUMIF(旅行消費支出額計算!H$8:H$37,O37,旅行消費支出額計算!L$8:L$37)</f>
        <v>0</v>
      </c>
      <c r="T37" s="259">
        <f>SUMIF(旅行消費支出額計算!H$8:H$37,O37,旅行消費支出額計算!M$8:M$37)</f>
        <v>0</v>
      </c>
      <c r="U37" s="127"/>
      <c r="V37" s="127"/>
      <c r="W37" s="127"/>
    </row>
    <row r="38" spans="1:23" s="153" customFormat="1" ht="13.5" customHeight="1" thickTop="1">
      <c r="A38" s="411"/>
      <c r="B38" s="505" t="s">
        <v>282</v>
      </c>
      <c r="C38" s="496">
        <f>SUM(C8:C37)</f>
        <v>59159.88897311531</v>
      </c>
      <c r="D38" s="496">
        <f>SUM(D8:D37)</f>
        <v>15906.934735193783</v>
      </c>
      <c r="E38"/>
      <c r="F38"/>
      <c r="H38" s="411"/>
      <c r="I38" s="505" t="s">
        <v>282</v>
      </c>
      <c r="J38" s="496">
        <f>SUM(J8:J37)</f>
        <v>0</v>
      </c>
      <c r="K38" s="496">
        <f>SUM(K8:K37)</f>
        <v>0</v>
      </c>
      <c r="L38" s="496">
        <f>SUM(L8:L37)</f>
        <v>0</v>
      </c>
      <c r="M38" s="496">
        <f>SUM(M8:M37)</f>
        <v>0</v>
      </c>
      <c r="N38" s="127"/>
      <c r="O38" s="262" t="s">
        <v>62</v>
      </c>
      <c r="P38" s="263" t="s">
        <v>229</v>
      </c>
      <c r="Q38" s="259">
        <f>SUMIF(旅行消費支出額計算!H$8:H$37,O38,旅行消費支出額計算!J$8:J$37)</f>
        <v>0</v>
      </c>
      <c r="R38" s="259">
        <f>SUMIF(旅行消費支出額計算!H$8:H$37,O38,旅行消費支出額計算!K$8:K$37)</f>
        <v>0</v>
      </c>
      <c r="S38" s="259">
        <f>SUMIF(旅行消費支出額計算!H$8:H$37,O38,旅行消費支出額計算!L$8:L$37)</f>
        <v>0</v>
      </c>
      <c r="T38" s="259">
        <f>SUMIF(旅行消費支出額計算!H$8:H$37,O38,旅行消費支出額計算!M$8:M$37)</f>
        <v>0</v>
      </c>
      <c r="U38" s="127"/>
      <c r="V38" s="127"/>
      <c r="W38" s="127"/>
    </row>
    <row r="39" spans="1:23" s="153" customFormat="1" ht="13.5" customHeight="1">
      <c r="E39" s="194"/>
      <c r="F39" s="194"/>
      <c r="J39" s="166"/>
      <c r="K39" s="166"/>
      <c r="L39" s="166"/>
      <c r="M39" s="166"/>
      <c r="N39" s="127"/>
      <c r="O39" s="262" t="s">
        <v>64</v>
      </c>
      <c r="P39" s="263" t="s">
        <v>230</v>
      </c>
      <c r="Q39" s="259">
        <f>SUMIF(旅行消費支出額計算!H$8:H$37,O39,旅行消費支出額計算!J$8:J$37)</f>
        <v>0</v>
      </c>
      <c r="R39" s="259">
        <f>SUMIF(旅行消費支出額計算!H$8:H$37,O39,旅行消費支出額計算!K$8:K$37)</f>
        <v>0</v>
      </c>
      <c r="S39" s="259">
        <f>SUMIF(旅行消費支出額計算!H$8:H$37,O39,旅行消費支出額計算!L$8:L$37)</f>
        <v>0</v>
      </c>
      <c r="T39" s="259">
        <f>SUMIF(旅行消費支出額計算!H$8:H$37,O39,旅行消費支出額計算!M$8:M$37)</f>
        <v>0</v>
      </c>
      <c r="U39" s="127"/>
      <c r="V39" s="127"/>
      <c r="W39" s="127"/>
    </row>
    <row r="40" spans="1:23" s="153" customFormat="1" ht="13.5" customHeight="1">
      <c r="B40" s="118"/>
      <c r="E40" s="194"/>
      <c r="F40" s="194"/>
      <c r="J40" s="166"/>
      <c r="K40" s="166"/>
      <c r="L40" s="166"/>
      <c r="M40" s="166"/>
      <c r="N40" s="127"/>
      <c r="O40" s="262" t="s">
        <v>66</v>
      </c>
      <c r="P40" s="263" t="s">
        <v>206</v>
      </c>
      <c r="Q40" s="259">
        <f>SUMIF(旅行消費支出額計算!H$8:H$37,O40,旅行消費支出額計算!J$8:J$37)</f>
        <v>0</v>
      </c>
      <c r="R40" s="259">
        <f>SUMIF(旅行消費支出額計算!H$8:H$37,O40,旅行消費支出額計算!K$8:K$37)</f>
        <v>0</v>
      </c>
      <c r="S40" s="259">
        <f>SUMIF(旅行消費支出額計算!H$8:H$37,O40,旅行消費支出額計算!L$8:L$37)</f>
        <v>0</v>
      </c>
      <c r="T40" s="259">
        <f>SUMIF(旅行消費支出額計算!H$8:H$37,O40,旅行消費支出額計算!M$8:M$37)</f>
        <v>0</v>
      </c>
      <c r="U40" s="127"/>
      <c r="V40" s="127"/>
      <c r="W40" s="127"/>
    </row>
    <row r="41" spans="1:23" ht="13.5" customHeight="1">
      <c r="J41" s="166"/>
      <c r="K41" s="166"/>
      <c r="L41" s="166"/>
      <c r="M41" s="166"/>
      <c r="N41" s="126"/>
      <c r="O41" s="262" t="s">
        <v>67</v>
      </c>
      <c r="P41" s="263" t="s">
        <v>68</v>
      </c>
      <c r="Q41" s="259">
        <f>SUMIF(旅行消費支出額計算!H$8:H$37,O41,旅行消費支出額計算!J$8:J$37)</f>
        <v>0</v>
      </c>
      <c r="R41" s="259">
        <f>SUMIF(旅行消費支出額計算!H$8:H$37,O41,旅行消費支出額計算!K$8:K$37)</f>
        <v>0</v>
      </c>
      <c r="S41" s="259">
        <f>SUMIF(旅行消費支出額計算!H$8:H$37,O41,旅行消費支出額計算!L$8:L$37)</f>
        <v>0</v>
      </c>
      <c r="T41" s="259">
        <f>SUMIF(旅行消費支出額計算!H$8:H$37,O41,旅行消費支出額計算!M$8:M$37)</f>
        <v>0</v>
      </c>
      <c r="U41" s="126"/>
      <c r="V41" s="126"/>
      <c r="W41" s="126"/>
    </row>
    <row r="42" spans="1:23" ht="13.5" customHeight="1">
      <c r="J42" s="166"/>
      <c r="K42" s="166"/>
      <c r="L42" s="166"/>
      <c r="M42" s="166"/>
      <c r="N42" s="126"/>
      <c r="O42" s="262" t="s">
        <v>69</v>
      </c>
      <c r="P42" s="263" t="s">
        <v>685</v>
      </c>
      <c r="Q42" s="259">
        <f>SUMIF(旅行消費支出額計算!H$8:H$37,O42,旅行消費支出額計算!J$8:J$37)</f>
        <v>0</v>
      </c>
      <c r="R42" s="259">
        <f>SUMIF(旅行消費支出額計算!H$8:H$37,O42,旅行消費支出額計算!K$8:K$37)</f>
        <v>0</v>
      </c>
      <c r="S42" s="259">
        <f>SUMIF(旅行消費支出額計算!H$8:H$37,O42,旅行消費支出額計算!L$8:L$37)</f>
        <v>0</v>
      </c>
      <c r="T42" s="259">
        <f>SUMIF(旅行消費支出額計算!H$8:H$37,O42,旅行消費支出額計算!M$8:M$37)</f>
        <v>0</v>
      </c>
      <c r="U42" s="126"/>
      <c r="V42" s="126"/>
      <c r="W42" s="126"/>
    </row>
    <row r="43" spans="1:23" ht="13.5" customHeight="1">
      <c r="O43" s="262" t="s">
        <v>70</v>
      </c>
      <c r="P43" s="263" t="s">
        <v>692</v>
      </c>
      <c r="Q43" s="259">
        <f>SUMIF(旅行消費支出額計算!H$8:H$37,O43,旅行消費支出額計算!J$8:J$37)</f>
        <v>0</v>
      </c>
      <c r="R43" s="259">
        <f>SUMIF(旅行消費支出額計算!H$8:H$37,O43,旅行消費支出額計算!K$8:K$37)</f>
        <v>0</v>
      </c>
      <c r="S43" s="259">
        <f>SUMIF(旅行消費支出額計算!H$8:H$37,O43,旅行消費支出額計算!L$8:L$37)</f>
        <v>0</v>
      </c>
      <c r="T43" s="259">
        <f>SUMIF(旅行消費支出額計算!H$8:H$37,O43,旅行消費支出額計算!M$8:M$37)</f>
        <v>0</v>
      </c>
    </row>
    <row r="44" spans="1:23" ht="13.5" customHeight="1">
      <c r="O44" s="262" t="s">
        <v>72</v>
      </c>
      <c r="P44" s="263" t="s">
        <v>693</v>
      </c>
      <c r="Q44" s="259">
        <f>SUMIF(旅行消費支出額計算!H$8:H$37,O44,旅行消費支出額計算!J$8:J$37)</f>
        <v>0</v>
      </c>
      <c r="R44" s="259">
        <f>SUMIF(旅行消費支出額計算!H$8:H$37,O44,旅行消費支出額計算!K$8:K$37)</f>
        <v>0</v>
      </c>
      <c r="S44" s="259">
        <f>SUMIF(旅行消費支出額計算!H$8:H$37,O44,旅行消費支出額計算!L$8:L$37)</f>
        <v>0</v>
      </c>
      <c r="T44" s="259">
        <f>SUMIF(旅行消費支出額計算!H$8:H$37,O44,旅行消費支出額計算!M$8:M$37)</f>
        <v>0</v>
      </c>
    </row>
    <row r="45" spans="1:23" ht="13.5" customHeight="1">
      <c r="O45" s="262" t="s">
        <v>109</v>
      </c>
      <c r="P45" s="263" t="s">
        <v>694</v>
      </c>
      <c r="Q45" s="259">
        <f>SUMIF(旅行消費支出額計算!H$8:H$37,O45,旅行消費支出額計算!J$8:J$37)</f>
        <v>0</v>
      </c>
      <c r="R45" s="259">
        <f>SUMIF(旅行消費支出額計算!H$8:H$37,O45,旅行消費支出額計算!K$8:K$37)</f>
        <v>0</v>
      </c>
      <c r="S45" s="259">
        <f>SUMIF(旅行消費支出額計算!H$8:H$37,O45,旅行消費支出額計算!L$8:L$37)</f>
        <v>0</v>
      </c>
      <c r="T45" s="259">
        <f>SUMIF(旅行消費支出額計算!H$8:H$37,O45,旅行消費支出額計算!M$8:M$37)</f>
        <v>0</v>
      </c>
    </row>
    <row r="46" spans="1:23" ht="13.5" customHeight="1" thickBot="1">
      <c r="O46" s="552" t="s">
        <v>110</v>
      </c>
      <c r="P46" s="553" t="s">
        <v>695</v>
      </c>
      <c r="Q46" s="478">
        <f>SUMIF(旅行消費支出額計算!H$8:H$37,O46,旅行消費支出額計算!J$8:J$37)</f>
        <v>0</v>
      </c>
      <c r="R46" s="478">
        <f>SUMIF(旅行消費支出額計算!H$8:H$37,O46,旅行消費支出額計算!K$8:K$37)</f>
        <v>0</v>
      </c>
      <c r="S46" s="478">
        <f>SUMIF(旅行消費支出額計算!H$8:H$37,O46,旅行消費支出額計算!L$8:L$37)</f>
        <v>0</v>
      </c>
      <c r="T46" s="478">
        <f>SUMIF(旅行消費支出額計算!H$8:H$37,O46,旅行消費支出額計算!M$8:M$37)</f>
        <v>0</v>
      </c>
    </row>
    <row r="47" spans="1:23" ht="13.5" customHeight="1" thickTop="1">
      <c r="O47" s="411"/>
      <c r="P47" s="505" t="s">
        <v>282</v>
      </c>
      <c r="Q47" s="496">
        <f>SUM(Q8:Q46)</f>
        <v>0</v>
      </c>
      <c r="R47" s="496">
        <f>SUM(R8:R46)</f>
        <v>0</v>
      </c>
      <c r="S47" s="496">
        <f>SUM(S8:S46)</f>
        <v>0</v>
      </c>
      <c r="T47" s="496">
        <f>SUM(T8:T46)</f>
        <v>0</v>
      </c>
    </row>
    <row r="48" spans="1:23"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sheetData>
  <mergeCells count="11">
    <mergeCell ref="Q5:T5"/>
    <mergeCell ref="Q6:R6"/>
    <mergeCell ref="S6:T6"/>
    <mergeCell ref="C5:D6"/>
    <mergeCell ref="E5:F6"/>
    <mergeCell ref="B5:B7"/>
    <mergeCell ref="O5:P7"/>
    <mergeCell ref="J5:M5"/>
    <mergeCell ref="J6:K6"/>
    <mergeCell ref="L6:M6"/>
    <mergeCell ref="H5:I7"/>
  </mergeCells>
  <phoneticPr fontId="20"/>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7</vt:i4>
      </vt:variant>
    </vt:vector>
  </HeadingPairs>
  <TitlesOfParts>
    <vt:vector size="21" baseType="lpstr">
      <vt:lpstr>はじめに</vt:lpstr>
      <vt:lpstr>利用手引き</vt:lpstr>
      <vt:lpstr>部門分類表</vt:lpstr>
      <vt:lpstr>詳細入力</vt:lpstr>
      <vt:lpstr>簡易入力</vt:lpstr>
      <vt:lpstr>総括表</vt:lpstr>
      <vt:lpstr>総合結果</vt:lpstr>
      <vt:lpstr>フロー</vt:lpstr>
      <vt:lpstr>旅行消費支出額計算</vt:lpstr>
      <vt:lpstr>生産誘発額計算</vt:lpstr>
      <vt:lpstr>波及効果計算</vt:lpstr>
      <vt:lpstr>投入係数</vt:lpstr>
      <vt:lpstr>逆行列係数（開放型）</vt:lpstr>
      <vt:lpstr>その他係数</vt:lpstr>
      <vt:lpstr>総括表!Print_Area</vt:lpstr>
      <vt:lpstr>総合結果!Print_Area</vt:lpstr>
      <vt:lpstr>その他係数!Print_Titles</vt:lpstr>
      <vt:lpstr>'逆行列係数（開放型）'!Print_Titles</vt:lpstr>
      <vt:lpstr>生産誘発額計算!Print_Titles</vt:lpstr>
      <vt:lpstr>投入係数!Print_Titles</vt:lpstr>
      <vt:lpstr>波及効果計算!Print_Titles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長野県 N0090070</dc:creator>
  <cp:lastModifiedBy>加藤　慧</cp:lastModifiedBy>
  <cp:lastPrinted>2021-08-04T00:54:05Z</cp:lastPrinted>
  <dcterms:created xsi:type="dcterms:W3CDTF">2012-04-24T05:31:39Z</dcterms:created>
  <dcterms:modified xsi:type="dcterms:W3CDTF">2026-03-09T02:45:36Z</dcterms:modified>
</cp:coreProperties>
</file>