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svka.vdi.pref.nagano.lg.jp\課共有\障害者支援課\05_施設支援係\001 自立支援給付\002 事業者指定\001 指定申請\☆R7.12国標準様式\02県改正様式\送付用\"/>
    </mc:Choice>
  </mc:AlternateContent>
  <xr:revisionPtr revIDLastSave="0" documentId="13_ncr:1_{4071DE46-243D-40BB-A012-E0D07CBB0025}" xr6:coauthVersionLast="47" xr6:coauthVersionMax="47" xr10:uidLastSave="{00000000-0000-0000-0000-000000000000}"/>
  <bookViews>
    <workbookView xWindow="28680" yWindow="-120" windowWidth="29040" windowHeight="15720" tabRatio="796" firstSheet="11" activeTab="13"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選択支援）" sheetId="125" r:id="rId11"/>
    <sheet name="勤務形態一覧表（就労移行支援）" sheetId="97" r:id="rId12"/>
    <sheet name="勤務形態一覧表（認定指定就労移行支援）" sheetId="118" r:id="rId13"/>
    <sheet name="勤務形態一覧表（就労継続支援A型・B型）" sheetId="98" r:id="rId14"/>
    <sheet name="勤務形態一覧表（就労定着支援）" sheetId="99" r:id="rId15"/>
    <sheet name="勤務形態一覧表（自立生活援助）" sheetId="100" r:id="rId16"/>
    <sheet name="勤務形態一覧表（共同生活援助・介護サービス包括型）" sheetId="101" r:id="rId17"/>
    <sheet name="勤務形態一覧表（共同生活援助・外部サービス利用型）" sheetId="102" r:id="rId18"/>
    <sheet name="勤務形態一覧表（共同生活援助・日中サービス支援型" sheetId="124" r:id="rId19"/>
    <sheet name="勤務形態一覧表（障害者支援施設）" sheetId="107" r:id="rId20"/>
    <sheet name="勤務形態一覧表（一般相談支援）" sheetId="106" r:id="rId21"/>
    <sheet name="選択肢" sheetId="90" r:id="rId22"/>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'勤務形態一覧表（一般相談支援）'!$A$1:$AN$75</definedName>
    <definedName name="_xlnm.Print_Area" localSheetId="8">'勤務形態一覧表（機能訓練）'!$A$1:$AN$84</definedName>
    <definedName name="_xlnm.Print_Area" localSheetId="2">'勤務形態一覧表（居宅介護）'!$A$1:$AN$88</definedName>
    <definedName name="_xlnm.Print_Area" localSheetId="16">'勤務形態一覧表（共同生活援助・介護サービス包括型）'!$A$1:$AN$92</definedName>
    <definedName name="_xlnm.Print_Area" localSheetId="17">'勤務形態一覧表（共同生活援助・外部サービス利用型）'!$A$1:$AN$89</definedName>
    <definedName name="_xlnm.Print_Area" localSheetId="18">'勤務形態一覧表（共同生活援助・日中サービス支援型'!$A$1:$AN$92</definedName>
    <definedName name="_xlnm.Print_Area" localSheetId="5">'勤務形態一覧表（行動援護）'!$A$1:$AN$84</definedName>
    <definedName name="_xlnm.Print_Area" localSheetId="15">'勤務形態一覧表（自立生活援助）'!$A$1:$AN$84</definedName>
    <definedName name="_xlnm.Print_Area" localSheetId="11">'勤務形態一覧表（就労移行支援）'!$A$1:$AN$86</definedName>
    <definedName name="_xlnm.Print_Area" localSheetId="13">'勤務形態一覧表（就労継続支援A型・B型）'!$A$1:$AN$87</definedName>
    <definedName name="_xlnm.Print_Area" localSheetId="10">'勤務形態一覧表（就労選択支援）'!$A$1:$AN$84</definedName>
    <definedName name="_xlnm.Print_Area" localSheetId="14">'勤務形態一覧表（就労定着支援）'!$A$1:$AN$84</definedName>
    <definedName name="_xlnm.Print_Area" localSheetId="3">'勤務形態一覧表（重度訪問介護）'!$A$1:$AN$85</definedName>
    <definedName name="_xlnm.Print_Area" localSheetId="19">'勤務形態一覧表（障害者支援施設）'!$A$1:$AN$103</definedName>
    <definedName name="_xlnm.Print_Area" localSheetId="7">'勤務形態一覧表（生活介護）'!$A$1:$AN$91</definedName>
    <definedName name="_xlnm.Print_Area" localSheetId="9">'勤務形態一覧表（生活訓練）'!$A$1:$AN$86</definedName>
    <definedName name="_xlnm.Print_Area" localSheetId="4">'勤務形態一覧表（同行援護）'!$A$1:$AN$84</definedName>
    <definedName name="_xlnm.Print_Area" localSheetId="12">'勤務形態一覧表（認定指定就労移行支援）'!$A$1:$AN$86</definedName>
    <definedName name="_xlnm.Print_Area" localSheetId="1">'勤務形態一覧表（汎用）'!$A$1:$AN$66</definedName>
    <definedName name="_xlnm.Print_Area" localSheetId="6">'勤務形態一覧表（療養介護）'!$A$1:$AN$83</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選択肢!#REF!</definedName>
    <definedName name="一般相談支援事業">選択肢!$B$18:$K$18</definedName>
    <definedName name="機能訓練">選択肢!$B$12:$J$12</definedName>
    <definedName name="居宅介護">選択肢!$B$2:$K$2</definedName>
    <definedName name="居宅介護・重度訪問介護・同行援護・行動援護">選択肢!$B$2:$J$2</definedName>
    <definedName name="居宅訪問型児童発達支援">選択肢!#REF!</definedName>
    <definedName name="共同生活援助">選択肢!$B$8:$K$8</definedName>
    <definedName name="共同生活援助・介護サービス包括型">選択肢!$B$8:$K$8</definedName>
    <definedName name="共同生活援助・外部サービス利用型">選択肢!$B$9:$K$9</definedName>
    <definedName name="共同生活援助・日中サービス支援型">選択肢!$B$10:$K$10</definedName>
    <definedName name="行動援護">選択肢!$B$5:$K$5</definedName>
    <definedName name="児童発達支援・児童発達支援センターであるもの">選択肢!#REF!</definedName>
    <definedName name="児童発達支援・主として重症心身障害児を対象とする場合">選択肢!#REF!</definedName>
    <definedName name="児童発達支援・放課後等デイサービス">選択肢!#REF!</definedName>
    <definedName name="自立生活援助">選択肢!$B$20:$K$20</definedName>
    <definedName name="就労移行支援">選択肢!$B$15:$K$15</definedName>
    <definedName name="就労継続支援Ａ型">選択肢!$B$17:$K$17</definedName>
    <definedName name="就労継続支援Ａ型・B型">選択肢!$B$17:$K$17</definedName>
    <definedName name="就労継続支援Ｂ型">選択肢!$B$17:$K$17</definedName>
    <definedName name="就労選択支援">選択肢!$B$14:$K$14</definedName>
    <definedName name="就労定着支援">選択肢!$B$19:$K$19</definedName>
    <definedName name="重度障害者等包括支援">選択肢!#REF!</definedName>
    <definedName name="重度訪問介護">選択肢!$B$3:$K$3</definedName>
    <definedName name="障害者支援施設">選択肢!$B$11:$L$11</definedName>
    <definedName name="生活介護">選択肢!$B$7:$K$7</definedName>
    <definedName name="生活訓練">選択肢!$B$13:$K$13</definedName>
    <definedName name="短期入所・空床利用型">選択肢!#REF!</definedName>
    <definedName name="短期入所・単独型">選択肢!#REF!</definedName>
    <definedName name="短期入所・併設型">選択肢!#REF!</definedName>
    <definedName name="同行援護">選択肢!$B$4:$K$4</definedName>
    <definedName name="特定相談支援・障害児相談支援">選択肢!#REF!</definedName>
    <definedName name="認定指定就労移行支援">選択肢!$B$16:$K$16</definedName>
    <definedName name="福祉型障害児入所施設">選択肢!#REF!</definedName>
    <definedName name="保育所等訪問支援">選択肢!#REF!</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42" i="106" l="1"/>
  <c r="AG42" i="106"/>
  <c r="AA42" i="106"/>
  <c r="U42" i="106"/>
  <c r="O42" i="106"/>
  <c r="I42" i="106"/>
  <c r="E42" i="106"/>
  <c r="C42" i="106"/>
  <c r="AL38" i="106"/>
  <c r="AL41" i="106" s="1"/>
  <c r="AG38" i="106"/>
  <c r="AG41" i="106" s="1"/>
  <c r="AA38" i="106"/>
  <c r="AA41" i="106" s="1"/>
  <c r="U38" i="106"/>
  <c r="U41" i="106" s="1"/>
  <c r="O38" i="106"/>
  <c r="O41" i="106" s="1"/>
  <c r="I38" i="106"/>
  <c r="I41" i="106" s="1"/>
  <c r="E38" i="106"/>
  <c r="E41" i="106" s="1"/>
  <c r="C38" i="106"/>
  <c r="C41" i="106" s="1"/>
  <c r="AJ32" i="106"/>
  <c r="AI32" i="106"/>
  <c r="AH32" i="106"/>
  <c r="AG32" i="106"/>
  <c r="AF32" i="106"/>
  <c r="AE32" i="106"/>
  <c r="AD32" i="106"/>
  <c r="AC32" i="106"/>
  <c r="AB32" i="106"/>
  <c r="AA32" i="106"/>
  <c r="Z32" i="106"/>
  <c r="Y32" i="106"/>
  <c r="X32" i="106"/>
  <c r="W32" i="106"/>
  <c r="V32" i="106"/>
  <c r="U32" i="106"/>
  <c r="T32" i="106"/>
  <c r="S32" i="106"/>
  <c r="R32" i="106"/>
  <c r="Q32" i="106"/>
  <c r="P32" i="106"/>
  <c r="O32" i="106"/>
  <c r="N32" i="106"/>
  <c r="M32" i="106"/>
  <c r="L32" i="106"/>
  <c r="K32" i="106"/>
  <c r="J32" i="106"/>
  <c r="I32" i="106"/>
  <c r="H32" i="106"/>
  <c r="G32" i="106"/>
  <c r="F32" i="106"/>
  <c r="AK32" i="106" s="1"/>
  <c r="AK31" i="106"/>
  <c r="AK30" i="106"/>
  <c r="AK29" i="106"/>
  <c r="AK28" i="106"/>
  <c r="AK27" i="106"/>
  <c r="AK26" i="106"/>
  <c r="AK25" i="106"/>
  <c r="AK24" i="106"/>
  <c r="AK23" i="106"/>
  <c r="AK22" i="106"/>
  <c r="AK21" i="106"/>
  <c r="AK20" i="106"/>
  <c r="AK19" i="106"/>
  <c r="AK18" i="106"/>
  <c r="AK17" i="106"/>
  <c r="AK16" i="106"/>
  <c r="AK15" i="106"/>
  <c r="AK14" i="106"/>
  <c r="AK13" i="106"/>
  <c r="AK12" i="106"/>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J1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I10" i="106" s="1"/>
  <c r="E71" i="107"/>
  <c r="E66" i="107"/>
  <c r="E69" i="107" s="1"/>
  <c r="C66" i="107"/>
  <c r="C70" i="107" s="1"/>
  <c r="AL60" i="107"/>
  <c r="AL63" i="107" s="1"/>
  <c r="AG60" i="107"/>
  <c r="AG64" i="107" s="1"/>
  <c r="AA60" i="107"/>
  <c r="AA63" i="107" s="1"/>
  <c r="U60" i="107"/>
  <c r="U64" i="107" s="1"/>
  <c r="O60" i="107"/>
  <c r="O63" i="107" s="1"/>
  <c r="I60" i="107"/>
  <c r="E60" i="107"/>
  <c r="E63" i="107" s="1"/>
  <c r="C60" i="107"/>
  <c r="AG57" i="107"/>
  <c r="AA57" i="107"/>
  <c r="U57" i="107"/>
  <c r="O57" i="107"/>
  <c r="I57" i="107"/>
  <c r="AJ52" i="107"/>
  <c r="AJ51" i="107"/>
  <c r="AJ50" i="107"/>
  <c r="AJ49" i="107"/>
  <c r="AJ48" i="107"/>
  <c r="AJ47" i="107"/>
  <c r="AJ46" i="107"/>
  <c r="AJ45" i="107"/>
  <c r="AG44" i="107"/>
  <c r="AD44" i="107"/>
  <c r="AA44" i="107"/>
  <c r="X44" i="107"/>
  <c r="U44" i="107"/>
  <c r="R44" i="107"/>
  <c r="O44" i="107"/>
  <c r="L44" i="107"/>
  <c r="I44" i="107"/>
  <c r="F44" i="107"/>
  <c r="E44" i="107"/>
  <c r="D44" i="107"/>
  <c r="AJ44" i="107" s="1"/>
  <c r="AJ32" i="107"/>
  <c r="AI32" i="107"/>
  <c r="AH32" i="107"/>
  <c r="AG32" i="107"/>
  <c r="AF32" i="107"/>
  <c r="AE32" i="107"/>
  <c r="AD32" i="107"/>
  <c r="AC32" i="107"/>
  <c r="AB32" i="107"/>
  <c r="AA32" i="107"/>
  <c r="Z32" i="107"/>
  <c r="Y32" i="107"/>
  <c r="X32" i="107"/>
  <c r="W32" i="107"/>
  <c r="V32" i="107"/>
  <c r="U32" i="107"/>
  <c r="T32" i="107"/>
  <c r="S32" i="107"/>
  <c r="R32" i="107"/>
  <c r="Q32" i="107"/>
  <c r="P32" i="107"/>
  <c r="O32" i="107"/>
  <c r="N32" i="107"/>
  <c r="M32" i="107"/>
  <c r="L32" i="107"/>
  <c r="K32" i="107"/>
  <c r="J32" i="107"/>
  <c r="I32" i="107"/>
  <c r="H32" i="107"/>
  <c r="G32" i="107"/>
  <c r="AK32" i="107" s="1"/>
  <c r="AL32" i="107" s="1"/>
  <c r="F32" i="107"/>
  <c r="AL31" i="107"/>
  <c r="AK31" i="107"/>
  <c r="AL30" i="107"/>
  <c r="AK30" i="107"/>
  <c r="AL29" i="107"/>
  <c r="AK29" i="107"/>
  <c r="AL28" i="107"/>
  <c r="AK28" i="107"/>
  <c r="AL27" i="107"/>
  <c r="AK27" i="107"/>
  <c r="AL26" i="107"/>
  <c r="AK26" i="107"/>
  <c r="AL25" i="107"/>
  <c r="AK25" i="107"/>
  <c r="AL24" i="107"/>
  <c r="AK24" i="107"/>
  <c r="AL23" i="107"/>
  <c r="AK23" i="107"/>
  <c r="AL22" i="107"/>
  <c r="AK22" i="107"/>
  <c r="AL21" i="107"/>
  <c r="AK21" i="107"/>
  <c r="AL20" i="107"/>
  <c r="AK20" i="107"/>
  <c r="AL19" i="107"/>
  <c r="AK19" i="107"/>
  <c r="AL18" i="107"/>
  <c r="AK18" i="107"/>
  <c r="AL17" i="107"/>
  <c r="AK17" i="107"/>
  <c r="AL16" i="107"/>
  <c r="AK16" i="107"/>
  <c r="AL15" i="107"/>
  <c r="AK15" i="107"/>
  <c r="AL14" i="107"/>
  <c r="AK14" i="107"/>
  <c r="AL13" i="107"/>
  <c r="AK13" i="107"/>
  <c r="AL12" i="107"/>
  <c r="AK12" i="107"/>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J11"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10" i="107" s="1"/>
  <c r="AL55" i="124"/>
  <c r="AL59" i="124" s="1"/>
  <c r="AG55" i="124"/>
  <c r="AJ58" i="124" s="1"/>
  <c r="AA55" i="124"/>
  <c r="AA59" i="124" s="1"/>
  <c r="U55" i="124"/>
  <c r="X58" i="124" s="1"/>
  <c r="O55" i="124"/>
  <c r="R58" i="124" s="1"/>
  <c r="I55" i="124"/>
  <c r="E55" i="124"/>
  <c r="F58" i="124" s="1"/>
  <c r="C55" i="124"/>
  <c r="D57" i="124" s="1"/>
  <c r="AJ48" i="124"/>
  <c r="AJ47" i="124"/>
  <c r="AM47" i="124" s="1"/>
  <c r="AJ46" i="124"/>
  <c r="AL46" i="124" s="1"/>
  <c r="AJ45" i="124"/>
  <c r="AM45" i="124" s="1"/>
  <c r="AJ44" i="124"/>
  <c r="AL44" i="124" s="1"/>
  <c r="AJ43" i="124"/>
  <c r="AM43" i="124" s="1"/>
  <c r="AJ42" i="124"/>
  <c r="AL42" i="124" s="1"/>
  <c r="AJ41" i="124"/>
  <c r="AL41" i="124" s="1"/>
  <c r="I52" i="124" s="1"/>
  <c r="AJ40" i="124"/>
  <c r="AL40" i="124" s="1"/>
  <c r="AJ39" i="124"/>
  <c r="AL39" i="124" s="1"/>
  <c r="AI38" i="124"/>
  <c r="AH38" i="124"/>
  <c r="AG38" i="124"/>
  <c r="AF38" i="124"/>
  <c r="AE38" i="124"/>
  <c r="AD38" i="124"/>
  <c r="AC38" i="124"/>
  <c r="AB38" i="124"/>
  <c r="AA38" i="124"/>
  <c r="Z38" i="124"/>
  <c r="Y38" i="124"/>
  <c r="X38" i="124"/>
  <c r="W38" i="124"/>
  <c r="V38" i="124"/>
  <c r="U38" i="124"/>
  <c r="R38" i="124"/>
  <c r="O38" i="124"/>
  <c r="L38" i="124"/>
  <c r="K38" i="124"/>
  <c r="J38" i="124"/>
  <c r="I38" i="124"/>
  <c r="F38" i="124"/>
  <c r="E38" i="124"/>
  <c r="D38" i="124"/>
  <c r="AJ38" i="124" s="1"/>
  <c r="AL38" i="124" s="1"/>
  <c r="AJ32" i="124"/>
  <c r="AI32" i="124"/>
  <c r="AH32" i="124"/>
  <c r="AG32" i="124"/>
  <c r="AF32" i="124"/>
  <c r="AE32" i="124"/>
  <c r="AD32" i="124"/>
  <c r="AC32" i="124"/>
  <c r="AB32" i="124"/>
  <c r="AA32" i="124"/>
  <c r="Z32" i="124"/>
  <c r="Y32" i="124"/>
  <c r="X32" i="124"/>
  <c r="W32" i="124"/>
  <c r="V32" i="124"/>
  <c r="U32" i="124"/>
  <c r="T32" i="124"/>
  <c r="S32" i="124"/>
  <c r="R32" i="124"/>
  <c r="Q32" i="124"/>
  <c r="P32" i="124"/>
  <c r="O32" i="124"/>
  <c r="N32" i="124"/>
  <c r="M32" i="124"/>
  <c r="L32" i="124"/>
  <c r="K32" i="124"/>
  <c r="J32" i="124"/>
  <c r="I32" i="124"/>
  <c r="H32" i="124"/>
  <c r="G32" i="124"/>
  <c r="AK32" i="124" s="1"/>
  <c r="AL32" i="124" s="1"/>
  <c r="F32" i="124"/>
  <c r="AL31" i="124"/>
  <c r="AK31" i="124"/>
  <c r="AL30" i="124"/>
  <c r="AK30" i="124"/>
  <c r="AL29" i="124"/>
  <c r="AK29" i="124"/>
  <c r="AL28" i="124"/>
  <c r="AK28" i="124"/>
  <c r="AL27" i="124"/>
  <c r="AK27" i="124"/>
  <c r="AL26" i="124"/>
  <c r="AK26" i="124"/>
  <c r="AL25" i="124"/>
  <c r="AK25" i="124"/>
  <c r="AL24" i="124"/>
  <c r="AK24" i="124"/>
  <c r="AL23" i="124"/>
  <c r="AK23" i="124"/>
  <c r="AL22" i="124"/>
  <c r="AK22" i="124"/>
  <c r="AL21" i="124"/>
  <c r="AK21" i="124"/>
  <c r="AL20" i="124"/>
  <c r="AK20" i="124"/>
  <c r="AL19" i="124"/>
  <c r="AK19" i="124"/>
  <c r="AL18" i="124"/>
  <c r="AK18" i="124"/>
  <c r="AL17" i="124"/>
  <c r="AK17" i="124"/>
  <c r="AL16" i="124"/>
  <c r="AK16" i="124"/>
  <c r="AL15" i="124"/>
  <c r="AK15" i="124"/>
  <c r="AL14" i="124"/>
  <c r="AK14" i="124"/>
  <c r="AL13" i="124"/>
  <c r="AK13" i="124"/>
  <c r="AL12" i="124"/>
  <c r="AK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AI11" i="124" s="1"/>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J10" i="124" s="1"/>
  <c r="AL56" i="102"/>
  <c r="AG56" i="102"/>
  <c r="AA56" i="102"/>
  <c r="U56" i="102"/>
  <c r="O56" i="102"/>
  <c r="I56" i="102"/>
  <c r="E56" i="102"/>
  <c r="AL52" i="102"/>
  <c r="AM55" i="102" s="1"/>
  <c r="AG52" i="102"/>
  <c r="AJ55" i="102" s="1"/>
  <c r="AA52" i="102"/>
  <c r="AD55" i="102" s="1"/>
  <c r="U52" i="102"/>
  <c r="X55" i="102" s="1"/>
  <c r="O52" i="102"/>
  <c r="R55" i="102" s="1"/>
  <c r="I52" i="102"/>
  <c r="L55" i="102" s="1"/>
  <c r="E52" i="102"/>
  <c r="F55" i="102" s="1"/>
  <c r="C52" i="102"/>
  <c r="D54" i="102" s="1"/>
  <c r="AJ45" i="102"/>
  <c r="AL44" i="102"/>
  <c r="AJ44" i="102"/>
  <c r="AL43" i="102"/>
  <c r="AJ43" i="102"/>
  <c r="AL42" i="102"/>
  <c r="AJ42" i="102"/>
  <c r="AL41" i="102"/>
  <c r="AJ41" i="102"/>
  <c r="AL40" i="102"/>
  <c r="AJ40" i="102"/>
  <c r="AL39" i="102"/>
  <c r="AJ39" i="102"/>
  <c r="AG38" i="102"/>
  <c r="AD38" i="102"/>
  <c r="AA38" i="102"/>
  <c r="X38" i="102"/>
  <c r="U38" i="102"/>
  <c r="R38" i="102"/>
  <c r="O38" i="102"/>
  <c r="L38" i="102"/>
  <c r="I38" i="102"/>
  <c r="F38" i="102"/>
  <c r="E38" i="102"/>
  <c r="D38" i="102"/>
  <c r="AJ32" i="102"/>
  <c r="AI32" i="102"/>
  <c r="AH32" i="102"/>
  <c r="AG32" i="102"/>
  <c r="AF32" i="102"/>
  <c r="AE32" i="102"/>
  <c r="AD32" i="102"/>
  <c r="AC32" i="102"/>
  <c r="AB32" i="102"/>
  <c r="AA32" i="102"/>
  <c r="Z32" i="102"/>
  <c r="Y32" i="102"/>
  <c r="X32" i="102"/>
  <c r="W32" i="102"/>
  <c r="V32" i="102"/>
  <c r="U32" i="102"/>
  <c r="T32" i="102"/>
  <c r="S32" i="102"/>
  <c r="R32" i="102"/>
  <c r="Q32" i="102"/>
  <c r="P32" i="102"/>
  <c r="O32" i="102"/>
  <c r="N32" i="102"/>
  <c r="M32" i="102"/>
  <c r="L32" i="102"/>
  <c r="K32" i="102"/>
  <c r="J32" i="102"/>
  <c r="I32" i="102"/>
  <c r="H32" i="102"/>
  <c r="G32" i="102"/>
  <c r="F32" i="102"/>
  <c r="AK32" i="102" s="1"/>
  <c r="AK31" i="102"/>
  <c r="AK30" i="102"/>
  <c r="AK29" i="102"/>
  <c r="AK28" i="102"/>
  <c r="AK27" i="102"/>
  <c r="AK26" i="102"/>
  <c r="AK25" i="102"/>
  <c r="AK24" i="102"/>
  <c r="AK23" i="102"/>
  <c r="AK22" i="102"/>
  <c r="AK21" i="102"/>
  <c r="AK20" i="102"/>
  <c r="AK19" i="102"/>
  <c r="AK18" i="102"/>
  <c r="AK17" i="102"/>
  <c r="AK16" i="102"/>
  <c r="AK15" i="102"/>
  <c r="AK14" i="102"/>
  <c r="AK13" i="102"/>
  <c r="AK12" i="102"/>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J11" i="102" s="1"/>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I10" i="102" s="1"/>
  <c r="AL55" i="101"/>
  <c r="AL59" i="101" s="1"/>
  <c r="AG55" i="101"/>
  <c r="AG58" i="101" s="1"/>
  <c r="AA55" i="101"/>
  <c r="AA59" i="101" s="1"/>
  <c r="U55" i="101"/>
  <c r="U58" i="101" s="1"/>
  <c r="O55" i="101"/>
  <c r="I55" i="101"/>
  <c r="I58" i="101" s="1"/>
  <c r="E55" i="101"/>
  <c r="C55" i="101"/>
  <c r="C57" i="101" s="1"/>
  <c r="AJ48" i="101"/>
  <c r="AJ47" i="101"/>
  <c r="AL47" i="101" s="1"/>
  <c r="AJ46" i="101"/>
  <c r="AL46" i="101" s="1"/>
  <c r="AL45" i="101"/>
  <c r="AJ45" i="101"/>
  <c r="AM45" i="101" s="1"/>
  <c r="AL44" i="101"/>
  <c r="AJ44" i="101"/>
  <c r="AJ43" i="101"/>
  <c r="AL43" i="101" s="1"/>
  <c r="AJ42" i="101"/>
  <c r="AL42" i="101" s="1"/>
  <c r="AJ41" i="101"/>
  <c r="AL41" i="101" s="1"/>
  <c r="AJ40" i="101"/>
  <c r="AL40" i="101" s="1"/>
  <c r="AJ39" i="101"/>
  <c r="AL39" i="101" s="1"/>
  <c r="AI38" i="101"/>
  <c r="AH38" i="101"/>
  <c r="AG38" i="101"/>
  <c r="AF38" i="101"/>
  <c r="AE38" i="101"/>
  <c r="AD38" i="101"/>
  <c r="AC38" i="101"/>
  <c r="AB38" i="101"/>
  <c r="AA38" i="101"/>
  <c r="Z38" i="101"/>
  <c r="Y38" i="101"/>
  <c r="X38" i="101"/>
  <c r="W38" i="101"/>
  <c r="V38" i="101"/>
  <c r="U38" i="101"/>
  <c r="R38" i="101"/>
  <c r="O38" i="101"/>
  <c r="L38" i="101"/>
  <c r="K38" i="101"/>
  <c r="J38" i="101"/>
  <c r="I38" i="101"/>
  <c r="F38" i="101"/>
  <c r="E38" i="101"/>
  <c r="D38" i="101"/>
  <c r="AJ38" i="101" s="1"/>
  <c r="AL38" i="101" s="1"/>
  <c r="AJ32" i="101"/>
  <c r="AI32" i="101"/>
  <c r="AH32" i="101"/>
  <c r="AG32" i="101"/>
  <c r="AF32" i="101"/>
  <c r="AE32" i="101"/>
  <c r="AD32" i="101"/>
  <c r="AC32" i="101"/>
  <c r="AB32" i="101"/>
  <c r="AA32" i="101"/>
  <c r="Z32" i="101"/>
  <c r="Y32" i="101"/>
  <c r="X32" i="101"/>
  <c r="W32" i="101"/>
  <c r="V32" i="101"/>
  <c r="U32" i="101"/>
  <c r="T32" i="101"/>
  <c r="S32" i="101"/>
  <c r="R32" i="101"/>
  <c r="Q32" i="101"/>
  <c r="P32" i="101"/>
  <c r="O32" i="101"/>
  <c r="N32" i="101"/>
  <c r="M32" i="101"/>
  <c r="L32" i="101"/>
  <c r="K32" i="101"/>
  <c r="J32" i="101"/>
  <c r="I32" i="101"/>
  <c r="H32" i="101"/>
  <c r="G32" i="101"/>
  <c r="AK32" i="101" s="1"/>
  <c r="AL32" i="101" s="1"/>
  <c r="F32" i="101"/>
  <c r="AL31" i="101"/>
  <c r="AK31" i="101"/>
  <c r="AL30" i="101"/>
  <c r="AK30" i="101"/>
  <c r="AL29" i="101"/>
  <c r="AK29" i="101"/>
  <c r="AL28" i="101"/>
  <c r="AK28" i="101"/>
  <c r="AL27" i="101"/>
  <c r="AK27" i="101"/>
  <c r="AL26" i="101"/>
  <c r="AK26" i="101"/>
  <c r="AL25" i="101"/>
  <c r="AK25" i="101"/>
  <c r="AL24" i="101"/>
  <c r="AK24" i="101"/>
  <c r="AL23" i="101"/>
  <c r="AK23" i="101"/>
  <c r="AL22" i="101"/>
  <c r="AK22" i="101"/>
  <c r="AL21" i="101"/>
  <c r="AK21" i="101"/>
  <c r="AL20" i="101"/>
  <c r="AK20" i="101"/>
  <c r="AL19" i="101"/>
  <c r="AK19" i="101"/>
  <c r="AL18" i="101"/>
  <c r="AK18" i="101"/>
  <c r="AL17" i="101"/>
  <c r="AK17" i="101"/>
  <c r="AL16" i="101"/>
  <c r="AK16" i="101"/>
  <c r="AL15" i="101"/>
  <c r="AK15" i="101"/>
  <c r="AL14" i="101"/>
  <c r="AK14" i="101"/>
  <c r="AL13" i="101"/>
  <c r="AK13" i="101"/>
  <c r="AL12" i="101"/>
  <c r="AK12" i="10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I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L51" i="100"/>
  <c r="AG51" i="100"/>
  <c r="AA51" i="100"/>
  <c r="U51" i="100"/>
  <c r="O51" i="100"/>
  <c r="I51" i="100"/>
  <c r="E51" i="100"/>
  <c r="C51" i="100"/>
  <c r="AL47" i="100"/>
  <c r="AL50" i="100" s="1"/>
  <c r="AG47" i="100"/>
  <c r="AG50" i="100" s="1"/>
  <c r="AA47" i="100"/>
  <c r="AA50" i="100" s="1"/>
  <c r="U47" i="100"/>
  <c r="U50" i="100" s="1"/>
  <c r="O47" i="100"/>
  <c r="O50" i="100" s="1"/>
  <c r="I47" i="100"/>
  <c r="I50" i="100" s="1"/>
  <c r="E47" i="100"/>
  <c r="E50" i="100" s="1"/>
  <c r="C47" i="100"/>
  <c r="C50" i="100" s="1"/>
  <c r="AJ40" i="100"/>
  <c r="AJ39" i="100"/>
  <c r="AJ32" i="100"/>
  <c r="AI32" i="100"/>
  <c r="AH32" i="100"/>
  <c r="AG32" i="100"/>
  <c r="AF32" i="100"/>
  <c r="AE32" i="100"/>
  <c r="AD32" i="100"/>
  <c r="AC32" i="100"/>
  <c r="AB32" i="100"/>
  <c r="AA32" i="100"/>
  <c r="Z32" i="100"/>
  <c r="Y32" i="100"/>
  <c r="X32" i="100"/>
  <c r="W32" i="100"/>
  <c r="V32" i="100"/>
  <c r="U32" i="100"/>
  <c r="T32" i="100"/>
  <c r="S32" i="100"/>
  <c r="R32" i="100"/>
  <c r="Q32" i="100"/>
  <c r="P32" i="100"/>
  <c r="O32" i="100"/>
  <c r="N32" i="100"/>
  <c r="M32" i="100"/>
  <c r="L32" i="100"/>
  <c r="K32" i="100"/>
  <c r="J32" i="100"/>
  <c r="I32" i="100"/>
  <c r="H32" i="100"/>
  <c r="G32" i="100"/>
  <c r="F32" i="100"/>
  <c r="AK31" i="100"/>
  <c r="AK30" i="100"/>
  <c r="AK29" i="100"/>
  <c r="AK28" i="100"/>
  <c r="AK27" i="100"/>
  <c r="AK26" i="100"/>
  <c r="AK25" i="100"/>
  <c r="AK24" i="100"/>
  <c r="AK23" i="100"/>
  <c r="AK22" i="100"/>
  <c r="AK21" i="100"/>
  <c r="AK20" i="100"/>
  <c r="AK19" i="100"/>
  <c r="AK18" i="100"/>
  <c r="AK17" i="100"/>
  <c r="AK16" i="100"/>
  <c r="AK15" i="100"/>
  <c r="AK14" i="100"/>
  <c r="AK13" i="100"/>
  <c r="AK12" i="100"/>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J11" i="100" s="1"/>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I10" i="100" s="1"/>
  <c r="AL47" i="99"/>
  <c r="AL51" i="99" s="1"/>
  <c r="AG47" i="99"/>
  <c r="AJ50" i="99" s="1"/>
  <c r="AA47" i="99"/>
  <c r="AA51" i="99" s="1"/>
  <c r="U47" i="99"/>
  <c r="X50" i="99" s="1"/>
  <c r="O47" i="99"/>
  <c r="O51" i="99" s="1"/>
  <c r="I47" i="99"/>
  <c r="L50" i="99" s="1"/>
  <c r="E47" i="99"/>
  <c r="E50" i="99" s="1"/>
  <c r="C47" i="99"/>
  <c r="D50" i="99" s="1"/>
  <c r="AJ40" i="99"/>
  <c r="AL39" i="99"/>
  <c r="E44" i="99" s="1"/>
  <c r="AJ39" i="99"/>
  <c r="AJ32" i="99"/>
  <c r="AI32" i="99"/>
  <c r="AH32" i="99"/>
  <c r="AG32" i="99"/>
  <c r="AF32" i="99"/>
  <c r="AE32" i="99"/>
  <c r="AD32" i="99"/>
  <c r="AC32" i="99"/>
  <c r="AB32" i="99"/>
  <c r="AA32" i="99"/>
  <c r="Z32" i="99"/>
  <c r="Y32" i="99"/>
  <c r="X32" i="99"/>
  <c r="W32" i="99"/>
  <c r="V32" i="99"/>
  <c r="U32" i="99"/>
  <c r="T32" i="99"/>
  <c r="S32" i="99"/>
  <c r="R32" i="99"/>
  <c r="Q32" i="99"/>
  <c r="P32" i="99"/>
  <c r="O32" i="99"/>
  <c r="N32" i="99"/>
  <c r="M32" i="99"/>
  <c r="L32" i="99"/>
  <c r="K32" i="99"/>
  <c r="J32" i="99"/>
  <c r="I32" i="99"/>
  <c r="H32" i="99"/>
  <c r="G32" i="99"/>
  <c r="F32" i="99"/>
  <c r="AK32" i="99" s="1"/>
  <c r="AL32" i="99" s="1"/>
  <c r="AK31" i="99"/>
  <c r="AL31" i="99" s="1"/>
  <c r="AK30" i="99"/>
  <c r="AL30" i="99" s="1"/>
  <c r="AK29" i="99"/>
  <c r="AL29" i="99" s="1"/>
  <c r="AK28" i="99"/>
  <c r="AL28" i="99" s="1"/>
  <c r="AK27" i="99"/>
  <c r="AL27" i="99" s="1"/>
  <c r="AK26" i="99"/>
  <c r="AL26" i="99" s="1"/>
  <c r="AK25" i="99"/>
  <c r="AL25" i="99" s="1"/>
  <c r="AK24" i="99"/>
  <c r="AL24" i="99" s="1"/>
  <c r="AK23" i="99"/>
  <c r="AL23" i="99" s="1"/>
  <c r="AK22" i="99"/>
  <c r="AL22" i="99" s="1"/>
  <c r="AK21" i="99"/>
  <c r="AL21" i="99" s="1"/>
  <c r="AK20" i="99"/>
  <c r="AL20" i="99" s="1"/>
  <c r="AK19" i="99"/>
  <c r="AL19" i="99" s="1"/>
  <c r="AK18" i="99"/>
  <c r="AL18" i="99" s="1"/>
  <c r="AK17" i="99"/>
  <c r="AL17" i="99" s="1"/>
  <c r="AK16" i="99"/>
  <c r="AL16" i="99" s="1"/>
  <c r="AK15" i="99"/>
  <c r="AL15" i="99" s="1"/>
  <c r="AK14" i="99"/>
  <c r="AL14" i="99" s="1"/>
  <c r="AK13" i="99"/>
  <c r="AL13" i="99" s="1"/>
  <c r="AK12" i="99"/>
  <c r="AL12" i="99" s="1"/>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AJ11" i="99" s="1"/>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I10" i="99" s="1"/>
  <c r="AL49" i="98"/>
  <c r="AL53" i="98" s="1"/>
  <c r="AG49" i="98"/>
  <c r="AJ52" i="98" s="1"/>
  <c r="AA49" i="98"/>
  <c r="AA53" i="98" s="1"/>
  <c r="U49" i="98"/>
  <c r="X52" i="98" s="1"/>
  <c r="O49" i="98"/>
  <c r="I49" i="98"/>
  <c r="L52" i="98" s="1"/>
  <c r="E49" i="98"/>
  <c r="E52" i="98" s="1"/>
  <c r="C49" i="98"/>
  <c r="D52" i="98" s="1"/>
  <c r="AJ42" i="98"/>
  <c r="AL41" i="98"/>
  <c r="E46" i="98" s="1"/>
  <c r="AJ41" i="98"/>
  <c r="AJ33" i="98"/>
  <c r="AI33" i="98"/>
  <c r="AH33" i="98"/>
  <c r="AG33" i="98"/>
  <c r="AF33" i="98"/>
  <c r="AE33" i="98"/>
  <c r="AD33" i="98"/>
  <c r="AC33" i="98"/>
  <c r="AB33" i="98"/>
  <c r="AA33" i="98"/>
  <c r="Z33" i="98"/>
  <c r="Y33" i="98"/>
  <c r="X33" i="98"/>
  <c r="W33" i="98"/>
  <c r="V33" i="98"/>
  <c r="U33" i="98"/>
  <c r="T33" i="98"/>
  <c r="S33" i="98"/>
  <c r="R33" i="98"/>
  <c r="Q33" i="98"/>
  <c r="P33" i="98"/>
  <c r="O33" i="98"/>
  <c r="N33" i="98"/>
  <c r="M33" i="98"/>
  <c r="L33" i="98"/>
  <c r="K33" i="98"/>
  <c r="J33" i="98"/>
  <c r="I33" i="98"/>
  <c r="H33" i="98"/>
  <c r="G33" i="98"/>
  <c r="F33" i="98"/>
  <c r="AK33" i="98" s="1"/>
  <c r="AL33" i="98" s="1"/>
  <c r="AK32" i="98"/>
  <c r="AL32" i="98" s="1"/>
  <c r="AK31" i="98"/>
  <c r="AL31" i="98" s="1"/>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G12" i="98"/>
  <c r="AF12" i="98"/>
  <c r="AE12" i="98"/>
  <c r="AD12" i="98"/>
  <c r="AC12" i="98"/>
  <c r="AB12" i="98"/>
  <c r="AA12" i="98"/>
  <c r="Z12" i="98"/>
  <c r="Y12" i="98"/>
  <c r="X12" i="98"/>
  <c r="W12" i="98"/>
  <c r="V12" i="98"/>
  <c r="U12" i="98"/>
  <c r="T12" i="98"/>
  <c r="S12" i="98"/>
  <c r="R12" i="98"/>
  <c r="Q12" i="98"/>
  <c r="P12" i="98"/>
  <c r="O12" i="98"/>
  <c r="N12" i="98"/>
  <c r="M12" i="98"/>
  <c r="L12" i="98"/>
  <c r="K12" i="98"/>
  <c r="J12" i="98"/>
  <c r="I12" i="98"/>
  <c r="H12" i="98"/>
  <c r="G12" i="98"/>
  <c r="F12" i="98"/>
  <c r="AJ12" i="98" s="1"/>
  <c r="AG11" i="98"/>
  <c r="AF11" i="98"/>
  <c r="AE11" i="98"/>
  <c r="AD11" i="98"/>
  <c r="AC11" i="98"/>
  <c r="AB11" i="98"/>
  <c r="AA11" i="98"/>
  <c r="Z11" i="98"/>
  <c r="Y11" i="98"/>
  <c r="X11" i="98"/>
  <c r="W11" i="98"/>
  <c r="V11" i="98"/>
  <c r="U11" i="98"/>
  <c r="T11" i="98"/>
  <c r="S11" i="98"/>
  <c r="R11" i="98"/>
  <c r="Q11" i="98"/>
  <c r="P11" i="98"/>
  <c r="O11" i="98"/>
  <c r="N11" i="98"/>
  <c r="M11" i="98"/>
  <c r="L11" i="98"/>
  <c r="K11" i="98"/>
  <c r="J11" i="98"/>
  <c r="I11" i="98"/>
  <c r="H11" i="98"/>
  <c r="G11" i="98"/>
  <c r="F11" i="98"/>
  <c r="AI11" i="98" s="1"/>
  <c r="AL48" i="118"/>
  <c r="AL52" i="118" s="1"/>
  <c r="AG48" i="118"/>
  <c r="AJ51" i="118" s="1"/>
  <c r="AA48" i="118"/>
  <c r="AA52" i="118" s="1"/>
  <c r="U48" i="118"/>
  <c r="X51" i="118" s="1"/>
  <c r="O48" i="118"/>
  <c r="I48" i="118"/>
  <c r="L51" i="118" s="1"/>
  <c r="E48" i="118"/>
  <c r="E51" i="118" s="1"/>
  <c r="C48" i="118"/>
  <c r="D51" i="118" s="1"/>
  <c r="AJ41" i="118"/>
  <c r="AJ40" i="118"/>
  <c r="AL40" i="118" s="1"/>
  <c r="E45" i="118" s="1"/>
  <c r="AJ33" i="118"/>
  <c r="AI33" i="118"/>
  <c r="AH33" i="118"/>
  <c r="AG33" i="118"/>
  <c r="AF33" i="118"/>
  <c r="AE33" i="118"/>
  <c r="AD33" i="118"/>
  <c r="AC33" i="118"/>
  <c r="AB33" i="118"/>
  <c r="AA33" i="118"/>
  <c r="Z33" i="118"/>
  <c r="Y33" i="118"/>
  <c r="X33" i="118"/>
  <c r="W33" i="118"/>
  <c r="V33" i="118"/>
  <c r="U33" i="118"/>
  <c r="T33" i="118"/>
  <c r="S33" i="118"/>
  <c r="R33" i="118"/>
  <c r="Q33" i="118"/>
  <c r="P33" i="118"/>
  <c r="O33" i="118"/>
  <c r="N33" i="118"/>
  <c r="M33" i="118"/>
  <c r="L33" i="118"/>
  <c r="K33" i="118"/>
  <c r="J33" i="118"/>
  <c r="I33" i="118"/>
  <c r="H33" i="118"/>
  <c r="G33" i="118"/>
  <c r="F33" i="118"/>
  <c r="AK32" i="118"/>
  <c r="AK31" i="118"/>
  <c r="AK30" i="118"/>
  <c r="AK29" i="118"/>
  <c r="AK28" i="118"/>
  <c r="AK27" i="118"/>
  <c r="AK26" i="118"/>
  <c r="AK25" i="118"/>
  <c r="AK24" i="118"/>
  <c r="AK23" i="118"/>
  <c r="AK22" i="118"/>
  <c r="AK21" i="118"/>
  <c r="AK20" i="118"/>
  <c r="AK19" i="118"/>
  <c r="AK18" i="118"/>
  <c r="AK17" i="118"/>
  <c r="AK16" i="118"/>
  <c r="AK15" i="118"/>
  <c r="AK14" i="118"/>
  <c r="AK13" i="118"/>
  <c r="AG12" i="118"/>
  <c r="AF12" i="118"/>
  <c r="AE12" i="118"/>
  <c r="AD12" i="118"/>
  <c r="AC12" i="118"/>
  <c r="AB12" i="118"/>
  <c r="AA12" i="118"/>
  <c r="Z12" i="118"/>
  <c r="Y12" i="118"/>
  <c r="X12" i="118"/>
  <c r="W12" i="118"/>
  <c r="V12" i="118"/>
  <c r="U12" i="118"/>
  <c r="T12" i="118"/>
  <c r="S12" i="118"/>
  <c r="R12" i="118"/>
  <c r="Q12" i="118"/>
  <c r="P12" i="118"/>
  <c r="O12" i="118"/>
  <c r="N12" i="118"/>
  <c r="M12" i="118"/>
  <c r="L12" i="118"/>
  <c r="K12" i="118"/>
  <c r="J12" i="118"/>
  <c r="I12" i="118"/>
  <c r="H12" i="118"/>
  <c r="G12" i="118"/>
  <c r="F12" i="118"/>
  <c r="AJ12" i="118" s="1"/>
  <c r="AG11" i="118"/>
  <c r="AF11" i="118"/>
  <c r="AE11" i="118"/>
  <c r="AD11" i="118"/>
  <c r="AC11" i="118"/>
  <c r="AB11" i="118"/>
  <c r="AA11" i="118"/>
  <c r="Z11" i="118"/>
  <c r="Y11" i="118"/>
  <c r="X11" i="118"/>
  <c r="W11" i="118"/>
  <c r="V11" i="118"/>
  <c r="U11" i="118"/>
  <c r="T11" i="118"/>
  <c r="S11" i="118"/>
  <c r="R11" i="118"/>
  <c r="Q11" i="118"/>
  <c r="P11" i="118"/>
  <c r="O11" i="118"/>
  <c r="N11" i="118"/>
  <c r="M11" i="118"/>
  <c r="L11" i="118"/>
  <c r="K11" i="118"/>
  <c r="J11" i="118"/>
  <c r="I11" i="118"/>
  <c r="H11" i="118"/>
  <c r="G11" i="118"/>
  <c r="F11" i="118"/>
  <c r="AI11" i="118" s="1"/>
  <c r="AL48" i="97"/>
  <c r="AL52" i="97" s="1"/>
  <c r="AG48" i="97"/>
  <c r="AJ51" i="97" s="1"/>
  <c r="AA48" i="97"/>
  <c r="AA52" i="97" s="1"/>
  <c r="U48" i="97"/>
  <c r="X51" i="97" s="1"/>
  <c r="O48" i="97"/>
  <c r="I48" i="97"/>
  <c r="L51" i="97" s="1"/>
  <c r="E48" i="97"/>
  <c r="E51" i="97" s="1"/>
  <c r="C48" i="97"/>
  <c r="D51" i="97" s="1"/>
  <c r="AJ41" i="97"/>
  <c r="AJ40" i="97"/>
  <c r="AJ33" i="97"/>
  <c r="AI33" i="97"/>
  <c r="AH33" i="97"/>
  <c r="AG33" i="97"/>
  <c r="AF33" i="97"/>
  <c r="AE33" i="97"/>
  <c r="AD33" i="97"/>
  <c r="AC33" i="97"/>
  <c r="AB33" i="97"/>
  <c r="AA33" i="97"/>
  <c r="Z33" i="97"/>
  <c r="Y33" i="97"/>
  <c r="X33" i="97"/>
  <c r="W33" i="97"/>
  <c r="V33" i="97"/>
  <c r="U33" i="97"/>
  <c r="T33" i="97"/>
  <c r="S33" i="97"/>
  <c r="R33" i="97"/>
  <c r="Q33" i="97"/>
  <c r="P33" i="97"/>
  <c r="O33" i="97"/>
  <c r="N33" i="97"/>
  <c r="M33" i="97"/>
  <c r="L33" i="97"/>
  <c r="K33" i="97"/>
  <c r="J33" i="97"/>
  <c r="I33" i="97"/>
  <c r="H33" i="97"/>
  <c r="G33" i="97"/>
  <c r="F33" i="97"/>
  <c r="AK32" i="97"/>
  <c r="AL32" i="97" s="1"/>
  <c r="AK31" i="97"/>
  <c r="AL31" i="97" s="1"/>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G12" i="97"/>
  <c r="AF12" i="97"/>
  <c r="AE12" i="97"/>
  <c r="AD12" i="97"/>
  <c r="AC12" i="97"/>
  <c r="AB12" i="97"/>
  <c r="AA12" i="97"/>
  <c r="Z12" i="97"/>
  <c r="Y12" i="97"/>
  <c r="X12" i="97"/>
  <c r="W12" i="97"/>
  <c r="V12" i="97"/>
  <c r="U12" i="97"/>
  <c r="T12" i="97"/>
  <c r="S12" i="97"/>
  <c r="R12" i="97"/>
  <c r="Q12" i="97"/>
  <c r="P12" i="97"/>
  <c r="O12" i="97"/>
  <c r="N12" i="97"/>
  <c r="M12" i="97"/>
  <c r="L12" i="97"/>
  <c r="K12" i="97"/>
  <c r="J12" i="97"/>
  <c r="I12" i="97"/>
  <c r="H12" i="97"/>
  <c r="G12" i="97"/>
  <c r="F12" i="97"/>
  <c r="AI12" i="97" s="1"/>
  <c r="AG11" i="97"/>
  <c r="AF11" i="97"/>
  <c r="AE11" i="97"/>
  <c r="AD11" i="97"/>
  <c r="AC11" i="97"/>
  <c r="AB11" i="97"/>
  <c r="AA11" i="97"/>
  <c r="Z11" i="97"/>
  <c r="Y11" i="97"/>
  <c r="X11" i="97"/>
  <c r="W11" i="97"/>
  <c r="V11" i="97"/>
  <c r="U11" i="97"/>
  <c r="T11" i="97"/>
  <c r="S11" i="97"/>
  <c r="R11" i="97"/>
  <c r="Q11" i="97"/>
  <c r="P11" i="97"/>
  <c r="O11" i="97"/>
  <c r="N11" i="97"/>
  <c r="M11" i="97"/>
  <c r="L11" i="97"/>
  <c r="K11" i="97"/>
  <c r="J11" i="97"/>
  <c r="I11" i="97"/>
  <c r="H11" i="97"/>
  <c r="G11" i="97"/>
  <c r="F11" i="97"/>
  <c r="AJ11" i="97" s="1"/>
  <c r="AL47" i="125"/>
  <c r="AL50" i="125" s="1"/>
  <c r="AG47" i="125"/>
  <c r="AG51" i="125" s="1"/>
  <c r="AA47" i="125"/>
  <c r="AA50" i="125" s="1"/>
  <c r="U47" i="125"/>
  <c r="U51" i="125" s="1"/>
  <c r="O47" i="125"/>
  <c r="O50" i="125" s="1"/>
  <c r="I47" i="125"/>
  <c r="I51" i="125" s="1"/>
  <c r="E47" i="125"/>
  <c r="E50" i="125" s="1"/>
  <c r="C47" i="125"/>
  <c r="AJ40" i="125"/>
  <c r="AJ39" i="125"/>
  <c r="AJ32" i="125"/>
  <c r="AI32" i="125"/>
  <c r="AH32" i="125"/>
  <c r="AG32" i="125"/>
  <c r="AF32" i="125"/>
  <c r="AE32" i="125"/>
  <c r="AD32" i="125"/>
  <c r="AC32" i="125"/>
  <c r="AB32" i="125"/>
  <c r="AA32" i="125"/>
  <c r="Z32" i="125"/>
  <c r="Y32" i="125"/>
  <c r="X32" i="125"/>
  <c r="W32" i="125"/>
  <c r="V32" i="125"/>
  <c r="U32" i="125"/>
  <c r="T32" i="125"/>
  <c r="S32" i="125"/>
  <c r="R32" i="125"/>
  <c r="Q32" i="125"/>
  <c r="P32" i="125"/>
  <c r="O32" i="125"/>
  <c r="N32" i="125"/>
  <c r="M32" i="125"/>
  <c r="L32" i="125"/>
  <c r="K32" i="125"/>
  <c r="J32" i="125"/>
  <c r="I32" i="125"/>
  <c r="H32" i="125"/>
  <c r="G32" i="125"/>
  <c r="F32" i="125"/>
  <c r="AK31" i="125"/>
  <c r="AL31" i="125" s="1"/>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I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L49" i="96"/>
  <c r="AL52" i="96" s="1"/>
  <c r="AG49" i="96"/>
  <c r="AG53" i="96" s="1"/>
  <c r="AA49" i="96"/>
  <c r="AA52" i="96" s="1"/>
  <c r="U49" i="96"/>
  <c r="U53" i="96" s="1"/>
  <c r="O49" i="96"/>
  <c r="O52" i="96" s="1"/>
  <c r="I49" i="96"/>
  <c r="L52" i="96" s="1"/>
  <c r="E49" i="96"/>
  <c r="E52" i="96" s="1"/>
  <c r="C49" i="96"/>
  <c r="AJ42" i="96"/>
  <c r="AJ41" i="96"/>
  <c r="AJ40" i="96"/>
  <c r="AL40" i="96" s="1"/>
  <c r="AG39" i="96"/>
  <c r="AD39" i="96"/>
  <c r="AA39" i="96"/>
  <c r="X39" i="96"/>
  <c r="U39" i="96"/>
  <c r="R39" i="96"/>
  <c r="O39" i="96"/>
  <c r="L39" i="96"/>
  <c r="I39" i="96"/>
  <c r="F39" i="96"/>
  <c r="E39" i="96"/>
  <c r="D39" i="96"/>
  <c r="AJ32" i="96"/>
  <c r="AI32" i="96"/>
  <c r="AH32" i="96"/>
  <c r="AG32" i="96"/>
  <c r="AF32" i="96"/>
  <c r="AE32" i="96"/>
  <c r="AD32" i="96"/>
  <c r="AC32" i="96"/>
  <c r="AB32" i="96"/>
  <c r="AA32" i="96"/>
  <c r="Z32" i="96"/>
  <c r="Y32" i="96"/>
  <c r="X32" i="96"/>
  <c r="W32" i="96"/>
  <c r="V32" i="96"/>
  <c r="U32" i="96"/>
  <c r="T32" i="96"/>
  <c r="S32" i="96"/>
  <c r="R32" i="96"/>
  <c r="Q32" i="96"/>
  <c r="P32" i="96"/>
  <c r="O32" i="96"/>
  <c r="N32" i="96"/>
  <c r="M32" i="96"/>
  <c r="L32" i="96"/>
  <c r="K32" i="96"/>
  <c r="J32" i="96"/>
  <c r="I32" i="96"/>
  <c r="H32" i="96"/>
  <c r="G32" i="96"/>
  <c r="F32" i="96"/>
  <c r="AK31" i="96"/>
  <c r="AL31" i="96" s="1"/>
  <c r="AK30" i="96"/>
  <c r="AL30" i="96" s="1"/>
  <c r="AK29" i="96"/>
  <c r="AL29" i="96" s="1"/>
  <c r="AK28" i="96"/>
  <c r="AL28" i="96" s="1"/>
  <c r="AK27" i="96"/>
  <c r="AL27" i="96" s="1"/>
  <c r="AK26" i="96"/>
  <c r="AL26" i="96" s="1"/>
  <c r="AK25" i="96"/>
  <c r="AL25" i="96" s="1"/>
  <c r="AK24" i="96"/>
  <c r="AL24" i="96" s="1"/>
  <c r="AK23" i="96"/>
  <c r="AL23" i="96" s="1"/>
  <c r="AK22" i="96"/>
  <c r="AL22" i="96" s="1"/>
  <c r="AK21" i="96"/>
  <c r="AL21" i="96" s="1"/>
  <c r="AK20" i="96"/>
  <c r="AL20" i="96" s="1"/>
  <c r="AK19" i="96"/>
  <c r="AL19" i="96" s="1"/>
  <c r="AK18" i="96"/>
  <c r="AL18" i="96" s="1"/>
  <c r="AK17" i="96"/>
  <c r="AL17" i="96" s="1"/>
  <c r="AK16" i="96"/>
  <c r="AL16" i="96" s="1"/>
  <c r="AK15" i="96"/>
  <c r="AL15" i="96" s="1"/>
  <c r="AK14" i="96"/>
  <c r="AL14" i="96" s="1"/>
  <c r="AK13" i="96"/>
  <c r="AL13" i="96" s="1"/>
  <c r="AK12" i="96"/>
  <c r="AL12" i="96" s="1"/>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I11" i="96" s="1"/>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J10" i="96" s="1"/>
  <c r="AL47" i="95"/>
  <c r="AL50" i="95" s="1"/>
  <c r="AG47" i="95"/>
  <c r="AG51" i="95" s="1"/>
  <c r="AA47" i="95"/>
  <c r="AA50" i="95" s="1"/>
  <c r="U47" i="95"/>
  <c r="U51" i="95" s="1"/>
  <c r="O47" i="95"/>
  <c r="O50" i="95" s="1"/>
  <c r="I47" i="95"/>
  <c r="L50" i="95" s="1"/>
  <c r="E47" i="95"/>
  <c r="E50" i="95" s="1"/>
  <c r="C47" i="95"/>
  <c r="AJ40" i="95"/>
  <c r="AJ39" i="95"/>
  <c r="AJ32" i="95"/>
  <c r="AI32" i="95"/>
  <c r="AH32" i="95"/>
  <c r="AG32" i="95"/>
  <c r="AF32" i="95"/>
  <c r="AE32" i="95"/>
  <c r="AD32" i="95"/>
  <c r="AC32" i="95"/>
  <c r="AB32" i="95"/>
  <c r="AA32" i="95"/>
  <c r="Z32" i="95"/>
  <c r="Y32" i="95"/>
  <c r="X32" i="95"/>
  <c r="W32" i="95"/>
  <c r="V32" i="95"/>
  <c r="U32" i="95"/>
  <c r="T32" i="95"/>
  <c r="S32" i="95"/>
  <c r="R32" i="95"/>
  <c r="Q32" i="95"/>
  <c r="P32" i="95"/>
  <c r="O32" i="95"/>
  <c r="N32" i="95"/>
  <c r="M32" i="95"/>
  <c r="L32" i="95"/>
  <c r="K32" i="95"/>
  <c r="J32" i="95"/>
  <c r="I32" i="95"/>
  <c r="H32" i="95"/>
  <c r="G32" i="95"/>
  <c r="F32" i="95"/>
  <c r="AK31" i="95"/>
  <c r="AL31" i="95" s="1"/>
  <c r="AK30" i="95"/>
  <c r="AL30" i="95" s="1"/>
  <c r="AK29" i="95"/>
  <c r="AL29" i="95" s="1"/>
  <c r="AK28" i="95"/>
  <c r="AL28" i="95" s="1"/>
  <c r="AK27" i="95"/>
  <c r="AL27" i="95" s="1"/>
  <c r="AK26" i="95"/>
  <c r="AL26" i="95" s="1"/>
  <c r="AK25" i="95"/>
  <c r="AL25" i="95" s="1"/>
  <c r="AK24" i="95"/>
  <c r="AL24" i="95" s="1"/>
  <c r="AK23" i="95"/>
  <c r="AL23" i="95" s="1"/>
  <c r="AK22" i="95"/>
  <c r="AL22" i="95" s="1"/>
  <c r="AK21" i="95"/>
  <c r="AL21" i="95" s="1"/>
  <c r="AK20" i="95"/>
  <c r="AL20" i="95" s="1"/>
  <c r="AK19" i="95"/>
  <c r="AL19" i="95" s="1"/>
  <c r="AK18" i="95"/>
  <c r="AL18" i="95" s="1"/>
  <c r="AK17" i="95"/>
  <c r="AL17" i="95" s="1"/>
  <c r="AK16" i="95"/>
  <c r="AL16" i="95" s="1"/>
  <c r="AK15" i="95"/>
  <c r="AL15" i="95" s="1"/>
  <c r="AK14" i="95"/>
  <c r="AL14" i="95" s="1"/>
  <c r="AK13" i="95"/>
  <c r="AL13" i="95" s="1"/>
  <c r="AK12" i="95"/>
  <c r="AL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I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L54" i="94"/>
  <c r="AL57" i="94" s="1"/>
  <c r="AG54" i="94"/>
  <c r="AG58" i="94" s="1"/>
  <c r="AA54" i="94"/>
  <c r="AA57" i="94" s="1"/>
  <c r="U54" i="94"/>
  <c r="U58" i="94" s="1"/>
  <c r="O54" i="94"/>
  <c r="O57" i="94" s="1"/>
  <c r="I54" i="94"/>
  <c r="L57" i="94" s="1"/>
  <c r="E54" i="94"/>
  <c r="E57" i="94" s="1"/>
  <c r="C54" i="94"/>
  <c r="AJ47" i="94"/>
  <c r="AJ46" i="94"/>
  <c r="AJ45" i="94"/>
  <c r="AJ44" i="94"/>
  <c r="AJ43" i="94"/>
  <c r="AJ42" i="94"/>
  <c r="AJ41" i="94"/>
  <c r="AJ40" i="94"/>
  <c r="AG39" i="94"/>
  <c r="AD39" i="94"/>
  <c r="AA39" i="94"/>
  <c r="X39" i="94"/>
  <c r="U39" i="94"/>
  <c r="R39" i="94"/>
  <c r="O39" i="94"/>
  <c r="L39" i="94"/>
  <c r="I39" i="94"/>
  <c r="F39" i="94"/>
  <c r="E39" i="94"/>
  <c r="D39" i="94"/>
  <c r="AJ32" i="94"/>
  <c r="AI32" i="94"/>
  <c r="AH32" i="94"/>
  <c r="AG32" i="94"/>
  <c r="AF32" i="94"/>
  <c r="AE32" i="94"/>
  <c r="AD32" i="94"/>
  <c r="AC32" i="94"/>
  <c r="AB32" i="94"/>
  <c r="AA32" i="94"/>
  <c r="Z32" i="94"/>
  <c r="Y32" i="94"/>
  <c r="X32" i="94"/>
  <c r="W32" i="94"/>
  <c r="V32" i="94"/>
  <c r="U32" i="94"/>
  <c r="T32" i="94"/>
  <c r="S32" i="94"/>
  <c r="R32" i="94"/>
  <c r="Q32" i="94"/>
  <c r="P32" i="94"/>
  <c r="O32" i="94"/>
  <c r="N32" i="94"/>
  <c r="M32" i="94"/>
  <c r="L32" i="94"/>
  <c r="K32" i="94"/>
  <c r="J32" i="94"/>
  <c r="I32" i="94"/>
  <c r="H32" i="94"/>
  <c r="G32" i="94"/>
  <c r="F32" i="94"/>
  <c r="AK31" i="94"/>
  <c r="AL31" i="94" s="1"/>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I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L46" i="93"/>
  <c r="AL49" i="93" s="1"/>
  <c r="AG46" i="93"/>
  <c r="AG50" i="93" s="1"/>
  <c r="AA46" i="93"/>
  <c r="AA49" i="93" s="1"/>
  <c r="U46" i="93"/>
  <c r="U50" i="93" s="1"/>
  <c r="O46" i="93"/>
  <c r="O49" i="93" s="1"/>
  <c r="I46" i="93"/>
  <c r="E46" i="93"/>
  <c r="E49" i="93" s="1"/>
  <c r="C46" i="93"/>
  <c r="AJ40" i="93"/>
  <c r="AJ39" i="93"/>
  <c r="AL39" i="93" s="1"/>
  <c r="E44" i="93" s="1"/>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AK31" i="93"/>
  <c r="AL31" i="93" s="1"/>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J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I10" i="93" s="1"/>
  <c r="I47" i="119"/>
  <c r="E47" i="119"/>
  <c r="F50" i="119" s="1"/>
  <c r="C47" i="119"/>
  <c r="D49" i="119" s="1"/>
  <c r="AH42" i="119"/>
  <c r="AK42" i="119" s="1"/>
  <c r="AH41" i="119"/>
  <c r="AK41" i="119" s="1"/>
  <c r="I41" i="119"/>
  <c r="I43" i="119" s="1"/>
  <c r="AH43" i="119" s="1"/>
  <c r="AK43" i="119" s="1"/>
  <c r="F40" i="119"/>
  <c r="E40" i="119"/>
  <c r="D40" i="119"/>
  <c r="U39" i="119"/>
  <c r="AJ32" i="119"/>
  <c r="AI32" i="119"/>
  <c r="AH32" i="119"/>
  <c r="AG32" i="119"/>
  <c r="AF32" i="119"/>
  <c r="AE32" i="119"/>
  <c r="AD32" i="119"/>
  <c r="AC32" i="119"/>
  <c r="AB32" i="119"/>
  <c r="AA32" i="119"/>
  <c r="Z32" i="119"/>
  <c r="Y32" i="119"/>
  <c r="X32" i="119"/>
  <c r="W32" i="119"/>
  <c r="V32" i="119"/>
  <c r="U32" i="119"/>
  <c r="T32" i="119"/>
  <c r="S32" i="119"/>
  <c r="R32" i="119"/>
  <c r="Q32" i="119"/>
  <c r="P32" i="119"/>
  <c r="O32" i="119"/>
  <c r="N32" i="119"/>
  <c r="M32" i="119"/>
  <c r="L32" i="119"/>
  <c r="K32" i="119"/>
  <c r="J32" i="119"/>
  <c r="I32" i="119"/>
  <c r="H32" i="119"/>
  <c r="G32" i="119"/>
  <c r="F32" i="119"/>
  <c r="AK31" i="119"/>
  <c r="AL31" i="119" s="1"/>
  <c r="AK30" i="119"/>
  <c r="AL30" i="119" s="1"/>
  <c r="AK29" i="119"/>
  <c r="AL29" i="119" s="1"/>
  <c r="AK28" i="119"/>
  <c r="AL28" i="119" s="1"/>
  <c r="AK27" i="119"/>
  <c r="AL27" i="119" s="1"/>
  <c r="AK26" i="119"/>
  <c r="AL26" i="119" s="1"/>
  <c r="AK25" i="119"/>
  <c r="AL25" i="119" s="1"/>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L14" i="119" s="1"/>
  <c r="AK13" i="119"/>
  <c r="AL13"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I11"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J10" i="119" s="1"/>
  <c r="I47" i="120"/>
  <c r="I50" i="120" s="1"/>
  <c r="E47" i="120"/>
  <c r="F50" i="120" s="1"/>
  <c r="C47" i="120"/>
  <c r="C49" i="120" s="1"/>
  <c r="AH42" i="120"/>
  <c r="AK42" i="120" s="1"/>
  <c r="AH41" i="120"/>
  <c r="AK41" i="120" s="1"/>
  <c r="I41" i="120"/>
  <c r="I43" i="120" s="1"/>
  <c r="AH43" i="120" s="1"/>
  <c r="AK43" i="120" s="1"/>
  <c r="F40" i="120"/>
  <c r="E40" i="120"/>
  <c r="D40" i="120"/>
  <c r="U39" i="120"/>
  <c r="AJ32" i="120"/>
  <c r="AI32" i="120"/>
  <c r="AH32" i="120"/>
  <c r="AG32" i="120"/>
  <c r="AF32" i="120"/>
  <c r="AE32" i="120"/>
  <c r="AD32" i="120"/>
  <c r="AC32" i="120"/>
  <c r="AB32" i="120"/>
  <c r="AA32" i="120"/>
  <c r="Z32" i="120"/>
  <c r="Y32" i="120"/>
  <c r="X32" i="120"/>
  <c r="W32" i="120"/>
  <c r="V32" i="120"/>
  <c r="U32" i="120"/>
  <c r="T32" i="120"/>
  <c r="S32" i="120"/>
  <c r="R32" i="120"/>
  <c r="Q32" i="120"/>
  <c r="P32" i="120"/>
  <c r="O32" i="120"/>
  <c r="N32" i="120"/>
  <c r="M32" i="120"/>
  <c r="L32" i="120"/>
  <c r="K32" i="120"/>
  <c r="J32" i="120"/>
  <c r="I32" i="120"/>
  <c r="H32" i="120"/>
  <c r="G32" i="120"/>
  <c r="F32" i="120"/>
  <c r="AK31" i="120"/>
  <c r="AL31" i="120" s="1"/>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J11"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I48" i="117"/>
  <c r="E48" i="117"/>
  <c r="F51" i="117" s="1"/>
  <c r="C48" i="117"/>
  <c r="D50" i="117" s="1"/>
  <c r="AH42" i="117"/>
  <c r="AK42" i="117" s="1"/>
  <c r="AH41" i="117"/>
  <c r="AK41" i="117" s="1"/>
  <c r="I41" i="117"/>
  <c r="I43" i="117" s="1"/>
  <c r="AH43" i="117" s="1"/>
  <c r="AK43" i="117" s="1"/>
  <c r="F40" i="117"/>
  <c r="E40" i="117"/>
  <c r="D40" i="117"/>
  <c r="U39" i="117"/>
  <c r="AJ32" i="117"/>
  <c r="AI32" i="117"/>
  <c r="AH32" i="117"/>
  <c r="AG32" i="117"/>
  <c r="AF32" i="117"/>
  <c r="AE32" i="117"/>
  <c r="AD32" i="117"/>
  <c r="AC32" i="117"/>
  <c r="AB32" i="117"/>
  <c r="AA32" i="117"/>
  <c r="Z32" i="117"/>
  <c r="Y32" i="117"/>
  <c r="X32" i="117"/>
  <c r="W32" i="117"/>
  <c r="V32" i="117"/>
  <c r="U32" i="117"/>
  <c r="T32" i="117"/>
  <c r="S32" i="117"/>
  <c r="R32" i="117"/>
  <c r="Q32" i="117"/>
  <c r="P32" i="117"/>
  <c r="O32" i="117"/>
  <c r="N32" i="117"/>
  <c r="M32" i="117"/>
  <c r="L32" i="117"/>
  <c r="K32" i="117"/>
  <c r="J32" i="117"/>
  <c r="I32" i="117"/>
  <c r="H32" i="117"/>
  <c r="G32" i="117"/>
  <c r="F32" i="117"/>
  <c r="AK31" i="117"/>
  <c r="AL31" i="117" s="1"/>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s="1"/>
  <c r="AK17" i="117"/>
  <c r="AL17" i="117" s="1"/>
  <c r="AK16" i="117"/>
  <c r="AL16" i="117" s="1"/>
  <c r="AK15" i="117"/>
  <c r="AL15" i="117" s="1"/>
  <c r="AK14" i="117"/>
  <c r="AL14" i="117" s="1"/>
  <c r="AK13" i="117"/>
  <c r="AL13"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I11"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10" i="117" s="1"/>
  <c r="D53" i="116"/>
  <c r="C53" i="116"/>
  <c r="I51" i="116"/>
  <c r="I54" i="116" s="1"/>
  <c r="E51" i="116"/>
  <c r="F54" i="116" s="1"/>
  <c r="F43" i="116"/>
  <c r="E43" i="116"/>
  <c r="D43" i="116"/>
  <c r="AH42" i="116"/>
  <c r="AK42" i="116" s="1"/>
  <c r="I42" i="116"/>
  <c r="AH41" i="116"/>
  <c r="AK41" i="116" s="1"/>
  <c r="I41" i="116"/>
  <c r="F40" i="116"/>
  <c r="E40" i="116"/>
  <c r="D40" i="116"/>
  <c r="U39" i="116"/>
  <c r="AJ32" i="116"/>
  <c r="AI32" i="116"/>
  <c r="AH32" i="116"/>
  <c r="AG32" i="116"/>
  <c r="AF32" i="116"/>
  <c r="AE32" i="116"/>
  <c r="AD32" i="116"/>
  <c r="AC32" i="116"/>
  <c r="AB32" i="116"/>
  <c r="AA32" i="116"/>
  <c r="Z32" i="116"/>
  <c r="Y32" i="116"/>
  <c r="X32" i="116"/>
  <c r="W32" i="116"/>
  <c r="V32" i="116"/>
  <c r="U32" i="116"/>
  <c r="T32" i="116"/>
  <c r="S32" i="116"/>
  <c r="R32" i="116"/>
  <c r="Q32" i="116"/>
  <c r="P32" i="116"/>
  <c r="O32" i="116"/>
  <c r="N32" i="116"/>
  <c r="M32" i="116"/>
  <c r="L32" i="116"/>
  <c r="K32" i="116"/>
  <c r="J32" i="116"/>
  <c r="I32" i="116"/>
  <c r="H32" i="116"/>
  <c r="G32" i="116"/>
  <c r="F32" i="116"/>
  <c r="AK31" i="116"/>
  <c r="AL31" i="116" s="1"/>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J11"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I10" i="116" s="1"/>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31" i="60"/>
  <c r="AK30" i="60"/>
  <c r="AK29" i="60"/>
  <c r="AK28" i="60"/>
  <c r="AK27" i="60"/>
  <c r="AK26" i="60"/>
  <c r="AK25" i="60"/>
  <c r="AK24" i="60"/>
  <c r="AK23" i="60"/>
  <c r="AK22" i="60"/>
  <c r="AK21" i="60"/>
  <c r="AK20" i="60"/>
  <c r="AK19" i="60"/>
  <c r="AK18" i="60"/>
  <c r="AK17" i="60"/>
  <c r="AK16" i="60"/>
  <c r="AK15" i="60"/>
  <c r="AK14" i="60"/>
  <c r="AK13"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I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J10" i="60" s="1"/>
  <c r="AL40" i="97" l="1"/>
  <c r="C45" i="97" s="1"/>
  <c r="AJ50" i="125"/>
  <c r="AJ49" i="125"/>
  <c r="AL12" i="106"/>
  <c r="AL14" i="106"/>
  <c r="AL16" i="106"/>
  <c r="AL18" i="106"/>
  <c r="AL20" i="106"/>
  <c r="AL22" i="106"/>
  <c r="AL24" i="106"/>
  <c r="AL26" i="106"/>
  <c r="AL28" i="106"/>
  <c r="AL30" i="106"/>
  <c r="AL32" i="106"/>
  <c r="L40" i="106"/>
  <c r="AJ40" i="106"/>
  <c r="L41" i="106"/>
  <c r="AJ41" i="106"/>
  <c r="AI11" i="106"/>
  <c r="AL13" i="106"/>
  <c r="AL15" i="106"/>
  <c r="AL17" i="106"/>
  <c r="AL19" i="106"/>
  <c r="AL21" i="106"/>
  <c r="AL23" i="106"/>
  <c r="AL25" i="106"/>
  <c r="AL27" i="106"/>
  <c r="AL29" i="106"/>
  <c r="AL31" i="106"/>
  <c r="D40" i="106"/>
  <c r="X40" i="106"/>
  <c r="D41" i="106"/>
  <c r="X41" i="106"/>
  <c r="AH10" i="106"/>
  <c r="AJ10" i="106"/>
  <c r="F40" i="106"/>
  <c r="R40" i="106"/>
  <c r="AD40" i="106"/>
  <c r="AM40" i="106"/>
  <c r="F41" i="106"/>
  <c r="R41" i="106"/>
  <c r="AD41" i="106"/>
  <c r="AM41" i="106"/>
  <c r="AH11" i="106"/>
  <c r="C40" i="106"/>
  <c r="E40" i="106"/>
  <c r="I40" i="106"/>
  <c r="O40" i="106"/>
  <c r="U40" i="106"/>
  <c r="AA40" i="106"/>
  <c r="AG40" i="106"/>
  <c r="AL40" i="106"/>
  <c r="AI10" i="107"/>
  <c r="C64" i="107"/>
  <c r="I64" i="107"/>
  <c r="AM44" i="107"/>
  <c r="AL44" i="107"/>
  <c r="C57" i="107" s="1"/>
  <c r="AH10" i="107"/>
  <c r="AI11" i="107"/>
  <c r="D62" i="107"/>
  <c r="F62" i="107"/>
  <c r="L62" i="107"/>
  <c r="R62" i="107"/>
  <c r="X62" i="107"/>
  <c r="AD62" i="107"/>
  <c r="AJ62" i="107"/>
  <c r="AM62" i="107"/>
  <c r="D63" i="107"/>
  <c r="F63" i="107"/>
  <c r="L63" i="107"/>
  <c r="R63" i="107"/>
  <c r="X63" i="107"/>
  <c r="AD63" i="107"/>
  <c r="AJ63" i="107"/>
  <c r="AM63" i="107"/>
  <c r="E64" i="107"/>
  <c r="O64" i="107"/>
  <c r="AA64" i="107"/>
  <c r="AL64" i="107"/>
  <c r="D68" i="107"/>
  <c r="F68" i="107"/>
  <c r="D69" i="107"/>
  <c r="F69" i="107"/>
  <c r="E70" i="107"/>
  <c r="AH11" i="107"/>
  <c r="C62" i="107"/>
  <c r="E62" i="107"/>
  <c r="I62" i="107"/>
  <c r="O62" i="107"/>
  <c r="U62" i="107"/>
  <c r="AA62" i="107"/>
  <c r="AG62" i="107"/>
  <c r="AL62" i="107"/>
  <c r="C63" i="107"/>
  <c r="I63" i="107"/>
  <c r="U63" i="107"/>
  <c r="AG63" i="107"/>
  <c r="C68" i="107"/>
  <c r="E68" i="107"/>
  <c r="C69" i="107"/>
  <c r="AI10" i="124"/>
  <c r="I59" i="124"/>
  <c r="E57" i="124"/>
  <c r="AA57" i="124"/>
  <c r="E58" i="124"/>
  <c r="AA58" i="124"/>
  <c r="E59" i="124"/>
  <c r="O57" i="124"/>
  <c r="AL57" i="124"/>
  <c r="O58" i="124"/>
  <c r="AL58" i="124"/>
  <c r="O59" i="124"/>
  <c r="C52" i="124"/>
  <c r="E52" i="124"/>
  <c r="AH11" i="124"/>
  <c r="AJ11" i="124"/>
  <c r="C57" i="124"/>
  <c r="I57" i="124"/>
  <c r="U57" i="124"/>
  <c r="AG57" i="124"/>
  <c r="I58" i="124"/>
  <c r="U58" i="124"/>
  <c r="AG58" i="124"/>
  <c r="AG59" i="124"/>
  <c r="AH10" i="124"/>
  <c r="F57" i="124"/>
  <c r="L57" i="124"/>
  <c r="R57" i="124"/>
  <c r="X57" i="124"/>
  <c r="AD57" i="124"/>
  <c r="AJ57" i="124"/>
  <c r="AM57" i="124"/>
  <c r="L58" i="124"/>
  <c r="AD58" i="124"/>
  <c r="AM58" i="124"/>
  <c r="AL12" i="102"/>
  <c r="AL14" i="102"/>
  <c r="AL16" i="102"/>
  <c r="AL18" i="102"/>
  <c r="AL20" i="102"/>
  <c r="AL22" i="102"/>
  <c r="AL24" i="102"/>
  <c r="AL26" i="102"/>
  <c r="AL28" i="102"/>
  <c r="AL30" i="102"/>
  <c r="AL32" i="102"/>
  <c r="E54" i="102"/>
  <c r="AA54" i="102"/>
  <c r="E55" i="102"/>
  <c r="AA55" i="102"/>
  <c r="AI11" i="102"/>
  <c r="AL13" i="102"/>
  <c r="AL15" i="102"/>
  <c r="AL17" i="102"/>
  <c r="AL19" i="102"/>
  <c r="AL21" i="102"/>
  <c r="AL23" i="102"/>
  <c r="AL25" i="102"/>
  <c r="AL27" i="102"/>
  <c r="AL29" i="102"/>
  <c r="AL31" i="102"/>
  <c r="AJ38" i="102"/>
  <c r="AL38" i="102" s="1"/>
  <c r="O54" i="102"/>
  <c r="AL54" i="102"/>
  <c r="O55" i="102"/>
  <c r="AL55" i="102"/>
  <c r="E49" i="102"/>
  <c r="C49" i="102"/>
  <c r="AH10" i="102"/>
  <c r="AJ10" i="102"/>
  <c r="C54" i="102"/>
  <c r="I54" i="102"/>
  <c r="U54" i="102"/>
  <c r="AG54" i="102"/>
  <c r="I55" i="102"/>
  <c r="U55" i="102"/>
  <c r="AG55" i="102"/>
  <c r="AH11" i="102"/>
  <c r="F54" i="102"/>
  <c r="L54" i="102"/>
  <c r="R54" i="102"/>
  <c r="X54" i="102"/>
  <c r="AD54" i="102"/>
  <c r="AJ54" i="102"/>
  <c r="AM54" i="102"/>
  <c r="AI10" i="101"/>
  <c r="E59" i="101"/>
  <c r="O59" i="101"/>
  <c r="E52" i="101"/>
  <c r="C52" i="101"/>
  <c r="AH11" i="101"/>
  <c r="AJ11" i="101"/>
  <c r="AM43" i="101"/>
  <c r="I52" i="101" s="1"/>
  <c r="AM47" i="101"/>
  <c r="D57" i="101"/>
  <c r="F57" i="101"/>
  <c r="L57" i="101"/>
  <c r="R57" i="101"/>
  <c r="X57" i="101"/>
  <c r="AD57" i="101"/>
  <c r="AJ57" i="101"/>
  <c r="AM57" i="101"/>
  <c r="F58" i="101"/>
  <c r="L58" i="101"/>
  <c r="R58" i="101"/>
  <c r="X58" i="101"/>
  <c r="AD58" i="101"/>
  <c r="AJ58" i="101"/>
  <c r="AM58" i="101"/>
  <c r="I59" i="101"/>
  <c r="U59" i="101"/>
  <c r="AG59" i="101"/>
  <c r="AH10" i="101"/>
  <c r="E57" i="101"/>
  <c r="I57" i="101"/>
  <c r="O57" i="101"/>
  <c r="U57" i="101"/>
  <c r="AA57" i="101"/>
  <c r="AG57" i="101"/>
  <c r="AL57" i="101"/>
  <c r="E58" i="101"/>
  <c r="O58" i="101"/>
  <c r="AA58" i="101"/>
  <c r="AL58" i="101"/>
  <c r="AJ50" i="100"/>
  <c r="AJ49" i="100"/>
  <c r="AL39" i="100"/>
  <c r="E44" i="100" s="1"/>
  <c r="L49" i="100"/>
  <c r="L50" i="100"/>
  <c r="AI11" i="100"/>
  <c r="AL13" i="100"/>
  <c r="AL15" i="100"/>
  <c r="AL17" i="100"/>
  <c r="AL19" i="100"/>
  <c r="AL21" i="100"/>
  <c r="AL23" i="100"/>
  <c r="AL25" i="100"/>
  <c r="AL27" i="100"/>
  <c r="AL29" i="100"/>
  <c r="AL31" i="100"/>
  <c r="AL12" i="100"/>
  <c r="AL14" i="100"/>
  <c r="AL16" i="100"/>
  <c r="AL18" i="100"/>
  <c r="AL20" i="100"/>
  <c r="AL22" i="100"/>
  <c r="AL24" i="100"/>
  <c r="AL26" i="100"/>
  <c r="AL28" i="100"/>
  <c r="AL30" i="100"/>
  <c r="AK32" i="100"/>
  <c r="AL32" i="100" s="1"/>
  <c r="D49" i="100"/>
  <c r="X49" i="100"/>
  <c r="D50" i="100"/>
  <c r="X50" i="100"/>
  <c r="AH10" i="100"/>
  <c r="AJ10" i="100"/>
  <c r="C44" i="100"/>
  <c r="I44" i="100"/>
  <c r="F49" i="100"/>
  <c r="R49" i="100"/>
  <c r="AD49" i="100"/>
  <c r="AM49" i="100"/>
  <c r="F50" i="100"/>
  <c r="R50" i="100"/>
  <c r="AD50" i="100"/>
  <c r="AM50" i="100"/>
  <c r="AH11" i="100"/>
  <c r="C49" i="100"/>
  <c r="E49" i="100"/>
  <c r="I49" i="100"/>
  <c r="O49" i="100"/>
  <c r="U49" i="100"/>
  <c r="AA49" i="100"/>
  <c r="AG49" i="100"/>
  <c r="AL49" i="100"/>
  <c r="E49" i="99"/>
  <c r="AA49" i="99"/>
  <c r="AA50" i="99"/>
  <c r="AI11" i="99"/>
  <c r="E51" i="99"/>
  <c r="O49" i="99"/>
  <c r="AL49" i="99"/>
  <c r="O50" i="99"/>
  <c r="AL50" i="99"/>
  <c r="AH10" i="99"/>
  <c r="AJ10" i="99"/>
  <c r="C44" i="99"/>
  <c r="C49" i="99"/>
  <c r="I49" i="99"/>
  <c r="U49" i="99"/>
  <c r="AG49" i="99"/>
  <c r="C50" i="99"/>
  <c r="I50" i="99"/>
  <c r="U50" i="99"/>
  <c r="AG50" i="99"/>
  <c r="C51" i="99"/>
  <c r="I51" i="99"/>
  <c r="U51" i="99"/>
  <c r="AG51" i="99"/>
  <c r="AH11" i="99"/>
  <c r="D49" i="99"/>
  <c r="F49" i="99"/>
  <c r="L49" i="99"/>
  <c r="R49" i="99"/>
  <c r="X49" i="99"/>
  <c r="AD49" i="99"/>
  <c r="AJ49" i="99"/>
  <c r="AM49" i="99"/>
  <c r="F50" i="99"/>
  <c r="R50" i="99"/>
  <c r="AD50" i="99"/>
  <c r="AM50" i="99"/>
  <c r="E51" i="98"/>
  <c r="AA51" i="98"/>
  <c r="AA52" i="98"/>
  <c r="AI12" i="98"/>
  <c r="E53" i="98"/>
  <c r="O53" i="98"/>
  <c r="O51" i="98"/>
  <c r="AL51" i="98"/>
  <c r="O52" i="98"/>
  <c r="AL52" i="98"/>
  <c r="AH11" i="98"/>
  <c r="AJ11" i="98"/>
  <c r="C46" i="98"/>
  <c r="C51" i="98"/>
  <c r="I51" i="98"/>
  <c r="U51" i="98"/>
  <c r="AG51" i="98"/>
  <c r="C52" i="98"/>
  <c r="I52" i="98"/>
  <c r="U52" i="98"/>
  <c r="AG52" i="98"/>
  <c r="C53" i="98"/>
  <c r="I53" i="98"/>
  <c r="U53" i="98"/>
  <c r="AG53" i="98"/>
  <c r="AH12" i="98"/>
  <c r="D51" i="98"/>
  <c r="F51" i="98"/>
  <c r="L51" i="98"/>
  <c r="R51" i="98"/>
  <c r="X51" i="98"/>
  <c r="AD51" i="98"/>
  <c r="AJ51" i="98"/>
  <c r="AM51" i="98"/>
  <c r="F52" i="98"/>
  <c r="R52" i="98"/>
  <c r="AD52" i="98"/>
  <c r="AM52" i="98"/>
  <c r="AK33" i="118"/>
  <c r="AL33" i="118" s="1"/>
  <c r="AL13" i="118"/>
  <c r="AL15" i="118"/>
  <c r="AL17" i="118"/>
  <c r="AL19" i="118"/>
  <c r="AL21" i="118"/>
  <c r="AL23" i="118"/>
  <c r="AL25" i="118"/>
  <c r="AL27" i="118"/>
  <c r="AL29" i="118"/>
  <c r="AL31" i="118"/>
  <c r="E50" i="118"/>
  <c r="AA50" i="118"/>
  <c r="AA51" i="118"/>
  <c r="AI12" i="118"/>
  <c r="AL14" i="118"/>
  <c r="AL16" i="118"/>
  <c r="AL18" i="118"/>
  <c r="AL20" i="118"/>
  <c r="AL22" i="118"/>
  <c r="AL24" i="118"/>
  <c r="AL26" i="118"/>
  <c r="AL28" i="118"/>
  <c r="AL30" i="118"/>
  <c r="AL32" i="118"/>
  <c r="E52" i="118"/>
  <c r="O52" i="118"/>
  <c r="O50" i="118"/>
  <c r="AL50" i="118"/>
  <c r="O51" i="118"/>
  <c r="AL51" i="118"/>
  <c r="AH11" i="118"/>
  <c r="AJ11" i="118"/>
  <c r="C45" i="118"/>
  <c r="C50" i="118"/>
  <c r="I50" i="118"/>
  <c r="U50" i="118"/>
  <c r="AG50" i="118"/>
  <c r="C51" i="118"/>
  <c r="I51" i="118"/>
  <c r="U51" i="118"/>
  <c r="AG51" i="118"/>
  <c r="C52" i="118"/>
  <c r="I52" i="118"/>
  <c r="U52" i="118"/>
  <c r="AG52" i="118"/>
  <c r="AH12" i="118"/>
  <c r="D50" i="118"/>
  <c r="F50" i="118"/>
  <c r="L50" i="118"/>
  <c r="R50" i="118"/>
  <c r="X50" i="118"/>
  <c r="AD50" i="118"/>
  <c r="AJ50" i="118"/>
  <c r="AM50" i="118"/>
  <c r="F51" i="118"/>
  <c r="R51" i="118"/>
  <c r="AD51" i="118"/>
  <c r="AM51" i="118"/>
  <c r="AK33" i="97"/>
  <c r="AL33" i="97" s="1"/>
  <c r="AI11" i="97"/>
  <c r="E50" i="97"/>
  <c r="AA50" i="97"/>
  <c r="AA51" i="97"/>
  <c r="E52" i="97"/>
  <c r="O52" i="97"/>
  <c r="O50" i="97"/>
  <c r="AL50" i="97"/>
  <c r="O51" i="97"/>
  <c r="AL51" i="97"/>
  <c r="AH12" i="97"/>
  <c r="AJ12" i="97"/>
  <c r="C50" i="97"/>
  <c r="I50" i="97"/>
  <c r="U50" i="97"/>
  <c r="AG50" i="97"/>
  <c r="C51" i="97"/>
  <c r="I51" i="97"/>
  <c r="U51" i="97"/>
  <c r="AG51" i="97"/>
  <c r="C52" i="97"/>
  <c r="I52" i="97"/>
  <c r="U52" i="97"/>
  <c r="AG52" i="97"/>
  <c r="AH11" i="97"/>
  <c r="D50" i="97"/>
  <c r="F50" i="97"/>
  <c r="L50" i="97"/>
  <c r="R50" i="97"/>
  <c r="X50" i="97"/>
  <c r="AD50" i="97"/>
  <c r="AJ50" i="97"/>
  <c r="AM50" i="97"/>
  <c r="F51" i="97"/>
  <c r="R51" i="97"/>
  <c r="AD51" i="97"/>
  <c r="AM51" i="97"/>
  <c r="L49" i="125"/>
  <c r="L50" i="125"/>
  <c r="AI10" i="125"/>
  <c r="AK32" i="125"/>
  <c r="AL32" i="125" s="1"/>
  <c r="AL39" i="125"/>
  <c r="C51" i="125"/>
  <c r="D49" i="125"/>
  <c r="X49" i="125"/>
  <c r="D50" i="125"/>
  <c r="X50" i="125"/>
  <c r="AH11" i="125"/>
  <c r="AJ11" i="125"/>
  <c r="F49" i="125"/>
  <c r="R49" i="125"/>
  <c r="AD49" i="125"/>
  <c r="AM49" i="125"/>
  <c r="F50" i="125"/>
  <c r="R50" i="125"/>
  <c r="AD50" i="125"/>
  <c r="AM50" i="125"/>
  <c r="E51" i="125"/>
  <c r="O51" i="125"/>
  <c r="AA51" i="125"/>
  <c r="AL51" i="125"/>
  <c r="AH10" i="125"/>
  <c r="C49" i="125"/>
  <c r="E49" i="125"/>
  <c r="I49" i="125"/>
  <c r="O49" i="125"/>
  <c r="U49" i="125"/>
  <c r="AA49" i="125"/>
  <c r="AG49" i="125"/>
  <c r="AL49" i="125"/>
  <c r="C50" i="125"/>
  <c r="I50" i="125"/>
  <c r="U50" i="125"/>
  <c r="AG50" i="125"/>
  <c r="AL41" i="96"/>
  <c r="AI10" i="96"/>
  <c r="AK32" i="96"/>
  <c r="AL32" i="96" s="1"/>
  <c r="AJ39" i="96"/>
  <c r="AL39" i="96" s="1"/>
  <c r="C46" i="96" s="1"/>
  <c r="E46" i="96"/>
  <c r="L51" i="96"/>
  <c r="AJ51" i="96"/>
  <c r="AJ52" i="96"/>
  <c r="C53" i="96"/>
  <c r="I53" i="96"/>
  <c r="D51" i="96"/>
  <c r="X51" i="96"/>
  <c r="D52" i="96"/>
  <c r="X52" i="96"/>
  <c r="AH11" i="96"/>
  <c r="AJ11" i="96"/>
  <c r="F51" i="96"/>
  <c r="R51" i="96"/>
  <c r="AD51" i="96"/>
  <c r="AM51" i="96"/>
  <c r="F52" i="96"/>
  <c r="R52" i="96"/>
  <c r="AD52" i="96"/>
  <c r="AM52" i="96"/>
  <c r="E53" i="96"/>
  <c r="O53" i="96"/>
  <c r="AA53" i="96"/>
  <c r="AL53" i="96"/>
  <c r="AH10" i="96"/>
  <c r="C51" i="96"/>
  <c r="E51" i="96"/>
  <c r="I51" i="96"/>
  <c r="O51" i="96"/>
  <c r="U51" i="96"/>
  <c r="AA51" i="96"/>
  <c r="AG51" i="96"/>
  <c r="AL51" i="96"/>
  <c r="C52" i="96"/>
  <c r="I52" i="96"/>
  <c r="U52" i="96"/>
  <c r="AG52" i="96"/>
  <c r="L49" i="95"/>
  <c r="AJ49" i="95"/>
  <c r="AJ50" i="95"/>
  <c r="AI10" i="95"/>
  <c r="AK32" i="95"/>
  <c r="AL32" i="95" s="1"/>
  <c r="AL39" i="95"/>
  <c r="C44" i="95" s="1"/>
  <c r="C51" i="95"/>
  <c r="I51" i="95"/>
  <c r="D49" i="95"/>
  <c r="X49" i="95"/>
  <c r="D50" i="95"/>
  <c r="X50" i="95"/>
  <c r="E44" i="95"/>
  <c r="AJ11" i="95"/>
  <c r="R49" i="95"/>
  <c r="AM49" i="95"/>
  <c r="F50" i="95"/>
  <c r="R50" i="95"/>
  <c r="AM50" i="95"/>
  <c r="E51" i="95"/>
  <c r="O51" i="95"/>
  <c r="AA51" i="95"/>
  <c r="AL51" i="95"/>
  <c r="AH11" i="95"/>
  <c r="F49" i="95"/>
  <c r="AD49" i="95"/>
  <c r="AD50" i="95"/>
  <c r="AH10" i="95"/>
  <c r="C49" i="95"/>
  <c r="E49" i="95"/>
  <c r="I49" i="95"/>
  <c r="O49" i="95"/>
  <c r="U49" i="95"/>
  <c r="AA49" i="95"/>
  <c r="AG49" i="95"/>
  <c r="AL49" i="95"/>
  <c r="C50" i="95"/>
  <c r="I50" i="95"/>
  <c r="U50" i="95"/>
  <c r="AG50" i="95"/>
  <c r="L56" i="94"/>
  <c r="AJ56" i="94"/>
  <c r="AJ57" i="94"/>
  <c r="AI10" i="94"/>
  <c r="AK32" i="94"/>
  <c r="AL32" i="94" s="1"/>
  <c r="AJ39" i="94"/>
  <c r="C58" i="94"/>
  <c r="I58" i="94"/>
  <c r="D56" i="94"/>
  <c r="X56" i="94"/>
  <c r="D57" i="94"/>
  <c r="X57" i="94"/>
  <c r="AL39" i="94"/>
  <c r="C52" i="94" s="1"/>
  <c r="AM39" i="94"/>
  <c r="AH11" i="94"/>
  <c r="AJ11" i="94"/>
  <c r="F56" i="94"/>
  <c r="R56" i="94"/>
  <c r="AD56" i="94"/>
  <c r="AM56" i="94"/>
  <c r="F57" i="94"/>
  <c r="R57" i="94"/>
  <c r="AD57" i="94"/>
  <c r="AM57" i="94"/>
  <c r="E58" i="94"/>
  <c r="O58" i="94"/>
  <c r="AA58" i="94"/>
  <c r="AL58" i="94"/>
  <c r="AH10" i="94"/>
  <c r="C56" i="94"/>
  <c r="E56" i="94"/>
  <c r="I56" i="94"/>
  <c r="O56" i="94"/>
  <c r="U56" i="94"/>
  <c r="AA56" i="94"/>
  <c r="AG56" i="94"/>
  <c r="AL56" i="94"/>
  <c r="C57" i="94"/>
  <c r="I57" i="94"/>
  <c r="U57" i="94"/>
  <c r="AG57" i="94"/>
  <c r="AK32" i="93"/>
  <c r="AL32" i="93" s="1"/>
  <c r="I50" i="93"/>
  <c r="C50" i="93"/>
  <c r="AH10" i="93"/>
  <c r="AJ10" i="93"/>
  <c r="AI11" i="93"/>
  <c r="C44" i="93"/>
  <c r="I44" i="93"/>
  <c r="D48" i="93"/>
  <c r="F48" i="93"/>
  <c r="L48" i="93"/>
  <c r="R48" i="93"/>
  <c r="X48" i="93"/>
  <c r="AD48" i="93"/>
  <c r="AJ48" i="93"/>
  <c r="AM48" i="93"/>
  <c r="D49" i="93"/>
  <c r="F49" i="93"/>
  <c r="L49" i="93"/>
  <c r="R49" i="93"/>
  <c r="X49" i="93"/>
  <c r="AD49" i="93"/>
  <c r="AJ49" i="93"/>
  <c r="AM49" i="93"/>
  <c r="E50" i="93"/>
  <c r="O50" i="93"/>
  <c r="AA50" i="93"/>
  <c r="AL50" i="93"/>
  <c r="AH11" i="93"/>
  <c r="C48" i="93"/>
  <c r="E48" i="93"/>
  <c r="I48" i="93"/>
  <c r="O48" i="93"/>
  <c r="U48" i="93"/>
  <c r="AA48" i="93"/>
  <c r="AG48" i="93"/>
  <c r="AL48" i="93"/>
  <c r="C49" i="93"/>
  <c r="I49" i="93"/>
  <c r="U49" i="93"/>
  <c r="AG49" i="93"/>
  <c r="AK32" i="119"/>
  <c r="AL32" i="119" s="1"/>
  <c r="AI10" i="119"/>
  <c r="I51" i="119"/>
  <c r="I49" i="119"/>
  <c r="C49" i="119"/>
  <c r="I50" i="119"/>
  <c r="AM41" i="119"/>
  <c r="AM44" i="119" s="1" a="1"/>
  <c r="AM44" i="119" s="1"/>
  <c r="AJ11" i="119"/>
  <c r="E51" i="119"/>
  <c r="AH11" i="119"/>
  <c r="E49" i="119"/>
  <c r="E50" i="119"/>
  <c r="AH10" i="119"/>
  <c r="F49" i="119"/>
  <c r="L49" i="119"/>
  <c r="L50" i="119"/>
  <c r="AI11" i="120"/>
  <c r="AK32" i="120"/>
  <c r="AL32" i="120" s="1"/>
  <c r="E51" i="120"/>
  <c r="F49" i="120"/>
  <c r="AH10" i="120"/>
  <c r="L49" i="120"/>
  <c r="L50" i="120"/>
  <c r="AJ10" i="120"/>
  <c r="AM41" i="120"/>
  <c r="AM44" i="120" s="1" a="1"/>
  <c r="AM44" i="120" s="1"/>
  <c r="D49" i="120"/>
  <c r="I51" i="120"/>
  <c r="AH11" i="120"/>
  <c r="E49" i="120"/>
  <c r="I49" i="120"/>
  <c r="E50" i="120"/>
  <c r="AI10" i="117"/>
  <c r="AK32" i="117"/>
  <c r="AL32" i="117" s="1"/>
  <c r="I52" i="117"/>
  <c r="I50" i="117"/>
  <c r="C50" i="117"/>
  <c r="I51" i="117"/>
  <c r="AM41" i="117"/>
  <c r="AM44" i="117" s="1" a="1"/>
  <c r="AM44" i="117" s="1"/>
  <c r="AH11" i="117"/>
  <c r="AJ11" i="117"/>
  <c r="E50" i="117"/>
  <c r="E51" i="117"/>
  <c r="E52" i="117"/>
  <c r="AH10" i="117"/>
  <c r="F50" i="117"/>
  <c r="L50" i="117"/>
  <c r="L51" i="117"/>
  <c r="AK32" i="116"/>
  <c r="AL32" i="116" s="1"/>
  <c r="I43" i="116"/>
  <c r="I45" i="116" s="1"/>
  <c r="AH43" i="116" s="1"/>
  <c r="AK43" i="116" s="1"/>
  <c r="AI11" i="116"/>
  <c r="E55" i="116"/>
  <c r="F53" i="116"/>
  <c r="AH10" i="116"/>
  <c r="AJ10" i="116"/>
  <c r="AM41" i="116"/>
  <c r="AM44" i="116" s="1" a="1"/>
  <c r="AM44" i="116" s="1"/>
  <c r="L53" i="116"/>
  <c r="L54" i="116"/>
  <c r="I55" i="116"/>
  <c r="AH11" i="116"/>
  <c r="E53" i="116"/>
  <c r="I53" i="116"/>
  <c r="E54" i="116"/>
  <c r="AK32" i="60"/>
  <c r="AI10" i="60"/>
  <c r="AL12" i="60"/>
  <c r="AL13" i="60"/>
  <c r="AL14" i="60"/>
  <c r="AL15" i="60"/>
  <c r="AL16" i="60"/>
  <c r="AL17" i="60"/>
  <c r="AL18" i="60"/>
  <c r="AL19" i="60"/>
  <c r="AL20" i="60"/>
  <c r="AL21" i="60"/>
  <c r="AL22" i="60"/>
  <c r="AL23" i="60"/>
  <c r="AL24" i="60"/>
  <c r="AL25" i="60"/>
  <c r="AL26" i="60"/>
  <c r="AL27" i="60"/>
  <c r="AL28" i="60"/>
  <c r="AL29" i="60"/>
  <c r="AL30" i="60"/>
  <c r="AL31" i="60"/>
  <c r="AL32" i="60"/>
  <c r="AH11" i="60"/>
  <c r="AJ11" i="60"/>
  <c r="AH10" i="60"/>
  <c r="E45" i="97" l="1"/>
  <c r="I45" i="97"/>
  <c r="E57" i="107"/>
  <c r="E52" i="9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<sst xmlns="http://schemas.openxmlformats.org/spreadsheetml/2006/main" count="2515" uniqueCount="351">
  <si>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</si>
  <si>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</si>
  <si>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</si>
  <si>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</si>
  <si>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</si>
  <si>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</si>
  <si>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</si>
  <si>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</si>
  <si>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</si>
  <si>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</si>
  <si>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</si>
  <si>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</si>
  <si>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</si>
  <si>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</si>
  <si>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</si>
  <si>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</si>
  <si>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</si>
  <si>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</si>
  <si>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</si>
  <si>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</si>
  <si>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</si>
  <si>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</si>
  <si>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</si>
  <si>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</si>
  <si>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</si>
  <si>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</si>
  <si>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</si>
  <si>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</si>
  <si>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</si>
  <si>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</si>
  <si>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</si>
  <si>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</si>
  <si>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</si>
  <si>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</si>
  <si>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</si>
  <si>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</si>
  <si>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</si>
  <si>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</si>
  <si>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</si>
  <si>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</si>
  <si>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</si>
  <si>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</si>
  <si>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</si>
  <si>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</si>
  <si>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</si>
  <si>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</si>
  <si>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</si>
  <si>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</si>
  <si>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</si>
  <si>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</si>
  <si>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</si>
  <si>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</si>
  <si>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</si>
  <si>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</si>
  <si>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</si>
  <si>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</si>
  <si>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</si>
  <si>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</si>
  <si>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</si>
  <si>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</si>
  <si>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</si>
  <si>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</si>
  <si>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</si>
  <si>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</si>
  <si>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</si>
  <si>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</si>
  <si>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</si>
  <si>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</si>
  <si>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</si>
  <si>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</si>
  <si>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</si>
  <si>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</si>
  <si>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</si>
  <si>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</si>
  <si>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</si>
  <si>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</si>
  <si>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</si>
  <si>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</si>
  <si>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</si>
  <si>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</si>
  <si>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</si>
  <si>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</si>
  <si>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</si>
  <si>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</si>
  <si>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</si>
  <si>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</si>
  <si>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</si>
  <si>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</si>
  <si>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</si>
  <si>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</si>
  <si>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</si>
  <si>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</si>
  <si>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</si>
  <si>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</si>
  <si>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</si>
  <si>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</si>
  <si>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</si>
  <si>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</si>
  <si>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</si>
  <si>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</si>
  <si>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</si>
  <si>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</si>
  <si>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</si>
  <si>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</si>
  <si>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</si>
  <si>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</si>
  <si>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</si>
  <si>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</si>
  <si>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</si>
  <si>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</si>
  <si>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</si>
  <si>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</si>
  <si>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</si>
  <si>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</si>
  <si>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</si>
  <si>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</si>
  <si>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</si>
  <si>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</si>
  <si>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</si>
  <si>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</si>
  <si>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</si>
  <si>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</si>
  <si>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</si>
  <si>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</si>
  <si>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</si>
  <si>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</si>
  <si>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</si>
  <si>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</si>
  <si>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</si>
  <si>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</si>
  <si>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</si>
  <si>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</si>
  <si>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</si>
  <si>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</si>
  <si>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</si>
  <si>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</si>
  <si>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</si>
  <si>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</si>
  <si>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</si>
  <si>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</si>
  <si>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</si>
  <si>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</si>
  <si>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</si>
  <si>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</si>
  <si>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</si>
  <si>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</si>
  <si>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</si>
  <si>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</si>
  <si>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</si>
  <si>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</si>
  <si>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</si>
  <si>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</si>
  <si>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</si>
  <si>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</si>
  <si>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</si>
  <si>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</si>
  <si>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</si>
  <si>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</si>
  <si>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</si>
  <si>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</si>
  <si>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</si>
  <si>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</si>
  <si>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</si>
  <si>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</si>
  <si>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</si>
  <si>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</si>
  <si>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</si>
  <si>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</si>
  <si>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</si>
  <si>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</si>
  <si>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</si>
  <si>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</si>
  <si>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</si>
  <si>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</si>
  <si>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</si>
  <si>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</si>
  <si>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</si>
  <si>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</si>
  <si>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</si>
  <si>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</si>
  <si>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</si>
  <si>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</si>
  <si>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</si>
  <si>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</si>
  <si>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</si>
  <si>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</si>
  <si>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</si>
  <si>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</si>
  <si>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</si>
  <si>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</si>
  <si>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</si>
  <si>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</si>
  <si>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</si>
  <si>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</si>
  <si>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</si>
  <si>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</si>
  <si>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</si>
  <si>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</si>
  <si>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</si>
  <si>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</si>
  <si>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</si>
  <si>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</si>
  <si>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</si>
  <si>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</si>
  <si>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</si>
  <si>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</si>
  <si>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</si>
  <si>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</si>
  <si>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</si>
  <si>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</si>
  <si>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</si>
  <si>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</si>
  <si>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</si>
  <si>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</si>
  <si>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</si>
  <si>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</si>
  <si>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</si>
  <si>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</si>
  <si>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</si>
  <si>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</si>
  <si>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</si>
  <si>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</si>
  <si>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</si>
  <si>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</si>
  <si>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</si>
  <si>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</si>
  <si>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</si>
  <si>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</si>
  <si>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</si>
  <si>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</si>
  <si>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</si>
  <si>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</si>
  <si>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</si>
  <si>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</si>
  <si>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</si>
  <si>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</si>
  <si>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</si>
  <si>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</si>
  <si>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</si>
  <si>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</si>
  <si>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</si>
  <si>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</si>
  <si>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</si>
  <si>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</si>
  <si>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</si>
  <si>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</si>
  <si>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</si>
  <si>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</si>
  <si>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</si>
  <si>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</si>
  <si>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</si>
  <si>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</si>
  <si>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</si>
  <si>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</si>
  <si>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</si>
  <si>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</si>
  <si>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</si>
  <si>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</si>
  <si>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</si>
  <si>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</si>
  <si>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</si>
  <si>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</si>
  <si>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</si>
  <si>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</si>
  <si>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</si>
  <si>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</si>
  <si>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</si>
  <si>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</si>
  <si>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</si>
  <si>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</si>
  <si>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</si>
  <si>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</si>
  <si>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</si>
  <si>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</si>
  <si>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</si>
  <si>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</si>
  <si>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</si>
  <si>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</si>
  <si>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</si>
  <si>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</si>
  <si>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</si>
  <si>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</si>
  <si>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</si>
  <si>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</si>
  <si>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</si>
  <si>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</si>
  <si>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</si>
  <si>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</si>
  <si>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</si>
  <si>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</si>
  <si>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</si>
  <si>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</si>
  <si>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</si>
  <si>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</si>
  <si>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</si>
  <si>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</si>
  <si>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</si>
  <si>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</si>
  <si>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</si>
  <si>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</si>
  <si>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</si>
  <si>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</si>
  <si>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</si>
  <si>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（様式第５号別紙２）</t>
    <phoneticPr fontId="8"/>
  </si>
  <si>
    <t>　　　 雇用の分野における男女の均等な機会及び待遇の確保等に関する法律第13条第１項に規定する措置又は育児休業、介護休業等育児又は家族介護を行う労働者の福祉に関する法律第23条第１項及び</t>
    <rPh sb="4" eb="6">
      <t>コヨウ</t>
    </rPh>
    <rPh sb="7" eb="9">
      <t>ブンヤ</t>
    </rPh>
    <rPh sb="13" eb="15">
      <t>ダンジョ</t>
    </rPh>
    <rPh sb="16" eb="18">
      <t>キントウ</t>
    </rPh>
    <rPh sb="19" eb="21">
      <t>キカイ</t>
    </rPh>
    <rPh sb="21" eb="22">
      <t>オヨ</t>
    </rPh>
    <rPh sb="23" eb="25">
      <t>タイグウ</t>
    </rPh>
    <rPh sb="26" eb="28">
      <t>カクホ</t>
    </rPh>
    <rPh sb="28" eb="29">
      <t>トウ</t>
    </rPh>
    <rPh sb="30" eb="31">
      <t>カン</t>
    </rPh>
    <rPh sb="33" eb="35">
      <t>ホウリツ</t>
    </rPh>
    <rPh sb="35" eb="36">
      <t>ダイ</t>
    </rPh>
    <rPh sb="38" eb="39">
      <t>ジョウ</t>
    </rPh>
    <rPh sb="39" eb="40">
      <t>ダイ</t>
    </rPh>
    <rPh sb="41" eb="42">
      <t>コウ</t>
    </rPh>
    <rPh sb="43" eb="45">
      <t>キテイ</t>
    </rPh>
    <rPh sb="47" eb="49">
      <t>ソチ</t>
    </rPh>
    <rPh sb="49" eb="50">
      <t>マタ</t>
    </rPh>
    <rPh sb="51" eb="53">
      <t>イクジ</t>
    </rPh>
    <rPh sb="53" eb="55">
      <t>キュウギョウ</t>
    </rPh>
    <rPh sb="56" eb="58">
      <t>カイゴ</t>
    </rPh>
    <rPh sb="58" eb="60">
      <t>キュウギョウ</t>
    </rPh>
    <rPh sb="60" eb="61">
      <t>トウ</t>
    </rPh>
    <rPh sb="61" eb="63">
      <t>イクジ</t>
    </rPh>
    <rPh sb="63" eb="64">
      <t>マタ</t>
    </rPh>
    <rPh sb="65" eb="67">
      <t>カゾク</t>
    </rPh>
    <rPh sb="67" eb="69">
      <t>カイゴ</t>
    </rPh>
    <rPh sb="70" eb="71">
      <t>オコナ</t>
    </rPh>
    <rPh sb="72" eb="75">
      <t>ロウドウシャ</t>
    </rPh>
    <rPh sb="76" eb="78">
      <t>フクシ</t>
    </rPh>
    <rPh sb="79" eb="80">
      <t>カン</t>
    </rPh>
    <rPh sb="82" eb="84">
      <t>ホウリツ</t>
    </rPh>
    <rPh sb="84" eb="85">
      <t>ダイ</t>
    </rPh>
    <rPh sb="87" eb="88">
      <t>ジョウ</t>
    </rPh>
    <rPh sb="88" eb="89">
      <t>ダイ</t>
    </rPh>
    <rPh sb="90" eb="91">
      <t>コウ</t>
    </rPh>
    <rPh sb="91" eb="92">
      <t>オヨ</t>
    </rPh>
    <phoneticPr fontId="2"/>
  </si>
  <si>
    <t>　　　 同条第３項又は同法第24条に規定する所定労働時間の短縮等の措置を利用する場合は、「短時間勤務」と記載してください。その他、特記事項欄としてもご活用ください。</t>
    <phoneticPr fontId="8"/>
  </si>
  <si>
    <t>（様式第５号別紙２－１）</t>
    <phoneticPr fontId="3"/>
  </si>
  <si>
    <t>（様式第５号別紙２－２）</t>
    <phoneticPr fontId="3"/>
  </si>
  <si>
    <t>（様式第５号別紙２－３）</t>
    <phoneticPr fontId="3"/>
  </si>
  <si>
    <t>（様式第５号別紙２－４）</t>
    <phoneticPr fontId="3"/>
  </si>
  <si>
    <t>（様式第５号別紙２－５）</t>
    <phoneticPr fontId="3"/>
  </si>
  <si>
    <t>（様式第５号別紙２－６）</t>
    <phoneticPr fontId="3"/>
  </si>
  <si>
    <t>（様式第５号別紙２－７）</t>
    <phoneticPr fontId="3"/>
  </si>
  <si>
    <t>（様式第５号別紙２－８）</t>
    <phoneticPr fontId="3"/>
  </si>
  <si>
    <t>（様式第５号別紙２－９）</t>
    <phoneticPr fontId="31"/>
  </si>
  <si>
    <t>（様式第５号別紙２－10）</t>
    <phoneticPr fontId="3"/>
  </si>
  <si>
    <t>（様式第５号別紙２－11）</t>
    <phoneticPr fontId="3"/>
  </si>
  <si>
    <t>（様式第５号別紙２－12）</t>
    <phoneticPr fontId="3"/>
  </si>
  <si>
    <t>（様式第５号別紙２－13）</t>
    <phoneticPr fontId="3"/>
  </si>
  <si>
    <t>（様式第５号別紙２－14）</t>
    <phoneticPr fontId="3"/>
  </si>
  <si>
    <t>（様式第５号別紙２－15）</t>
    <phoneticPr fontId="3"/>
  </si>
  <si>
    <t>（様式第５号別紙２－16）</t>
    <phoneticPr fontId="3"/>
  </si>
  <si>
    <t>（様式第５号別紙２－17）</t>
    <phoneticPr fontId="3"/>
  </si>
  <si>
    <t>（様式第５号別紙２－18）</t>
    <phoneticPr fontId="3"/>
  </si>
  <si>
    <t>（様式第５号別紙２－19）</t>
    <phoneticPr fontId="3"/>
  </si>
  <si>
    <t>その他職員</t>
    <rPh sb="2" eb="5">
      <t>タショクイン</t>
    </rPh>
    <phoneticPr fontId="3"/>
  </si>
  <si>
    <t>有</t>
    <rPh sb="0" eb="1">
      <t>アリ</t>
    </rPh>
    <phoneticPr fontId="3"/>
  </si>
  <si>
    <t>無</t>
    <rPh sb="0" eb="1">
      <t>ナシ</t>
    </rPh>
    <phoneticPr fontId="3"/>
  </si>
  <si>
    <t>(3)施設外就労の有無</t>
    <rPh sb="3" eb="8">
      <t>シセツガイシュウロウ</t>
    </rPh>
    <rPh sb="9" eb="11">
      <t>ウム</t>
    </rPh>
    <phoneticPr fontId="3"/>
  </si>
  <si>
    <t>　(3) 施設外就労について「有」「無」のいずれかを選択してください。</t>
    <phoneticPr fontId="3"/>
  </si>
  <si>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</si>
  <si>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</si>
  <si>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</si>
  <si>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</si>
  <si>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</si>
  <si>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</si>
  <si>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(10) 常勤の職員の休暇等については、その期間が暦年で１月を超えるものでない限り、常勤換算の計算上は勤務したものとみなすことができます。</t>
    <rPh sb="6" eb="8">
      <t>ジョウキン</t>
    </rPh>
    <rPh sb="9" eb="11">
      <t>ショクイン</t>
    </rPh>
    <rPh sb="12" eb="15">
      <t>キュウカトウ</t>
    </rPh>
    <rPh sb="23" eb="25">
      <t>キカン</t>
    </rPh>
    <rPh sb="26" eb="28">
      <t>レキネン</t>
    </rPh>
    <rPh sb="30" eb="31">
      <t>ツキ</t>
    </rPh>
    <rPh sb="32" eb="33">
      <t>コ</t>
    </rPh>
    <rPh sb="40" eb="41">
      <t>カギ</t>
    </rPh>
    <rPh sb="43" eb="47">
      <t>ジョウキンカンサン</t>
    </rPh>
    <rPh sb="48" eb="51">
      <t>ケイサンジョウ</t>
    </rPh>
    <rPh sb="52" eb="54">
      <t>キンム</t>
    </rPh>
    <phoneticPr fontId="1"/>
  </si>
  <si>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</si>
  <si>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</si>
  <si>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</si>
  <si>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（14)本表には計算式を設定していますが、結果に誤りがないかご確認ください。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</si>
  <si>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（15) 必要項目を満たしていれば、各事業所で使用するシフト表等をもって代替書類として差し支えありません。</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</si>
  <si>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</si>
  <si>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</si>
  <si>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</si>
  <si>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</si>
  <si>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(9)</t>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</si>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</sst>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19" fillId="6" borderId="28" xfId="0" applyFont="1" applyFill="1" applyBorder="1">
      <alignment vertical="center"/>
    </xf>
    <xf numFmtId="0" fontId="32" fillId="0" borderId="0" xfId="0" applyFont="1">
      <alignment vertical="center"/>
    </xf>
    <xf numFmtId="0" fontId="32" fillId="0" borderId="0" xfId="7" applyFont="1" applyAlignment="1">
      <alignment horizontal="right" vertical="center"/>
    </xf>
    <xf numFmtId="0" fontId="5" fillId="0" borderId="17" xfId="7" applyFont="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32" fillId="3" borderId="25" xfId="7" applyFont="1" applyFill="1" applyBorder="1" applyAlignment="1">
      <alignment horizontal="center" vertical="center"/>
    </xf>
    <xf numFmtId="0" fontId="32" fillId="3" borderId="23" xfId="7" applyFont="1" applyFill="1" applyBorder="1" applyAlignment="1">
      <alignment horizontal="center" vertical="center"/>
    </xf>
    <xf numFmtId="0" fontId="32" fillId="3" borderId="16" xfId="7" applyFont="1" applyFill="1" applyBorder="1" applyAlignment="1">
      <alignment horizontal="center" vertical="center"/>
    </xf>
    <xf numFmtId="0" fontId="5" fillId="0" borderId="0" xfId="7" applyFont="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0" fontId="2" fillId="0" borderId="0" xfId="0" applyFont="1">
      <alignment vertical="center"/>
    </xf>
    <xf numFmtId="0" fontId="2" fillId="0" borderId="0" xfId="0" applyFont="1" applyAlignment="1">
      <alignment horizontal="right" vertical="center"/>
    </xf>
    <xf numFmtId="0" fontId="13" fillId="0" borderId="0" xfId="0" applyFont="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157"/>
      <c r="B3" s="3"/>
      <c r="C3" s="3"/>
      <c r="D3" s="3"/>
      <c r="E3" s="3"/>
      <c r="F3" s="3"/>
      <c r="G3" s="3"/>
      <c r="H3" s="3"/>
      <c r="I3" s="158"/>
    </row>
    <row r="4" spans="1:20" ht="12.75" customHeight="1" thickBot="1">
      <c r="A4" s="157"/>
      <c r="B4" s="3"/>
      <c r="C4" s="3"/>
      <c r="D4" s="3"/>
      <c r="E4" s="3"/>
      <c r="F4" s="3"/>
      <c r="G4" s="3"/>
      <c r="H4" s="3"/>
      <c r="I4" s="158"/>
      <c r="N4" s="159" t="s">
        <v>58</v>
      </c>
      <c r="O4" s="160"/>
      <c r="P4" s="161"/>
      <c r="Q4" s="161"/>
      <c r="R4" s="161"/>
      <c r="S4" s="161"/>
      <c r="T4" s="162"/>
    </row>
    <row r="5" spans="1:20" ht="12.75" customHeight="1" thickBot="1">
      <c r="B5" s="32"/>
      <c r="C5" s="33"/>
      <c r="D5" s="33"/>
      <c r="E5" s="33"/>
      <c r="F5" s="33"/>
      <c r="G5" s="33"/>
      <c r="H5" s="33"/>
    </row>
    <row r="6" spans="1:20" ht="12.75" customHeight="1">
      <c r="A6" s="4"/>
      <c r="B6" s="163" t="s">
        <v>25</v>
      </c>
      <c r="C6" s="164"/>
      <c r="D6" s="165"/>
      <c r="E6" s="166"/>
      <c r="F6" s="166"/>
      <c r="G6" s="166"/>
      <c r="H6" s="166"/>
      <c r="I6" s="166"/>
      <c r="J6" s="166"/>
      <c r="K6" s="166"/>
      <c r="L6" s="166"/>
      <c r="M6" s="166"/>
      <c r="N6" s="166"/>
      <c r="O6" s="166"/>
      <c r="P6" s="166"/>
      <c r="Q6" s="166"/>
      <c r="R6" s="167"/>
      <c r="S6" s="167"/>
      <c r="T6" s="168"/>
    </row>
    <row r="7" spans="1:20" ht="12.75" customHeight="1">
      <c r="A7" s="5" t="s">
        <v>64</v>
      </c>
      <c r="B7" s="169" t="s">
        <v>34</v>
      </c>
      <c r="C7" s="170"/>
      <c r="D7" s="171"/>
      <c r="E7" s="172"/>
      <c r="F7" s="172"/>
      <c r="G7" s="172"/>
      <c r="H7" s="172"/>
      <c r="I7" s="172"/>
      <c r="J7" s="172"/>
      <c r="K7" s="172"/>
      <c r="L7" s="172"/>
      <c r="M7" s="172"/>
      <c r="N7" s="172"/>
      <c r="O7" s="172"/>
      <c r="P7" s="172"/>
      <c r="Q7" s="172"/>
      <c r="R7" s="173"/>
      <c r="S7" s="173"/>
      <c r="T7" s="174"/>
    </row>
    <row r="8" spans="1:20" ht="12.75" customHeight="1">
      <c r="A8" s="5"/>
      <c r="B8" s="175" t="s">
        <v>33</v>
      </c>
      <c r="C8" s="176"/>
      <c r="D8" s="6" t="s">
        <v>32</v>
      </c>
      <c r="E8" s="7"/>
      <c r="F8" s="7"/>
      <c r="G8" s="7"/>
      <c r="H8" s="7"/>
      <c r="I8" s="7"/>
      <c r="J8" s="7"/>
      <c r="K8" s="7"/>
      <c r="L8" s="7"/>
      <c r="M8" s="7"/>
      <c r="N8" s="7"/>
      <c r="O8" s="7"/>
      <c r="P8" s="7"/>
      <c r="Q8" s="7"/>
      <c r="R8" s="7"/>
      <c r="S8" s="7"/>
      <c r="T8" s="8"/>
    </row>
    <row r="9" spans="1:20" ht="12.75" customHeight="1">
      <c r="A9" s="5" t="s">
        <v>65</v>
      </c>
      <c r="B9" s="177"/>
      <c r="C9" s="178"/>
      <c r="D9" s="9"/>
      <c r="E9" s="10"/>
      <c r="F9" s="11" t="s">
        <v>28</v>
      </c>
      <c r="G9" s="12"/>
      <c r="H9" s="12"/>
      <c r="I9" s="181" t="s">
        <v>27</v>
      </c>
      <c r="J9" s="181"/>
      <c r="K9" s="10"/>
      <c r="L9" s="10"/>
      <c r="M9" s="10"/>
      <c r="N9" s="10"/>
      <c r="O9" s="10"/>
      <c r="P9" s="10"/>
      <c r="Q9" s="10"/>
      <c r="R9" s="10"/>
      <c r="S9" s="10"/>
      <c r="T9" s="13"/>
    </row>
    <row r="10" spans="1:20" ht="12.75" customHeight="1">
      <c r="A10" s="14"/>
      <c r="B10" s="179"/>
      <c r="C10" s="180"/>
      <c r="D10" s="15"/>
      <c r="E10" s="16"/>
      <c r="F10" s="16"/>
      <c r="G10" s="16"/>
      <c r="H10" s="16"/>
      <c r="I10" s="16"/>
      <c r="J10" s="16"/>
      <c r="K10" s="16"/>
      <c r="L10" s="16"/>
      <c r="M10" s="16"/>
      <c r="N10" s="16"/>
      <c r="O10" s="16"/>
      <c r="P10" s="16"/>
      <c r="Q10" s="16"/>
      <c r="R10" s="16"/>
      <c r="S10" s="16"/>
      <c r="T10" s="17"/>
    </row>
    <row r="11" spans="1:20" ht="12.75" customHeight="1">
      <c r="A11" s="18"/>
      <c r="B11" s="169" t="s">
        <v>31</v>
      </c>
      <c r="C11" s="170"/>
      <c r="D11" s="170" t="s">
        <v>30</v>
      </c>
      <c r="E11" s="170"/>
      <c r="F11" s="182"/>
      <c r="G11" s="182"/>
      <c r="H11" s="182"/>
      <c r="I11" s="182"/>
      <c r="J11" s="183"/>
      <c r="K11" s="184" t="s">
        <v>29</v>
      </c>
      <c r="L11" s="184"/>
      <c r="M11" s="171"/>
      <c r="N11" s="172"/>
      <c r="O11" s="172"/>
      <c r="P11" s="172"/>
      <c r="Q11" s="172"/>
      <c r="R11" s="173"/>
      <c r="S11" s="173"/>
      <c r="T11" s="174"/>
    </row>
    <row r="12" spans="1:20" ht="12.75" customHeight="1">
      <c r="A12" s="185" t="s">
        <v>59</v>
      </c>
      <c r="B12" s="186"/>
      <c r="C12" s="186"/>
      <c r="D12" s="186"/>
      <c r="E12" s="186"/>
      <c r="F12" s="186"/>
      <c r="G12" s="186"/>
      <c r="H12" s="186"/>
      <c r="I12" s="187"/>
      <c r="J12" s="188" t="s">
        <v>55</v>
      </c>
      <c r="K12" s="189"/>
      <c r="L12" s="189"/>
      <c r="M12" s="189"/>
      <c r="N12" s="189"/>
      <c r="O12" s="189"/>
      <c r="P12" s="189"/>
      <c r="Q12" s="189"/>
      <c r="R12" s="190"/>
      <c r="S12" s="190"/>
      <c r="T12" s="191"/>
    </row>
    <row r="13" spans="1:20" ht="13">
      <c r="A13" s="192" t="s">
        <v>26</v>
      </c>
      <c r="B13" s="193"/>
      <c r="C13" s="170" t="s">
        <v>25</v>
      </c>
      <c r="D13" s="188"/>
      <c r="E13" s="19"/>
      <c r="F13" s="20"/>
      <c r="G13" s="20"/>
      <c r="H13" s="20"/>
      <c r="I13" s="21"/>
      <c r="J13" s="194" t="s">
        <v>24</v>
      </c>
      <c r="K13" s="178"/>
      <c r="L13" s="196" t="s">
        <v>23</v>
      </c>
      <c r="M13" s="197"/>
      <c r="N13" s="197"/>
      <c r="O13" s="197"/>
      <c r="P13" s="197"/>
      <c r="Q13" s="197"/>
      <c r="R13" s="173"/>
      <c r="S13" s="173"/>
      <c r="T13" s="174"/>
    </row>
    <row r="14" spans="1:20" ht="20.25" customHeight="1">
      <c r="A14" s="198" t="s">
        <v>54</v>
      </c>
      <c r="B14" s="199"/>
      <c r="C14" s="170" t="s">
        <v>22</v>
      </c>
      <c r="D14" s="188"/>
      <c r="E14" s="195"/>
      <c r="F14" s="200"/>
      <c r="G14" s="200"/>
      <c r="H14" s="200"/>
      <c r="I14" s="201"/>
      <c r="J14" s="195"/>
      <c r="K14" s="179"/>
      <c r="L14" s="22"/>
      <c r="M14" s="23"/>
      <c r="N14" s="23"/>
      <c r="O14" s="23"/>
      <c r="P14" s="23"/>
      <c r="Q14" s="23"/>
      <c r="R14" s="23"/>
      <c r="S14" s="23"/>
      <c r="T14" s="24"/>
    </row>
    <row r="15" spans="1:20" ht="12.75" customHeight="1">
      <c r="A15" s="208" t="s">
        <v>21</v>
      </c>
      <c r="B15" s="175"/>
      <c r="C15" s="175"/>
      <c r="D15" s="175"/>
      <c r="E15" s="176"/>
      <c r="F15" s="170" t="s">
        <v>66</v>
      </c>
      <c r="G15" s="170"/>
      <c r="H15" s="170"/>
      <c r="I15" s="202" t="s">
        <v>53</v>
      </c>
      <c r="J15" s="186"/>
      <c r="K15" s="203"/>
      <c r="L15" s="170" t="s">
        <v>52</v>
      </c>
      <c r="M15" s="170"/>
      <c r="N15" s="170"/>
      <c r="O15" s="170" t="s">
        <v>51</v>
      </c>
      <c r="P15" s="170"/>
      <c r="Q15" s="188"/>
      <c r="R15" s="210" t="s">
        <v>67</v>
      </c>
      <c r="S15" s="210"/>
      <c r="T15" s="211"/>
    </row>
    <row r="16" spans="1:20" ht="12.75" customHeight="1">
      <c r="A16" s="209"/>
      <c r="B16" s="179"/>
      <c r="C16" s="179"/>
      <c r="D16" s="179"/>
      <c r="E16" s="180"/>
      <c r="F16" s="25" t="s">
        <v>19</v>
      </c>
      <c r="G16" s="188" t="s">
        <v>60</v>
      </c>
      <c r="H16" s="169"/>
      <c r="I16" s="26" t="s">
        <v>19</v>
      </c>
      <c r="J16" s="188" t="s">
        <v>60</v>
      </c>
      <c r="K16" s="169"/>
      <c r="L16" s="26" t="s">
        <v>19</v>
      </c>
      <c r="M16" s="188" t="s">
        <v>60</v>
      </c>
      <c r="N16" s="169"/>
      <c r="O16" s="26" t="s">
        <v>19</v>
      </c>
      <c r="P16" s="188" t="s">
        <v>60</v>
      </c>
      <c r="Q16" s="189"/>
      <c r="R16" s="26" t="s">
        <v>19</v>
      </c>
      <c r="S16" s="188" t="s">
        <v>60</v>
      </c>
      <c r="T16" s="212"/>
    </row>
    <row r="17" spans="1:20" ht="12.75" customHeight="1">
      <c r="A17" s="27"/>
      <c r="B17" s="213" t="s">
        <v>17</v>
      </c>
      <c r="C17" s="176"/>
      <c r="D17" s="202" t="s">
        <v>16</v>
      </c>
      <c r="E17" s="203"/>
      <c r="F17" s="26"/>
      <c r="G17" s="188"/>
      <c r="H17" s="169"/>
      <c r="I17" s="26"/>
      <c r="J17" s="188"/>
      <c r="K17" s="169"/>
      <c r="L17" s="26"/>
      <c r="M17" s="188"/>
      <c r="N17" s="169"/>
      <c r="O17" s="26"/>
      <c r="P17" s="188"/>
      <c r="Q17" s="189"/>
      <c r="R17" s="26"/>
      <c r="S17" s="188"/>
      <c r="T17" s="212"/>
    </row>
    <row r="18" spans="1:20" ht="12.75" customHeight="1">
      <c r="A18" s="27"/>
      <c r="B18" s="195"/>
      <c r="C18" s="180"/>
      <c r="D18" s="202" t="s">
        <v>15</v>
      </c>
      <c r="E18" s="203"/>
      <c r="F18" s="26"/>
      <c r="G18" s="188"/>
      <c r="H18" s="169"/>
      <c r="I18" s="26"/>
      <c r="J18" s="188"/>
      <c r="K18" s="169"/>
      <c r="L18" s="26"/>
      <c r="M18" s="188"/>
      <c r="N18" s="169"/>
      <c r="O18" s="26"/>
      <c r="P18" s="188"/>
      <c r="Q18" s="189"/>
      <c r="R18" s="26"/>
      <c r="S18" s="188"/>
      <c r="T18" s="212"/>
    </row>
    <row r="19" spans="1:20" ht="12.75" customHeight="1">
      <c r="A19" s="27"/>
      <c r="B19" s="202" t="s">
        <v>14</v>
      </c>
      <c r="C19" s="186"/>
      <c r="D19" s="186"/>
      <c r="E19" s="203"/>
      <c r="F19" s="188"/>
      <c r="G19" s="189"/>
      <c r="H19" s="169"/>
      <c r="I19" s="188"/>
      <c r="J19" s="189"/>
      <c r="K19" s="169"/>
      <c r="L19" s="188"/>
      <c r="M19" s="189"/>
      <c r="N19" s="169"/>
      <c r="O19" s="188"/>
      <c r="P19" s="189"/>
      <c r="Q19" s="189"/>
      <c r="R19" s="188"/>
      <c r="S19" s="189"/>
      <c r="T19" s="212"/>
    </row>
    <row r="20" spans="1:20" ht="12.75" customHeight="1">
      <c r="A20" s="27"/>
      <c r="B20" s="202" t="s">
        <v>13</v>
      </c>
      <c r="C20" s="186"/>
      <c r="D20" s="186"/>
      <c r="E20" s="203"/>
      <c r="F20" s="204"/>
      <c r="G20" s="205"/>
      <c r="H20" s="206"/>
      <c r="I20" s="204"/>
      <c r="J20" s="205"/>
      <c r="K20" s="206"/>
      <c r="L20" s="204"/>
      <c r="M20" s="205"/>
      <c r="N20" s="206"/>
      <c r="O20" s="204"/>
      <c r="P20" s="205"/>
      <c r="Q20" s="205"/>
      <c r="R20" s="204"/>
      <c r="S20" s="205"/>
      <c r="T20" s="207"/>
    </row>
    <row r="21" spans="1:20" ht="12.75" customHeight="1">
      <c r="A21" s="27"/>
      <c r="B21" s="175"/>
      <c r="C21" s="175"/>
      <c r="D21" s="175"/>
      <c r="E21" s="176"/>
      <c r="F21" s="170" t="s">
        <v>50</v>
      </c>
      <c r="G21" s="170"/>
      <c r="H21" s="170"/>
      <c r="I21" s="188" t="s">
        <v>49</v>
      </c>
      <c r="J21" s="189"/>
      <c r="K21" s="169"/>
      <c r="L21" s="202" t="s">
        <v>68</v>
      </c>
      <c r="M21" s="186"/>
      <c r="N21" s="203"/>
      <c r="O21" s="188" t="s">
        <v>20</v>
      </c>
      <c r="P21" s="189"/>
      <c r="Q21" s="189"/>
      <c r="R21" s="34"/>
      <c r="T21" s="35"/>
    </row>
    <row r="22" spans="1:20" ht="12.75" customHeight="1">
      <c r="A22" s="27"/>
      <c r="B22" s="179"/>
      <c r="C22" s="179"/>
      <c r="D22" s="179"/>
      <c r="E22" s="180"/>
      <c r="F22" s="25" t="s">
        <v>19</v>
      </c>
      <c r="G22" s="188" t="s">
        <v>60</v>
      </c>
      <c r="H22" s="169"/>
      <c r="I22" s="26" t="s">
        <v>19</v>
      </c>
      <c r="J22" s="188" t="s">
        <v>60</v>
      </c>
      <c r="K22" s="169"/>
      <c r="L22" s="26" t="s">
        <v>19</v>
      </c>
      <c r="M22" s="188" t="s">
        <v>60</v>
      </c>
      <c r="N22" s="169"/>
      <c r="O22" s="26" t="s">
        <v>19</v>
      </c>
      <c r="P22" s="188" t="s">
        <v>60</v>
      </c>
      <c r="Q22" s="189"/>
      <c r="R22" s="34"/>
      <c r="T22" s="35"/>
    </row>
    <row r="23" spans="1:20" ht="12.75" customHeight="1">
      <c r="A23" s="27"/>
      <c r="B23" s="213" t="s">
        <v>17</v>
      </c>
      <c r="C23" s="176"/>
      <c r="D23" s="202" t="s">
        <v>16</v>
      </c>
      <c r="E23" s="203"/>
      <c r="F23" s="26"/>
      <c r="G23" s="188"/>
      <c r="H23" s="169"/>
      <c r="I23" s="26"/>
      <c r="J23" s="188"/>
      <c r="K23" s="169"/>
      <c r="L23" s="26"/>
      <c r="M23" s="188"/>
      <c r="N23" s="169"/>
      <c r="O23" s="26"/>
      <c r="P23" s="188"/>
      <c r="Q23" s="189"/>
      <c r="R23" s="34"/>
      <c r="T23" s="35"/>
    </row>
    <row r="24" spans="1:20" ht="12.75" customHeight="1">
      <c r="A24" s="27"/>
      <c r="B24" s="195"/>
      <c r="C24" s="180"/>
      <c r="D24" s="202" t="s">
        <v>15</v>
      </c>
      <c r="E24" s="203"/>
      <c r="F24" s="26"/>
      <c r="G24" s="188"/>
      <c r="H24" s="169"/>
      <c r="I24" s="26"/>
      <c r="J24" s="188"/>
      <c r="K24" s="169"/>
      <c r="L24" s="26"/>
      <c r="M24" s="188"/>
      <c r="N24" s="169"/>
      <c r="O24" s="26"/>
      <c r="P24" s="188"/>
      <c r="Q24" s="189"/>
      <c r="R24" s="34"/>
      <c r="T24" s="35"/>
    </row>
    <row r="25" spans="1:20" ht="12.75" customHeight="1">
      <c r="A25" s="27"/>
      <c r="B25" s="202" t="s">
        <v>14</v>
      </c>
      <c r="C25" s="186"/>
      <c r="D25" s="186"/>
      <c r="E25" s="203"/>
      <c r="F25" s="188"/>
      <c r="G25" s="189"/>
      <c r="H25" s="169"/>
      <c r="I25" s="188"/>
      <c r="J25" s="189"/>
      <c r="K25" s="169"/>
      <c r="L25" s="188"/>
      <c r="M25" s="189"/>
      <c r="N25" s="169"/>
      <c r="O25" s="170"/>
      <c r="P25" s="170"/>
      <c r="Q25" s="188"/>
      <c r="R25" s="34"/>
      <c r="T25" s="35"/>
    </row>
    <row r="26" spans="1:20" ht="12.75" customHeight="1">
      <c r="A26" s="27"/>
      <c r="B26" s="202" t="s">
        <v>13</v>
      </c>
      <c r="C26" s="186"/>
      <c r="D26" s="186"/>
      <c r="E26" s="203"/>
      <c r="F26" s="214"/>
      <c r="G26" s="215"/>
      <c r="H26" s="216"/>
      <c r="I26" s="214"/>
      <c r="J26" s="215"/>
      <c r="K26" s="216"/>
      <c r="L26" s="214"/>
      <c r="M26" s="215"/>
      <c r="N26" s="216"/>
      <c r="O26" s="217"/>
      <c r="P26" s="217"/>
      <c r="Q26" s="214"/>
      <c r="R26" s="34"/>
      <c r="T26" s="35"/>
    </row>
    <row r="27" spans="1:20" s="37" customFormat="1" ht="13.5" customHeight="1">
      <c r="A27" s="36"/>
      <c r="B27" s="218" t="s">
        <v>69</v>
      </c>
      <c r="C27" s="219"/>
      <c r="D27" s="219"/>
      <c r="E27" s="220"/>
      <c r="F27" s="226" t="s">
        <v>70</v>
      </c>
      <c r="G27" s="227"/>
      <c r="H27" s="227"/>
      <c r="I27" s="227"/>
      <c r="J27" s="227"/>
      <c r="K27" s="227"/>
      <c r="L27" s="227"/>
      <c r="M27" s="227"/>
      <c r="N27" s="227"/>
      <c r="O27" s="227"/>
      <c r="P27" s="227"/>
      <c r="Q27" s="227"/>
      <c r="R27" s="227"/>
      <c r="S27" s="227"/>
      <c r="T27" s="228"/>
    </row>
    <row r="28" spans="1:20" s="37" customFormat="1" ht="13.5" customHeight="1">
      <c r="A28" s="36"/>
      <c r="B28" s="221"/>
      <c r="C28" s="173"/>
      <c r="D28" s="173"/>
      <c r="E28" s="222"/>
      <c r="F28" s="38" t="s">
        <v>71</v>
      </c>
      <c r="G28" s="39"/>
      <c r="H28" s="39"/>
      <c r="I28" s="229" t="s">
        <v>72</v>
      </c>
      <c r="J28" s="229"/>
      <c r="K28" s="229"/>
      <c r="L28" s="229"/>
      <c r="M28" s="229" t="s">
        <v>73</v>
      </c>
      <c r="N28" s="229"/>
      <c r="O28" s="229"/>
      <c r="P28" s="229"/>
      <c r="Q28" s="229" t="s">
        <v>74</v>
      </c>
      <c r="R28" s="229"/>
      <c r="S28" s="229"/>
      <c r="T28" s="230"/>
    </row>
    <row r="29" spans="1:20" s="37" customFormat="1" ht="13.5" customHeight="1">
      <c r="A29" s="36"/>
      <c r="B29" s="221"/>
      <c r="C29" s="173"/>
      <c r="D29" s="173"/>
      <c r="E29" s="222"/>
      <c r="F29" s="38" t="s">
        <v>75</v>
      </c>
      <c r="G29" s="39"/>
      <c r="H29" s="39"/>
      <c r="I29" s="226"/>
      <c r="J29" s="231"/>
      <c r="K29" s="231"/>
      <c r="L29" s="232"/>
      <c r="M29" s="226"/>
      <c r="N29" s="231"/>
      <c r="O29" s="231"/>
      <c r="P29" s="232"/>
      <c r="Q29" s="226"/>
      <c r="R29" s="190"/>
      <c r="S29" s="190"/>
      <c r="T29" s="191"/>
    </row>
    <row r="30" spans="1:20" s="37" customFormat="1" ht="13.5" customHeight="1">
      <c r="A30" s="36"/>
      <c r="B30" s="221"/>
      <c r="C30" s="173"/>
      <c r="D30" s="173"/>
      <c r="E30" s="222"/>
      <c r="F30" s="38" t="s">
        <v>76</v>
      </c>
      <c r="G30" s="39"/>
      <c r="H30" s="39"/>
      <c r="I30" s="226"/>
      <c r="J30" s="231"/>
      <c r="K30" s="231"/>
      <c r="L30" s="232"/>
      <c r="M30" s="226"/>
      <c r="N30" s="231"/>
      <c r="O30" s="231"/>
      <c r="P30" s="232"/>
      <c r="Q30" s="226"/>
      <c r="R30" s="190"/>
      <c r="S30" s="190"/>
      <c r="T30" s="191"/>
    </row>
    <row r="31" spans="1:20" s="37" customFormat="1" ht="13.5" customHeight="1">
      <c r="A31" s="40"/>
      <c r="B31" s="223"/>
      <c r="C31" s="224"/>
      <c r="D31" s="224"/>
      <c r="E31" s="225"/>
      <c r="F31" s="38" t="s">
        <v>77</v>
      </c>
      <c r="G31" s="39"/>
      <c r="H31" s="39"/>
      <c r="I31" s="226"/>
      <c r="J31" s="231"/>
      <c r="K31" s="231"/>
      <c r="L31" s="232"/>
      <c r="M31" s="226"/>
      <c r="N31" s="231"/>
      <c r="O31" s="231"/>
      <c r="P31" s="232"/>
      <c r="Q31" s="226"/>
      <c r="R31" s="190"/>
      <c r="S31" s="190"/>
      <c r="T31" s="191"/>
    </row>
    <row r="32" spans="1:20" ht="12.75" customHeight="1">
      <c r="A32" s="233" t="s">
        <v>12</v>
      </c>
      <c r="B32" s="170"/>
      <c r="C32" s="170"/>
      <c r="D32" s="170"/>
      <c r="E32" s="170"/>
      <c r="F32" s="188"/>
      <c r="G32" s="189"/>
      <c r="H32" s="189"/>
      <c r="I32" s="189"/>
      <c r="J32" s="189"/>
      <c r="K32" s="189"/>
      <c r="L32" s="189"/>
      <c r="M32" s="189"/>
      <c r="N32" s="189"/>
      <c r="O32" s="189"/>
      <c r="P32" s="189"/>
      <c r="Q32" s="189"/>
      <c r="R32" s="234"/>
      <c r="S32" s="234"/>
      <c r="T32" s="235"/>
    </row>
    <row r="33" spans="1:21" ht="12.75" customHeight="1">
      <c r="A33" s="233"/>
      <c r="B33" s="236" t="s">
        <v>11</v>
      </c>
      <c r="C33" s="236"/>
      <c r="D33" s="236"/>
      <c r="E33" s="236"/>
      <c r="F33" s="237" t="s">
        <v>78</v>
      </c>
      <c r="G33" s="238"/>
      <c r="H33" s="238"/>
      <c r="I33" s="238"/>
      <c r="J33" s="238"/>
      <c r="K33" s="238"/>
      <c r="L33" s="238"/>
      <c r="M33" s="238"/>
      <c r="N33" s="238"/>
      <c r="O33" s="238"/>
      <c r="P33" s="238"/>
      <c r="Q33" s="238"/>
      <c r="R33" s="234"/>
      <c r="S33" s="234"/>
      <c r="T33" s="235"/>
    </row>
    <row r="34" spans="1:21" ht="12.75" customHeight="1">
      <c r="A34" s="233"/>
      <c r="B34" s="236" t="s">
        <v>10</v>
      </c>
      <c r="C34" s="236"/>
      <c r="D34" s="236"/>
      <c r="E34" s="236"/>
      <c r="F34" s="237" t="s">
        <v>79</v>
      </c>
      <c r="G34" s="238"/>
      <c r="H34" s="238"/>
      <c r="I34" s="238"/>
      <c r="J34" s="238"/>
      <c r="K34" s="238"/>
      <c r="L34" s="238"/>
      <c r="M34" s="238"/>
      <c r="N34" s="238"/>
      <c r="O34" s="238"/>
      <c r="P34" s="238"/>
      <c r="Q34" s="238"/>
      <c r="R34" s="234"/>
      <c r="S34" s="234"/>
      <c r="T34" s="235"/>
    </row>
    <row r="35" spans="1:21" ht="12.75" customHeight="1">
      <c r="A35" s="233"/>
      <c r="B35" s="239" t="s">
        <v>48</v>
      </c>
      <c r="C35" s="240"/>
      <c r="D35" s="240"/>
      <c r="E35" s="241"/>
      <c r="F35" s="247" t="s">
        <v>47</v>
      </c>
      <c r="G35" s="248"/>
      <c r="H35" s="249" t="s">
        <v>46</v>
      </c>
      <c r="I35" s="249"/>
      <c r="J35" s="249"/>
      <c r="K35" s="249"/>
      <c r="L35" s="249"/>
      <c r="M35" s="249"/>
      <c r="N35" s="249"/>
      <c r="O35" s="249"/>
      <c r="P35" s="249"/>
      <c r="Q35" s="250"/>
      <c r="R35" s="41"/>
      <c r="S35" s="42"/>
      <c r="T35" s="43"/>
    </row>
    <row r="36" spans="1:21" ht="12.75" customHeight="1">
      <c r="A36" s="233"/>
      <c r="B36" s="242"/>
      <c r="C36" s="158"/>
      <c r="D36" s="158"/>
      <c r="E36" s="243"/>
      <c r="F36" s="247"/>
      <c r="G36" s="248"/>
      <c r="H36" s="251" t="s">
        <v>45</v>
      </c>
      <c r="I36" s="251"/>
      <c r="J36" s="251" t="s">
        <v>44</v>
      </c>
      <c r="K36" s="251"/>
      <c r="L36" s="251" t="s">
        <v>43</v>
      </c>
      <c r="M36" s="251"/>
      <c r="N36" s="251" t="s">
        <v>42</v>
      </c>
      <c r="O36" s="251"/>
      <c r="P36" s="251" t="s">
        <v>41</v>
      </c>
      <c r="Q36" s="252"/>
      <c r="R36" s="34"/>
      <c r="T36" s="35"/>
    </row>
    <row r="37" spans="1:21" ht="12.75" customHeight="1">
      <c r="A37" s="233"/>
      <c r="B37" s="242"/>
      <c r="C37" s="158"/>
      <c r="D37" s="158"/>
      <c r="E37" s="243"/>
      <c r="F37" s="253"/>
      <c r="G37" s="253"/>
      <c r="H37" s="253"/>
      <c r="I37" s="253"/>
      <c r="J37" s="253"/>
      <c r="K37" s="253"/>
      <c r="L37" s="253"/>
      <c r="M37" s="253"/>
      <c r="N37" s="253"/>
      <c r="O37" s="253"/>
      <c r="P37" s="253"/>
      <c r="Q37" s="260"/>
      <c r="R37" s="34"/>
      <c r="T37" s="35"/>
    </row>
    <row r="38" spans="1:21" ht="12.75" customHeight="1">
      <c r="A38" s="233"/>
      <c r="B38" s="242"/>
      <c r="C38" s="158"/>
      <c r="D38" s="158"/>
      <c r="E38" s="243"/>
      <c r="F38" s="253" t="s">
        <v>80</v>
      </c>
      <c r="G38" s="253"/>
      <c r="H38" s="253" t="s">
        <v>81</v>
      </c>
      <c r="I38" s="260"/>
      <c r="J38" s="261" t="s">
        <v>82</v>
      </c>
      <c r="K38" s="261"/>
      <c r="L38" s="44"/>
      <c r="M38" s="44"/>
      <c r="N38" s="44"/>
      <c r="O38" s="44"/>
      <c r="P38" s="44"/>
      <c r="Q38" s="44"/>
      <c r="R38" s="45"/>
      <c r="S38" s="45"/>
      <c r="T38" s="46"/>
      <c r="U38" s="45"/>
    </row>
    <row r="39" spans="1:21" ht="12.75" customHeight="1">
      <c r="A39" s="233"/>
      <c r="B39" s="242"/>
      <c r="C39" s="158"/>
      <c r="D39" s="158"/>
      <c r="E39" s="243"/>
      <c r="F39" s="253"/>
      <c r="G39" s="253"/>
      <c r="H39" s="253"/>
      <c r="I39" s="260"/>
      <c r="J39" s="261"/>
      <c r="K39" s="261"/>
      <c r="L39" s="45"/>
      <c r="M39" s="45"/>
      <c r="N39" s="45"/>
      <c r="O39" s="45"/>
      <c r="P39" s="45"/>
      <c r="Q39" s="45"/>
      <c r="R39" s="45"/>
      <c r="S39" s="45"/>
      <c r="T39" s="46"/>
      <c r="U39" s="45"/>
    </row>
    <row r="40" spans="1:21" ht="12.75" customHeight="1">
      <c r="A40" s="233"/>
      <c r="B40" s="244"/>
      <c r="C40" s="245"/>
      <c r="D40" s="245"/>
      <c r="E40" s="246"/>
      <c r="F40" s="260"/>
      <c r="G40" s="262"/>
      <c r="H40" s="260"/>
      <c r="I40" s="263"/>
      <c r="J40" s="253"/>
      <c r="K40" s="253"/>
      <c r="L40" s="47"/>
      <c r="M40" s="47"/>
      <c r="N40" s="47"/>
      <c r="O40" s="47"/>
      <c r="P40" s="47"/>
      <c r="Q40" s="47"/>
      <c r="R40" s="47"/>
      <c r="S40" s="47"/>
      <c r="T40" s="48"/>
      <c r="U40" s="45"/>
    </row>
    <row r="41" spans="1:21" ht="12.75" customHeight="1">
      <c r="A41" s="233"/>
      <c r="B41" s="237" t="s">
        <v>40</v>
      </c>
      <c r="C41" s="238"/>
      <c r="D41" s="238"/>
      <c r="E41" s="264"/>
      <c r="F41" s="188" t="s">
        <v>83</v>
      </c>
      <c r="G41" s="189"/>
      <c r="H41" s="189"/>
      <c r="I41" s="189"/>
      <c r="J41" s="189"/>
      <c r="K41" s="189"/>
      <c r="L41" s="189"/>
      <c r="M41" s="189"/>
      <c r="N41" s="189"/>
      <c r="O41" s="189"/>
      <c r="P41" s="189"/>
      <c r="Q41" s="189"/>
      <c r="R41" s="234"/>
      <c r="S41" s="234"/>
      <c r="T41" s="235"/>
    </row>
    <row r="42" spans="1:21" ht="12.75" customHeight="1">
      <c r="A42" s="233"/>
      <c r="B42" s="236" t="s">
        <v>39</v>
      </c>
      <c r="C42" s="236"/>
      <c r="D42" s="236"/>
      <c r="E42" s="236"/>
      <c r="F42" s="204"/>
      <c r="G42" s="205"/>
      <c r="H42" s="205"/>
      <c r="I42" s="205"/>
      <c r="J42" s="205"/>
      <c r="K42" s="205"/>
      <c r="L42" s="205"/>
      <c r="M42" s="205"/>
      <c r="N42" s="205"/>
      <c r="O42" s="205"/>
      <c r="P42" s="205"/>
      <c r="Q42" s="205"/>
      <c r="R42" s="234"/>
      <c r="S42" s="234"/>
      <c r="T42" s="235"/>
    </row>
    <row r="43" spans="1:21" ht="12.75" customHeight="1">
      <c r="A43" s="233"/>
      <c r="B43" s="237" t="s">
        <v>35</v>
      </c>
      <c r="C43" s="238"/>
      <c r="D43" s="238"/>
      <c r="E43" s="264"/>
      <c r="F43" s="188" t="s">
        <v>84</v>
      </c>
      <c r="G43" s="189"/>
      <c r="H43" s="189"/>
      <c r="I43" s="189"/>
      <c r="J43" s="189"/>
      <c r="K43" s="189"/>
      <c r="L43" s="189"/>
      <c r="M43" s="189"/>
      <c r="N43" s="189"/>
      <c r="O43" s="189"/>
      <c r="P43" s="189"/>
      <c r="Q43" s="189"/>
      <c r="R43" s="234"/>
      <c r="S43" s="234"/>
      <c r="T43" s="235"/>
    </row>
    <row r="44" spans="1:21" ht="12.75" customHeight="1">
      <c r="A44" s="233"/>
      <c r="B44" s="236" t="s">
        <v>9</v>
      </c>
      <c r="C44" s="236"/>
      <c r="D44" s="236"/>
      <c r="E44" s="236"/>
      <c r="F44" s="188"/>
      <c r="G44" s="189"/>
      <c r="H44" s="189"/>
      <c r="I44" s="189"/>
      <c r="J44" s="189"/>
      <c r="K44" s="189"/>
      <c r="L44" s="189"/>
      <c r="M44" s="189"/>
      <c r="N44" s="189"/>
      <c r="O44" s="189"/>
      <c r="P44" s="189"/>
      <c r="Q44" s="189"/>
      <c r="R44" s="234"/>
      <c r="S44" s="234"/>
      <c r="T44" s="235"/>
    </row>
    <row r="45" spans="1:21" ht="12.75" customHeight="1">
      <c r="A45" s="233"/>
      <c r="B45" s="236"/>
      <c r="C45" s="236"/>
      <c r="D45" s="236"/>
      <c r="E45" s="236"/>
      <c r="F45" s="188"/>
      <c r="G45" s="189"/>
      <c r="H45" s="189"/>
      <c r="I45" s="189"/>
      <c r="J45" s="189"/>
      <c r="K45" s="189"/>
      <c r="L45" s="189"/>
      <c r="M45" s="189"/>
      <c r="N45" s="189"/>
      <c r="O45" s="189"/>
      <c r="P45" s="189"/>
      <c r="Q45" s="189"/>
      <c r="R45" s="234"/>
      <c r="S45" s="234"/>
      <c r="T45" s="235"/>
    </row>
    <row r="46" spans="1:21" ht="12.75" customHeight="1">
      <c r="A46" s="233"/>
      <c r="B46" s="236" t="s">
        <v>8</v>
      </c>
      <c r="C46" s="236"/>
      <c r="D46" s="236"/>
      <c r="E46" s="236"/>
      <c r="F46" s="188"/>
      <c r="G46" s="189"/>
      <c r="H46" s="189"/>
      <c r="I46" s="189"/>
      <c r="J46" s="189"/>
      <c r="K46" s="189"/>
      <c r="L46" s="189"/>
      <c r="M46" s="189"/>
      <c r="N46" s="189"/>
      <c r="O46" s="189"/>
      <c r="P46" s="189"/>
      <c r="Q46" s="189"/>
      <c r="R46" s="234"/>
      <c r="S46" s="234"/>
      <c r="T46" s="235"/>
    </row>
    <row r="47" spans="1:21" ht="12.75" customHeight="1">
      <c r="A47" s="233"/>
      <c r="B47" s="236" t="s">
        <v>7</v>
      </c>
      <c r="C47" s="236"/>
      <c r="D47" s="236"/>
      <c r="E47" s="236"/>
      <c r="F47" s="195" t="s">
        <v>6</v>
      </c>
      <c r="G47" s="179"/>
      <c r="H47" s="179"/>
      <c r="I47" s="180"/>
      <c r="J47" s="195" t="s">
        <v>5</v>
      </c>
      <c r="K47" s="179"/>
      <c r="L47" s="179"/>
      <c r="M47" s="180"/>
      <c r="N47" s="188"/>
      <c r="O47" s="227"/>
      <c r="P47" s="227"/>
      <c r="Q47" s="227"/>
      <c r="R47" s="190"/>
      <c r="S47" s="190"/>
      <c r="T47" s="191"/>
    </row>
    <row r="48" spans="1:21" ht="12.75" customHeight="1">
      <c r="A48" s="233"/>
      <c r="B48" s="266"/>
      <c r="C48" s="266"/>
      <c r="D48" s="266"/>
      <c r="E48" s="266"/>
      <c r="F48" s="188" t="s">
        <v>4</v>
      </c>
      <c r="G48" s="189"/>
      <c r="H48" s="189"/>
      <c r="I48" s="169"/>
      <c r="J48" s="267" t="s">
        <v>3</v>
      </c>
      <c r="K48" s="268"/>
      <c r="L48" s="49"/>
      <c r="M48" s="50"/>
      <c r="N48" s="51" t="s">
        <v>2</v>
      </c>
      <c r="O48" s="194"/>
      <c r="P48" s="172"/>
      <c r="Q48" s="172"/>
      <c r="R48" s="173"/>
      <c r="S48" s="173"/>
      <c r="T48" s="35"/>
    </row>
    <row r="49" spans="1:20" ht="12.75" customHeight="1">
      <c r="A49" s="233"/>
      <c r="B49" s="266"/>
      <c r="C49" s="266"/>
      <c r="D49" s="266"/>
      <c r="E49" s="266"/>
      <c r="F49" s="188" t="s">
        <v>1</v>
      </c>
      <c r="G49" s="189"/>
      <c r="H49" s="189"/>
      <c r="I49" s="169"/>
      <c r="J49" s="188"/>
      <c r="K49" s="227"/>
      <c r="L49" s="227"/>
      <c r="M49" s="227"/>
      <c r="N49" s="227"/>
      <c r="O49" s="227"/>
      <c r="P49" s="227"/>
      <c r="Q49" s="227"/>
      <c r="R49" s="190"/>
      <c r="S49" s="190"/>
      <c r="T49" s="191"/>
    </row>
    <row r="50" spans="1:20" ht="12.75" customHeight="1">
      <c r="A50" s="269" t="s">
        <v>38</v>
      </c>
      <c r="B50" s="227"/>
      <c r="C50" s="227"/>
      <c r="D50" s="227"/>
      <c r="E50" s="270"/>
      <c r="F50" s="188" t="s">
        <v>37</v>
      </c>
      <c r="G50" s="169"/>
      <c r="H50" s="52"/>
      <c r="I50" s="52"/>
      <c r="J50" s="53"/>
      <c r="K50" s="54"/>
      <c r="L50" s="271" t="s">
        <v>36</v>
      </c>
      <c r="M50" s="271"/>
      <c r="N50" s="271"/>
      <c r="O50" s="55"/>
      <c r="P50" s="56"/>
      <c r="Q50" s="56"/>
      <c r="R50" s="56"/>
      <c r="S50" s="56"/>
      <c r="T50" s="57"/>
    </row>
    <row r="51" spans="1:20" ht="26.25" customHeight="1">
      <c r="A51" s="272" t="s">
        <v>61</v>
      </c>
      <c r="B51" s="234"/>
      <c r="C51" s="234"/>
      <c r="D51" s="234"/>
      <c r="E51" s="273"/>
      <c r="F51" s="188"/>
      <c r="G51" s="189"/>
      <c r="H51" s="189"/>
      <c r="I51" s="189"/>
      <c r="J51" s="189"/>
      <c r="K51" s="189"/>
      <c r="L51" s="189"/>
      <c r="M51" s="189"/>
      <c r="N51" s="189"/>
      <c r="O51" s="189"/>
      <c r="P51" s="189"/>
      <c r="Q51" s="189"/>
      <c r="R51" s="234"/>
      <c r="S51" s="234"/>
      <c r="T51" s="235"/>
    </row>
    <row r="52" spans="1:20" ht="39" customHeight="1" thickBot="1">
      <c r="A52" s="274" t="s">
        <v>62</v>
      </c>
      <c r="B52" s="275"/>
      <c r="C52" s="275"/>
      <c r="D52" s="275"/>
      <c r="E52" s="275"/>
      <c r="F52" s="254" t="s">
        <v>85</v>
      </c>
      <c r="G52" s="255"/>
      <c r="H52" s="255"/>
      <c r="I52" s="255"/>
      <c r="J52" s="255"/>
      <c r="K52" s="255"/>
      <c r="L52" s="255"/>
      <c r="M52" s="255"/>
      <c r="N52" s="255"/>
      <c r="O52" s="255"/>
      <c r="P52" s="255"/>
      <c r="Q52" s="255"/>
      <c r="R52" s="256"/>
      <c r="S52" s="256"/>
      <c r="T52" s="257"/>
    </row>
    <row r="53" spans="1:20" ht="12.75" customHeight="1">
      <c r="A53" s="29" t="s">
        <v>0</v>
      </c>
    </row>
    <row r="54" spans="1:20" ht="12.75" customHeight="1">
      <c r="A54" s="258" t="s">
        <v>86</v>
      </c>
      <c r="B54" s="259"/>
      <c r="C54" s="259"/>
      <c r="D54" s="259"/>
      <c r="E54" s="259"/>
      <c r="F54" s="259"/>
      <c r="G54" s="259"/>
      <c r="H54" s="259"/>
      <c r="I54" s="259"/>
      <c r="J54" s="259"/>
      <c r="K54" s="259"/>
      <c r="L54" s="259"/>
      <c r="M54" s="259"/>
      <c r="N54" s="259"/>
      <c r="O54" s="259"/>
      <c r="P54" s="259"/>
      <c r="Q54" s="259"/>
      <c r="R54" s="259"/>
      <c r="S54" s="259"/>
      <c r="T54" s="259"/>
    </row>
    <row r="55" spans="1:20" ht="12.75" customHeight="1">
      <c r="A55" s="258" t="s">
        <v>63</v>
      </c>
      <c r="B55" s="259"/>
      <c r="C55" s="259"/>
      <c r="D55" s="259"/>
      <c r="E55" s="259"/>
      <c r="F55" s="259"/>
      <c r="G55" s="259"/>
      <c r="H55" s="259"/>
      <c r="I55" s="259"/>
      <c r="J55" s="259"/>
      <c r="K55" s="259"/>
      <c r="L55" s="259"/>
      <c r="M55" s="259"/>
      <c r="N55" s="259"/>
      <c r="O55" s="259"/>
      <c r="P55" s="259"/>
      <c r="Q55" s="259"/>
      <c r="R55" s="259"/>
      <c r="S55" s="259"/>
      <c r="T55" s="259"/>
    </row>
    <row r="56" spans="1:20" ht="12.75" customHeight="1">
      <c r="A56" s="258" t="s">
        <v>87</v>
      </c>
      <c r="B56" s="259"/>
      <c r="C56" s="259"/>
      <c r="D56" s="259"/>
      <c r="E56" s="259"/>
      <c r="F56" s="259"/>
      <c r="G56" s="259"/>
      <c r="H56" s="259"/>
      <c r="I56" s="259"/>
      <c r="J56" s="259"/>
      <c r="K56" s="259"/>
      <c r="L56" s="259"/>
      <c r="M56" s="259"/>
      <c r="N56" s="259"/>
      <c r="O56" s="259"/>
      <c r="P56" s="259"/>
      <c r="Q56" s="259"/>
      <c r="R56" s="259"/>
      <c r="S56" s="259"/>
      <c r="T56" s="259"/>
    </row>
    <row r="57" spans="1:20" s="30" customFormat="1" ht="13.5" customHeight="1">
      <c r="A57" s="258" t="s">
        <v>88</v>
      </c>
      <c r="B57" s="258"/>
      <c r="C57" s="258"/>
      <c r="D57" s="258"/>
      <c r="E57" s="258"/>
      <c r="F57" s="258"/>
      <c r="G57" s="258"/>
      <c r="H57" s="258"/>
      <c r="I57" s="258"/>
      <c r="J57" s="258"/>
      <c r="K57" s="258"/>
      <c r="L57" s="258"/>
      <c r="M57" s="258"/>
      <c r="N57" s="258"/>
      <c r="O57" s="258"/>
      <c r="P57" s="258"/>
      <c r="Q57" s="258"/>
    </row>
    <row r="58" spans="1:20" ht="12.75" customHeight="1">
      <c r="A58" s="258" t="s">
        <v>89</v>
      </c>
      <c r="B58" s="259"/>
      <c r="C58" s="259"/>
      <c r="D58" s="259"/>
      <c r="E58" s="259"/>
      <c r="F58" s="259"/>
      <c r="G58" s="259"/>
      <c r="H58" s="259"/>
      <c r="I58" s="259"/>
      <c r="J58" s="259"/>
      <c r="K58" s="259"/>
      <c r="L58" s="259"/>
      <c r="M58" s="259"/>
      <c r="N58" s="259"/>
      <c r="O58" s="259"/>
      <c r="P58" s="259"/>
      <c r="Q58" s="259"/>
      <c r="R58" s="259"/>
      <c r="S58" s="259"/>
      <c r="T58" s="259"/>
    </row>
    <row r="59" spans="1:20" ht="12.75" customHeight="1">
      <c r="A59" s="258" t="s">
        <v>90</v>
      </c>
      <c r="B59" s="259"/>
      <c r="C59" s="259"/>
      <c r="D59" s="259"/>
      <c r="E59" s="259"/>
      <c r="F59" s="259"/>
      <c r="G59" s="259"/>
      <c r="H59" s="259"/>
      <c r="I59" s="259"/>
      <c r="J59" s="259"/>
      <c r="K59" s="259"/>
      <c r="L59" s="259"/>
      <c r="M59" s="259"/>
      <c r="N59" s="259"/>
      <c r="O59" s="259"/>
      <c r="P59" s="259"/>
      <c r="Q59" s="259"/>
      <c r="R59" s="259"/>
      <c r="S59" s="259"/>
      <c r="T59" s="259"/>
    </row>
    <row r="60" spans="1:20" ht="12.75" customHeight="1">
      <c r="A60" s="258" t="s">
        <v>91</v>
      </c>
      <c r="B60" s="259"/>
      <c r="C60" s="259"/>
      <c r="D60" s="259"/>
      <c r="E60" s="259"/>
      <c r="F60" s="259"/>
      <c r="G60" s="259"/>
      <c r="H60" s="259"/>
      <c r="I60" s="259"/>
      <c r="J60" s="259"/>
      <c r="K60" s="259"/>
      <c r="L60" s="259"/>
      <c r="M60" s="259"/>
      <c r="N60" s="259"/>
      <c r="O60" s="259"/>
      <c r="P60" s="259"/>
      <c r="Q60" s="259"/>
      <c r="R60" s="259"/>
      <c r="S60" s="259"/>
      <c r="T60" s="259"/>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65"/>
      <c r="B62" s="265"/>
      <c r="C62" s="265"/>
    </row>
    <row r="63" spans="1:20" ht="12.75" customHeight="1">
      <c r="A63" s="265"/>
      <c r="B63" s="265"/>
      <c r="C63" s="265"/>
    </row>
    <row r="64" spans="1:20" ht="12.75" customHeight="1">
      <c r="A64" s="265"/>
      <c r="B64" s="265"/>
      <c r="C64" s="265"/>
    </row>
    <row r="65" spans="1:3" ht="12.75" customHeight="1">
      <c r="A65" s="265"/>
      <c r="B65" s="265"/>
      <c r="C65" s="265"/>
    </row>
    <row r="66" spans="1:3" ht="12.75" customHeight="1">
      <c r="A66" s="265"/>
      <c r="B66" s="265"/>
      <c r="C66" s="265"/>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orientation="portrait" horizontalDpi="90" verticalDpi="9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6"/>
  <sheetViews>
    <sheetView showGridLines="0" view="pageBreakPreview" zoomScaleNormal="100" zoomScaleSheetLayoutView="100" workbookViewId="0">
      <selection activeCell="B17" sqref="B17"/>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1" customHeight="1">
      <c r="A1" s="59" t="s">
        <v>313</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188</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160</v>
      </c>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6"/>
      <c r="AN13" s="276"/>
    </row>
    <row r="14" spans="1:40" ht="18" customHeight="1">
      <c r="A14" s="74">
        <v>3</v>
      </c>
      <c r="B14" s="103" t="s">
        <v>119</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4</v>
      </c>
      <c r="B15" s="103" t="s">
        <v>116</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77"/>
      <c r="B38" s="277"/>
      <c r="C38" s="277"/>
      <c r="D38" s="98">
        <v>4</v>
      </c>
      <c r="E38" s="98">
        <v>5</v>
      </c>
      <c r="F38" s="347">
        <v>6</v>
      </c>
      <c r="G38" s="347"/>
      <c r="H38" s="347"/>
      <c r="I38" s="347">
        <v>7</v>
      </c>
      <c r="J38" s="347"/>
      <c r="K38" s="347"/>
      <c r="L38" s="347">
        <v>8</v>
      </c>
      <c r="M38" s="347"/>
      <c r="N38" s="347"/>
      <c r="O38" s="347">
        <v>9</v>
      </c>
      <c r="P38" s="347"/>
      <c r="Q38" s="347"/>
      <c r="R38" s="347">
        <v>10</v>
      </c>
      <c r="S38" s="347"/>
      <c r="T38" s="347"/>
      <c r="U38" s="347">
        <v>11</v>
      </c>
      <c r="V38" s="347"/>
      <c r="W38" s="347"/>
      <c r="X38" s="347">
        <v>12</v>
      </c>
      <c r="Y38" s="347"/>
      <c r="Z38" s="347"/>
      <c r="AA38" s="347">
        <v>1</v>
      </c>
      <c r="AB38" s="347"/>
      <c r="AC38" s="347"/>
      <c r="AD38" s="347">
        <v>2</v>
      </c>
      <c r="AE38" s="347"/>
      <c r="AF38" s="347"/>
      <c r="AG38" s="347">
        <v>3</v>
      </c>
      <c r="AH38" s="347"/>
      <c r="AI38" s="347"/>
      <c r="AJ38" s="277" t="s">
        <v>142</v>
      </c>
      <c r="AK38" s="277"/>
      <c r="AL38" s="82" t="s">
        <v>193</v>
      </c>
      <c r="AM38"/>
      <c r="AN38"/>
      <c r="AO38"/>
      <c r="AP38"/>
      <c r="AQ38"/>
    </row>
    <row r="39" spans="1:43" ht="25" customHeight="1">
      <c r="A39" s="351" t="s">
        <v>196</v>
      </c>
      <c r="B39" s="351"/>
      <c r="C39" s="351"/>
      <c r="D39" s="72">
        <f>SUM(D40:D41)</f>
        <v>1540</v>
      </c>
      <c r="E39" s="72">
        <f>SUM(E40:E41)</f>
        <v>1441</v>
      </c>
      <c r="F39" s="352">
        <f>SUM(F40:H41)</f>
        <v>1540</v>
      </c>
      <c r="G39" s="352"/>
      <c r="H39" s="352"/>
      <c r="I39" s="352">
        <f>SUM(I40:K41)</f>
        <v>1617</v>
      </c>
      <c r="J39" s="352"/>
      <c r="K39" s="352"/>
      <c r="L39" s="352">
        <f>SUM(L40:N41)</f>
        <v>1617</v>
      </c>
      <c r="M39" s="352"/>
      <c r="N39" s="352"/>
      <c r="O39" s="352">
        <f>SUM(O40:Q41)</f>
        <v>1463</v>
      </c>
      <c r="P39" s="352"/>
      <c r="Q39" s="352"/>
      <c r="R39" s="352">
        <f>SUM(R40:T41)</f>
        <v>1540</v>
      </c>
      <c r="S39" s="352"/>
      <c r="T39" s="352"/>
      <c r="U39" s="352">
        <f>SUM(U40:W41)</f>
        <v>1540</v>
      </c>
      <c r="V39" s="352"/>
      <c r="W39" s="352"/>
      <c r="X39" s="352">
        <f>SUM(X40:Z41)</f>
        <v>1463</v>
      </c>
      <c r="Y39" s="352"/>
      <c r="Z39" s="352"/>
      <c r="AA39" s="352">
        <f>SUM(AA40:AC41)</f>
        <v>1463</v>
      </c>
      <c r="AB39" s="352"/>
      <c r="AC39" s="352"/>
      <c r="AD39" s="352">
        <f>SUM(AD40:AF41)</f>
        <v>1463</v>
      </c>
      <c r="AE39" s="352"/>
      <c r="AF39" s="352"/>
      <c r="AG39" s="352">
        <f>SUM(AG40:AI41)</f>
        <v>1540</v>
      </c>
      <c r="AH39" s="352"/>
      <c r="AI39" s="352"/>
      <c r="AJ39" s="278">
        <f>SUM(D39:AI39)</f>
        <v>18227</v>
      </c>
      <c r="AK39" s="278"/>
      <c r="AL39" s="108">
        <f>ROUNDUP(AJ39/AJ42,1)</f>
        <v>77</v>
      </c>
      <c r="AM39"/>
      <c r="AN39"/>
      <c r="AO39"/>
      <c r="AP39"/>
      <c r="AQ39"/>
    </row>
    <row r="40" spans="1:43" ht="25" customHeight="1">
      <c r="A40" s="359" t="s">
        <v>206</v>
      </c>
      <c r="B40" s="359"/>
      <c r="C40" s="359"/>
      <c r="D40" s="69">
        <v>1400</v>
      </c>
      <c r="E40" s="69">
        <v>1310</v>
      </c>
      <c r="F40" s="348">
        <v>1400</v>
      </c>
      <c r="G40" s="348"/>
      <c r="H40" s="348"/>
      <c r="I40" s="348">
        <v>1470</v>
      </c>
      <c r="J40" s="348"/>
      <c r="K40" s="348"/>
      <c r="L40" s="348">
        <v>1470</v>
      </c>
      <c r="M40" s="348"/>
      <c r="N40" s="348"/>
      <c r="O40" s="348">
        <v>1330</v>
      </c>
      <c r="P40" s="348"/>
      <c r="Q40" s="348"/>
      <c r="R40" s="348">
        <v>1400</v>
      </c>
      <c r="S40" s="348"/>
      <c r="T40" s="348"/>
      <c r="U40" s="348">
        <v>1400</v>
      </c>
      <c r="V40" s="348"/>
      <c r="W40" s="348"/>
      <c r="X40" s="348">
        <v>1330</v>
      </c>
      <c r="Y40" s="348"/>
      <c r="Z40" s="348"/>
      <c r="AA40" s="348">
        <v>1330</v>
      </c>
      <c r="AB40" s="348"/>
      <c r="AC40" s="348"/>
      <c r="AD40" s="348">
        <v>1330</v>
      </c>
      <c r="AE40" s="348"/>
      <c r="AF40" s="348"/>
      <c r="AG40" s="348">
        <v>1400</v>
      </c>
      <c r="AH40" s="348"/>
      <c r="AI40" s="348"/>
      <c r="AJ40" s="278">
        <f>SUM(D40:AI40)</f>
        <v>16570</v>
      </c>
      <c r="AK40" s="278"/>
      <c r="AL40" s="108">
        <f>ROUNDUP(AJ40/AJ42,1)</f>
        <v>70</v>
      </c>
      <c r="AM40"/>
      <c r="AN40"/>
      <c r="AO40"/>
      <c r="AP40"/>
      <c r="AQ40"/>
    </row>
    <row r="41" spans="1:43" ht="25" customHeight="1">
      <c r="A41" s="359" t="s">
        <v>205</v>
      </c>
      <c r="B41" s="359"/>
      <c r="C41" s="359"/>
      <c r="D41" s="69">
        <v>140</v>
      </c>
      <c r="E41" s="69">
        <v>131</v>
      </c>
      <c r="F41" s="348">
        <v>140</v>
      </c>
      <c r="G41" s="348"/>
      <c r="H41" s="348"/>
      <c r="I41" s="348">
        <v>147</v>
      </c>
      <c r="J41" s="348"/>
      <c r="K41" s="348"/>
      <c r="L41" s="348">
        <v>147</v>
      </c>
      <c r="M41" s="348"/>
      <c r="N41" s="348"/>
      <c r="O41" s="348">
        <v>133</v>
      </c>
      <c r="P41" s="348"/>
      <c r="Q41" s="348"/>
      <c r="R41" s="348">
        <v>140</v>
      </c>
      <c r="S41" s="348"/>
      <c r="T41" s="348"/>
      <c r="U41" s="348">
        <v>140</v>
      </c>
      <c r="V41" s="348"/>
      <c r="W41" s="348"/>
      <c r="X41" s="348">
        <v>133</v>
      </c>
      <c r="Y41" s="348"/>
      <c r="Z41" s="348"/>
      <c r="AA41" s="348">
        <v>133</v>
      </c>
      <c r="AB41" s="348"/>
      <c r="AC41" s="348"/>
      <c r="AD41" s="348">
        <v>133</v>
      </c>
      <c r="AE41" s="348"/>
      <c r="AF41" s="348"/>
      <c r="AG41" s="348">
        <v>140</v>
      </c>
      <c r="AH41" s="348"/>
      <c r="AI41" s="348"/>
      <c r="AJ41" s="278">
        <f>SUM(D41:AI41)</f>
        <v>1657</v>
      </c>
      <c r="AK41" s="278"/>
      <c r="AL41" s="108">
        <f>ROUNDUP(AJ41/AJ42,1)</f>
        <v>7</v>
      </c>
      <c r="AM41"/>
      <c r="AN41"/>
      <c r="AO41"/>
      <c r="AP41"/>
      <c r="AQ41"/>
    </row>
    <row r="42" spans="1:43" ht="25" customHeight="1">
      <c r="A42" s="351" t="s">
        <v>190</v>
      </c>
      <c r="B42" s="351"/>
      <c r="C42" s="351"/>
      <c r="D42" s="69">
        <v>20</v>
      </c>
      <c r="E42" s="69">
        <v>19</v>
      </c>
      <c r="F42" s="348">
        <v>20</v>
      </c>
      <c r="G42" s="348"/>
      <c r="H42" s="348"/>
      <c r="I42" s="348">
        <v>21</v>
      </c>
      <c r="J42" s="348"/>
      <c r="K42" s="348"/>
      <c r="L42" s="348">
        <v>21</v>
      </c>
      <c r="M42" s="348"/>
      <c r="N42" s="348"/>
      <c r="O42" s="348">
        <v>19</v>
      </c>
      <c r="P42" s="348"/>
      <c r="Q42" s="348"/>
      <c r="R42" s="348">
        <v>20</v>
      </c>
      <c r="S42" s="348"/>
      <c r="T42" s="348"/>
      <c r="U42" s="348">
        <v>20</v>
      </c>
      <c r="V42" s="348"/>
      <c r="W42" s="348"/>
      <c r="X42" s="348">
        <v>19</v>
      </c>
      <c r="Y42" s="348"/>
      <c r="Z42" s="348"/>
      <c r="AA42" s="348">
        <v>19</v>
      </c>
      <c r="AB42" s="348"/>
      <c r="AC42" s="348"/>
      <c r="AD42" s="348">
        <v>19</v>
      </c>
      <c r="AE42" s="348"/>
      <c r="AF42" s="348"/>
      <c r="AG42" s="348">
        <v>20</v>
      </c>
      <c r="AH42" s="348"/>
      <c r="AI42" s="348"/>
      <c r="AJ42" s="278">
        <f>+SUM(D42:AI42)</f>
        <v>237</v>
      </c>
      <c r="AK42" s="278"/>
      <c r="AL42" s="107"/>
      <c r="AM42"/>
      <c r="AN42"/>
      <c r="AO42"/>
      <c r="AP42"/>
      <c r="AQ42"/>
    </row>
    <row r="43" spans="1:43" ht="5.15" customHeight="1">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c r="A44" s="68" t="s">
        <v>191</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18" customHeight="1">
      <c r="A45" s="277" t="s">
        <v>184</v>
      </c>
      <c r="B45" s="277"/>
      <c r="C45" s="277" t="s">
        <v>113</v>
      </c>
      <c r="D45" s="277"/>
      <c r="E45" s="295" t="s">
        <v>116</v>
      </c>
      <c r="F45" s="295"/>
      <c r="G45" s="295"/>
      <c r="H45" s="29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c r="A46" s="295" t="s">
        <v>194</v>
      </c>
      <c r="B46" s="295"/>
      <c r="C46" s="352">
        <f>ROUNDDOWN(IF(AL39&lt;=60,1,1+ROUNDUP((AL39-60)/40,0)),1)</f>
        <v>2</v>
      </c>
      <c r="D46" s="352"/>
      <c r="E46" s="352">
        <f>ROUNDDOWN(AL40/6+AL41/10,1)</f>
        <v>12.3</v>
      </c>
      <c r="F46" s="352"/>
      <c r="G46" s="352"/>
      <c r="H46" s="352"/>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15" customHeight="1">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c r="A48" s="68" t="s">
        <v>298</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5" customHeight="1">
      <c r="A49" s="62"/>
      <c r="B49" s="67"/>
      <c r="C49" s="305" t="str">
        <f>IF(VLOOKUP($AK$2,選択肢!$A$1:$J$20,C54,FALSE)=0,"-",VLOOKUP($AK$2,選択肢!$A$1:$J$20,C54,FALSE))</f>
        <v>管理者</v>
      </c>
      <c r="D49" s="306"/>
      <c r="E49" s="304" t="str">
        <f>IF(VLOOKUP($AK$2,選択肢!$A$1:$J$20,E54,FALSE)=0,"-",VLOOKUP($AK$2,選択肢!$A$1:$J$20,E54,FALSE))</f>
        <v>サービス管理責任者</v>
      </c>
      <c r="F49" s="304"/>
      <c r="G49" s="304"/>
      <c r="H49" s="304"/>
      <c r="I49" s="305" t="str">
        <f>IF(VLOOKUP($AK$2,選択肢!$A$1:$J$20,I54,FALSE)=0,"-",VLOOKUP($AK$2,選択肢!$A$1:$J$20,I54,FALSE))</f>
        <v>地域移行支援員</v>
      </c>
      <c r="J49" s="306"/>
      <c r="K49" s="306"/>
      <c r="L49" s="306"/>
      <c r="M49" s="306"/>
      <c r="N49" s="307"/>
      <c r="O49" s="305" t="str">
        <f>IF(VLOOKUP($AK$2,選択肢!$A$1:$J$20,O54,FALSE)=0,"-",VLOOKUP($AK$2,選択肢!$A$1:$J$20,O54,FALSE))</f>
        <v>生活支援員</v>
      </c>
      <c r="P49" s="306"/>
      <c r="Q49" s="306"/>
      <c r="R49" s="306"/>
      <c r="S49" s="306"/>
      <c r="T49" s="307"/>
      <c r="U49" s="305" t="str">
        <f>IF(VLOOKUP($AK$2,選択肢!$A$1:$J$20,U54,FALSE)=0,"-",VLOOKUP($AK$2,選択肢!$A$1:$J$20,U54,FALSE))</f>
        <v>その他職員</v>
      </c>
      <c r="V49" s="306"/>
      <c r="W49" s="306"/>
      <c r="X49" s="306"/>
      <c r="Y49" s="306"/>
      <c r="Z49" s="307"/>
      <c r="AA49" s="305" t="str">
        <f>IF(VLOOKUP($AK$2,選択肢!$A$1:$J$20,AA54,FALSE)=0,"-",VLOOKUP($AK$2,選択肢!$A$1:$J$20,AA54,FALSE))</f>
        <v>-</v>
      </c>
      <c r="AB49" s="306"/>
      <c r="AC49" s="306"/>
      <c r="AD49" s="306"/>
      <c r="AE49" s="306"/>
      <c r="AF49" s="307"/>
      <c r="AG49" s="304" t="str">
        <f>IF(VLOOKUP($AK$2,選択肢!$A$1:$J$20,AG54,FALSE)=0,"-",VLOOKUP($AK$2,選択肢!$A$1:$J$20,AG54,FALSE))</f>
        <v>-</v>
      </c>
      <c r="AH49" s="304"/>
      <c r="AI49" s="304"/>
      <c r="AJ49" s="304"/>
      <c r="AK49" s="304"/>
      <c r="AL49" s="304" t="str">
        <f>IF(VLOOKUP($AK$2,選択肢!$A$1:$J$20,AL54,FALSE)=0,"-",VLOOKUP($AK$2,選択肢!$A$1:$J$20,AL54,FALSE))</f>
        <v>-</v>
      </c>
      <c r="AM49" s="304"/>
      <c r="AN49" s="62"/>
    </row>
    <row r="50" spans="1:40" ht="18" customHeight="1">
      <c r="A50" s="62"/>
      <c r="B50" s="67"/>
      <c r="C50" s="102" t="s">
        <v>56</v>
      </c>
      <c r="D50" s="102" t="s">
        <v>57</v>
      </c>
      <c r="E50" s="101" t="s">
        <v>56</v>
      </c>
      <c r="F50" s="303" t="s">
        <v>57</v>
      </c>
      <c r="G50" s="303"/>
      <c r="H50" s="303"/>
      <c r="I50" s="299" t="s">
        <v>56</v>
      </c>
      <c r="J50" s="300"/>
      <c r="K50" s="301"/>
      <c r="L50" s="299" t="s">
        <v>57</v>
      </c>
      <c r="M50" s="300"/>
      <c r="N50" s="301"/>
      <c r="O50" s="299" t="s">
        <v>56</v>
      </c>
      <c r="P50" s="300"/>
      <c r="Q50" s="301"/>
      <c r="R50" s="299" t="s">
        <v>57</v>
      </c>
      <c r="S50" s="300"/>
      <c r="T50" s="301"/>
      <c r="U50" s="299" t="s">
        <v>56</v>
      </c>
      <c r="V50" s="300"/>
      <c r="W50" s="301"/>
      <c r="X50" s="299" t="s">
        <v>57</v>
      </c>
      <c r="Y50" s="300"/>
      <c r="Z50" s="301"/>
      <c r="AA50" s="299" t="s">
        <v>56</v>
      </c>
      <c r="AB50" s="300"/>
      <c r="AC50" s="301"/>
      <c r="AD50" s="299" t="s">
        <v>57</v>
      </c>
      <c r="AE50" s="300"/>
      <c r="AF50" s="301"/>
      <c r="AG50" s="299" t="s">
        <v>56</v>
      </c>
      <c r="AH50" s="300"/>
      <c r="AI50" s="301"/>
      <c r="AJ50" s="299" t="s">
        <v>57</v>
      </c>
      <c r="AK50" s="301"/>
      <c r="AL50" s="101" t="s">
        <v>19</v>
      </c>
      <c r="AM50" s="101" t="s">
        <v>18</v>
      </c>
      <c r="AN50" s="62"/>
    </row>
    <row r="51" spans="1:40" ht="18" customHeight="1">
      <c r="A51" s="62"/>
      <c r="B51" s="75" t="s">
        <v>107</v>
      </c>
      <c r="C51" s="101">
        <f>COUNTIFS($B$12:$B$31,C$49,$C$12:$C$31,"A",$E$12:$E$31,"*")</f>
        <v>1</v>
      </c>
      <c r="D51" s="101">
        <f>COUNTIFS($B$12:$B$31,C$49,$C$12:$C$31,"B",$E$12:$E$31,"*")</f>
        <v>0</v>
      </c>
      <c r="E51" s="101">
        <f>COUNTIFS($B$12:$B$31,E$49,$C$12:$C$31,"A",$E$12:$E$31,"*")</f>
        <v>0</v>
      </c>
      <c r="F51" s="299">
        <f>COUNTIFS($B$12:$B$31,E$49,$C$12:$C$31,"B",$E$12:$E$31,"*")</f>
        <v>1</v>
      </c>
      <c r="G51" s="300"/>
      <c r="H51" s="301"/>
      <c r="I51" s="299">
        <f>COUNTIFS($B$12:$B$31,I$49,$C$12:$C$31,"A",$E$12:$E$31,"*")</f>
        <v>0</v>
      </c>
      <c r="J51" s="300"/>
      <c r="K51" s="301"/>
      <c r="L51" s="299">
        <f>COUNTIFS($B$12:$B$31,I$49,$C$12:$C$31,"B",$E$12:$E$31,"*")</f>
        <v>0</v>
      </c>
      <c r="M51" s="300"/>
      <c r="N51" s="301"/>
      <c r="O51" s="299">
        <f>COUNTIFS($B$12:$B$31,O$49,$C$12:$C$31,"A",$E$12:$E$31,"*")</f>
        <v>0</v>
      </c>
      <c r="P51" s="300"/>
      <c r="Q51" s="301"/>
      <c r="R51" s="299">
        <f>COUNTIFS($B$12:$B$31,O$49,$C$12:$C$31,"B",$E$12:$E$31,"*")</f>
        <v>0</v>
      </c>
      <c r="S51" s="300"/>
      <c r="T51" s="301"/>
      <c r="U51" s="299">
        <f>COUNTIFS($B$12:$B$31,U$49,$C$12:$C$31,"A",$E$12:$E$31,"*")</f>
        <v>0</v>
      </c>
      <c r="V51" s="300"/>
      <c r="W51" s="301"/>
      <c r="X51" s="299">
        <f>COUNTIFS($B$12:$B$31,U$49,$C$12:$C$31,"B",$E$12:$E$31,"*")</f>
        <v>0</v>
      </c>
      <c r="Y51" s="300"/>
      <c r="Z51" s="301"/>
      <c r="AA51" s="299">
        <f>COUNTIFS($B$12:$B$31,AA$49,$C$12:$C$31,"A",$E$12:$E$31,"*")</f>
        <v>0</v>
      </c>
      <c r="AB51" s="300"/>
      <c r="AC51" s="301"/>
      <c r="AD51" s="299">
        <f>COUNTIFS($B$12:$B$31,AA$49,$C$12:$C$31,"B",$E$12:$E$31,"*")</f>
        <v>0</v>
      </c>
      <c r="AE51" s="300"/>
      <c r="AF51" s="301"/>
      <c r="AG51" s="299">
        <f>COUNTIFS($B$12:$B$31,AG$49,$C$12:$C$31,"A",$E$12:$E$31,"*")</f>
        <v>0</v>
      </c>
      <c r="AH51" s="300"/>
      <c r="AI51" s="301"/>
      <c r="AJ51" s="299">
        <f>COUNTIFS($B$12:$B$31,AG$49,$C$12:$C$31,"B",$E$12:$E$31,"*")</f>
        <v>0</v>
      </c>
      <c r="AK51" s="301"/>
      <c r="AL51" s="101">
        <f>COUNTIFS($B$12:$B$31,AL$49,$C$12:$C$31,"A",$E$12:$E$31,"*")</f>
        <v>0</v>
      </c>
      <c r="AM51" s="101">
        <f>COUNTIFS($B$12:$B$31,AL$49,$C$12:$C$31,"B",$E$12:$E$31,"*")</f>
        <v>0</v>
      </c>
      <c r="AN51" s="62"/>
    </row>
    <row r="52" spans="1:40" ht="18" customHeight="1">
      <c r="A52" s="62"/>
      <c r="B52" s="82" t="s">
        <v>108</v>
      </c>
      <c r="C52" s="101">
        <f>COUNTIFS($B$12:$B$31,C$49,$C$12:$C$31,"C",$E$12:$E$31,"*")</f>
        <v>0</v>
      </c>
      <c r="D52" s="101">
        <f>COUNTIFS($B$12:$B$31,C$49,$C$12:$C$31,"D",$E$12:$E$31,"*")</f>
        <v>0</v>
      </c>
      <c r="E52" s="101">
        <f>COUNTIFS($B$12:$B$31,E$49,$C$12:$C$31,"C",$E$12:$E$31,"*")</f>
        <v>0</v>
      </c>
      <c r="F52" s="299">
        <f>COUNTIFS($B$12:$B$31,E$49,$C$12:$C$31,"D",$E$12:$E$31,"*")</f>
        <v>0</v>
      </c>
      <c r="G52" s="300"/>
      <c r="H52" s="301"/>
      <c r="I52" s="299">
        <f>COUNTIFS($B$12:$B$31,I$49,$C$12:$C$31,"C",$E$12:$E$31,"*")</f>
        <v>1</v>
      </c>
      <c r="J52" s="300"/>
      <c r="K52" s="301"/>
      <c r="L52" s="299">
        <f>COUNTIFS($B$12:$B$31,I$49,$C$12:$C$31,"D",$E$12:$E$31,"*")</f>
        <v>0</v>
      </c>
      <c r="M52" s="300"/>
      <c r="N52" s="301"/>
      <c r="O52" s="299">
        <f>COUNTIFS($B$12:$B$31,O$49,$C$12:$C$31,"C",$E$12:$E$31,"*")</f>
        <v>0</v>
      </c>
      <c r="P52" s="300"/>
      <c r="Q52" s="301"/>
      <c r="R52" s="299">
        <f>COUNTIFS($B$12:$B$31,O$49,$C$12:$C$31,"D",$E$12:$E$31,"*")</f>
        <v>1</v>
      </c>
      <c r="S52" s="300"/>
      <c r="T52" s="301"/>
      <c r="U52" s="299">
        <f>COUNTIFS($B$12:$B$31,U$49,$C$12:$C$31,"C",$E$12:$E$31,"*")</f>
        <v>0</v>
      </c>
      <c r="V52" s="300"/>
      <c r="W52" s="301"/>
      <c r="X52" s="299">
        <f>COUNTIFS($B$12:$B$31,U$49,$C$12:$C$31,"D",$E$12:$E$31,"*")</f>
        <v>0</v>
      </c>
      <c r="Y52" s="300"/>
      <c r="Z52" s="301"/>
      <c r="AA52" s="299">
        <f>COUNTIFS($B$12:$B$31,AA$49,$C$12:$C$31,"C",$E$12:$E$31,"*")</f>
        <v>0</v>
      </c>
      <c r="AB52" s="300"/>
      <c r="AC52" s="301"/>
      <c r="AD52" s="299">
        <f>COUNTIFS($B$12:$B$31,AA$49,$C$12:$C$31,"D",$E$12:$E$31,"*")</f>
        <v>0</v>
      </c>
      <c r="AE52" s="300"/>
      <c r="AF52" s="301"/>
      <c r="AG52" s="299">
        <f>COUNTIFS($B$12:$B$31,AG$49,$C$12:$C$31,"C",$E$12:$E$31,"*")</f>
        <v>0</v>
      </c>
      <c r="AH52" s="300"/>
      <c r="AI52" s="301"/>
      <c r="AJ52" s="299">
        <f>COUNTIFS($B$12:$B$31,AG$49,$C$12:$C$31,"D",$E$12:$E$31,"*")</f>
        <v>0</v>
      </c>
      <c r="AK52" s="301"/>
      <c r="AL52" s="101">
        <f>COUNTIFS($B$12:$B$31,AL$49,$C$12:$C$31,"C",$E$12:$E$31,"*")</f>
        <v>0</v>
      </c>
      <c r="AM52" s="101">
        <f>COUNTIFS($B$12:$B$31,AL$49,$C$12:$C$31,"D",$E$12:$E$31,"*")</f>
        <v>0</v>
      </c>
      <c r="AN52" s="62"/>
    </row>
    <row r="53" spans="1:40" ht="25" customHeight="1">
      <c r="A53" s="62"/>
      <c r="B53" s="82" t="s">
        <v>183</v>
      </c>
      <c r="C53" s="305">
        <f>IF($AK$4="４週",SUMIFS($AK$12:$AK$31,$B$12:$B$31,C49)/4/$AH$6,IF($AK$4="歴月",SUMIFS($AK$12:$AK$31,$B$12:$B$31,C49)/$AL$6,"記載する期間を選択してください"))</f>
        <v>0</v>
      </c>
      <c r="D53" s="307"/>
      <c r="E53" s="305">
        <f>IF($AK$4="４週",SUMIFS($AK$12:$AK$31,$B$12:$B$31,E49)/4/$AH$6,IF($AK$4="歴月",SUMIFS($AK$12:$AK$31,$B$12:$B$31,E49)/$AL$6,"記載する期間を選択してください"))</f>
        <v>0</v>
      </c>
      <c r="F53" s="306"/>
      <c r="G53" s="306"/>
      <c r="H53" s="307"/>
      <c r="I53" s="305">
        <f>IF($AK$4="４週",SUMIFS($AK$12:$AK$31,$B$12:$B$31,I49)/4/$AH$6,IF($AK$4="歴月",SUMIFS($AK$12:$AK$31,$B$12:$B$31,I49)/$AL$6,"記載する期間を選択してください"))</f>
        <v>0</v>
      </c>
      <c r="J53" s="306"/>
      <c r="K53" s="306"/>
      <c r="L53" s="306"/>
      <c r="M53" s="306"/>
      <c r="N53" s="307"/>
      <c r="O53" s="305">
        <f>IF($AK$4="４週",SUMIFS($AK$12:$AK$31,$B$12:$B$31,O49)/4/$AH$6,IF($AK$4="歴月",SUMIFS($AK$12:$AK$31,$B$12:$B$31,O49)/$AL$6,"記載する期間を選択してください"))</f>
        <v>0</v>
      </c>
      <c r="P53" s="306"/>
      <c r="Q53" s="306"/>
      <c r="R53" s="306"/>
      <c r="S53" s="306"/>
      <c r="T53" s="307"/>
      <c r="U53" s="305">
        <f>IF($AK$4="４週",SUMIFS($AK$12:$AK$31,$B$12:$B$31,U49)/4/$AH$6,IF($AK$4="歴月",SUMIFS($AK$12:$AK$31,$B$12:$B$31,U49)/$AL$6,"記載する期間を選択してください"))</f>
        <v>0</v>
      </c>
      <c r="V53" s="306"/>
      <c r="W53" s="306"/>
      <c r="X53" s="306"/>
      <c r="Y53" s="306"/>
      <c r="Z53" s="307"/>
      <c r="AA53" s="305">
        <f>IF($AK$4="４週",SUMIFS($AK$12:$AK$31,$B$12:$B$31,AA49)/4/$AH$6,IF($AK$4="歴月",SUMIFS($AK$12:$AK$31,$B$12:$B$31,AA49)/$AL$6,"記載する期間を選択してください"))</f>
        <v>0</v>
      </c>
      <c r="AB53" s="306"/>
      <c r="AC53" s="306"/>
      <c r="AD53" s="306"/>
      <c r="AE53" s="306"/>
      <c r="AF53" s="307"/>
      <c r="AG53" s="305">
        <f>IF($AK$4="４週",SUMIFS($AK$12:$AK$31,$B$12:$B$31,AG49)/4/$AH$6,IF($AK$4="歴月",SUMIFS($AK$12:$AK$31,$B$12:$B$31,AG49)/$AL$6,"記載する期間を選択してください"))</f>
        <v>0</v>
      </c>
      <c r="AH53" s="306"/>
      <c r="AI53" s="306"/>
      <c r="AJ53" s="306"/>
      <c r="AK53" s="307"/>
      <c r="AL53" s="305">
        <f>IF($AK$4="４週",SUMIFS($AK$12:$AK$31,$B$12:$B$31,AL49)/4/$AH$6,IF($AK$4="歴月",SUMIFS($AK$12:$AK$31,$B$12:$B$31,AL49)/$AL$6,"記載する期間を選択してください"))</f>
        <v>0</v>
      </c>
      <c r="AM53" s="307"/>
      <c r="AN53" s="62"/>
    </row>
    <row r="54" spans="1:40" ht="5.15"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154</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c r="A56" s="60" t="s">
        <v>155</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197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156</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157</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158</v>
      </c>
      <c r="B60" s="94"/>
      <c r="C60" s="60"/>
      <c r="D60" s="60"/>
      <c r="E60" s="60"/>
      <c r="F60" s="60"/>
      <c r="G60" s="60"/>
    </row>
    <row r="61" spans="1:40" ht="15" customHeight="1">
      <c r="A61" s="60" t="s">
        <v>159</v>
      </c>
      <c r="B61" s="94"/>
      <c r="C61" s="60"/>
      <c r="D61" s="60"/>
      <c r="E61" s="60"/>
      <c r="F61" s="60"/>
      <c r="G61" s="60"/>
    </row>
    <row r="62" spans="1:40" ht="15" customHeight="1">
      <c r="A62" s="60"/>
      <c r="B62" s="75" t="s">
        <v>160</v>
      </c>
      <c r="C62" s="277" t="s">
        <v>161</v>
      </c>
      <c r="D62" s="277"/>
      <c r="E62" s="277"/>
      <c r="F62" s="60"/>
      <c r="G62" s="60"/>
    </row>
    <row r="63" spans="1:40" ht="15" customHeight="1">
      <c r="A63" s="60"/>
      <c r="B63" s="97" t="s">
        <v>173</v>
      </c>
      <c r="C63" s="278" t="s">
        <v>162</v>
      </c>
      <c r="D63" s="278"/>
      <c r="E63" s="278"/>
      <c r="F63" s="60"/>
      <c r="G63" s="60"/>
    </row>
    <row r="64" spans="1:40" ht="15" customHeight="1">
      <c r="A64" s="60"/>
      <c r="B64" s="97" t="s">
        <v>174</v>
      </c>
      <c r="C64" s="278" t="s">
        <v>163</v>
      </c>
      <c r="D64" s="278"/>
      <c r="E64" s="278"/>
      <c r="F64" s="60"/>
      <c r="G64" s="60"/>
    </row>
    <row r="65" spans="1:7" ht="15" customHeight="1">
      <c r="A65" s="60"/>
      <c r="B65" s="97" t="s">
        <v>175</v>
      </c>
      <c r="C65" s="278" t="s">
        <v>164</v>
      </c>
      <c r="D65" s="278"/>
      <c r="E65" s="278"/>
      <c r="F65" s="60"/>
      <c r="G65" s="60"/>
    </row>
    <row r="66" spans="1:7" ht="15" customHeight="1">
      <c r="A66" s="60"/>
      <c r="B66" s="97" t="s">
        <v>176</v>
      </c>
      <c r="C66" s="278" t="s">
        <v>165</v>
      </c>
      <c r="D66" s="278"/>
      <c r="E66" s="278"/>
      <c r="F66" s="60"/>
      <c r="G66" s="60"/>
    </row>
    <row r="67" spans="1:7" ht="15" customHeight="1">
      <c r="A67" s="60"/>
      <c r="B67" s="60" t="s">
        <v>166</v>
      </c>
      <c r="C67" s="60"/>
      <c r="D67" s="60"/>
      <c r="E67" s="60"/>
      <c r="F67" s="60"/>
      <c r="G67" s="60"/>
    </row>
    <row r="68" spans="1:7" ht="15" customHeight="1">
      <c r="A68" s="60"/>
      <c r="B68" s="60" t="s">
        <v>177</v>
      </c>
      <c r="C68" s="60"/>
      <c r="D68" s="60"/>
      <c r="E68" s="60"/>
      <c r="F68" s="60"/>
      <c r="G68" s="60"/>
    </row>
    <row r="69" spans="1:7" ht="15" customHeight="1">
      <c r="A69" s="60"/>
      <c r="B69" s="60" t="s">
        <v>167</v>
      </c>
      <c r="C69" s="60"/>
      <c r="D69" s="60"/>
      <c r="E69" s="60"/>
      <c r="F69" s="60"/>
      <c r="G69" s="60"/>
    </row>
    <row r="70" spans="1:7" ht="15" customHeight="1">
      <c r="A70" s="60" t="s">
        <v>168</v>
      </c>
      <c r="B70" s="94"/>
      <c r="C70" s="60"/>
      <c r="D70" s="60"/>
      <c r="E70" s="60"/>
      <c r="F70" s="60"/>
      <c r="G70" s="60"/>
    </row>
    <row r="71" spans="1:7" ht="15" customHeight="1">
      <c r="A71" s="60" t="s">
        <v>285</v>
      </c>
      <c r="B71" s="94"/>
      <c r="C71" s="60"/>
      <c r="D71" s="60"/>
      <c r="E71" s="60"/>
      <c r="F71" s="60"/>
      <c r="G71" s="60"/>
    </row>
    <row r="72" spans="1:7" ht="15" customHeight="1">
      <c r="A72" s="60" t="s">
        <v>178</v>
      </c>
      <c r="B72" s="94"/>
      <c r="C72" s="60"/>
      <c r="D72" s="60"/>
      <c r="E72" s="60"/>
      <c r="F72" s="60"/>
      <c r="G72" s="60"/>
    </row>
    <row r="73" spans="1:7" ht="15" customHeight="1">
      <c r="A73" s="60" t="s">
        <v>170</v>
      </c>
      <c r="B73" s="94"/>
      <c r="C73" s="60"/>
      <c r="D73" s="60"/>
      <c r="E73" s="60"/>
      <c r="F73" s="60"/>
      <c r="G73" s="60"/>
    </row>
    <row r="74" spans="1:7" ht="15" customHeight="1">
      <c r="A74" s="60" t="s">
        <v>288</v>
      </c>
      <c r="B74" s="94"/>
      <c r="C74" s="60"/>
      <c r="D74" s="60"/>
      <c r="E74" s="60"/>
      <c r="F74" s="60"/>
      <c r="G74" s="60"/>
    </row>
    <row r="75" spans="1:7" ht="15" customHeight="1">
      <c r="A75" s="60" t="s">
        <v>289</v>
      </c>
      <c r="B75" s="94"/>
      <c r="C75" s="60"/>
      <c r="D75" s="60"/>
      <c r="E75" s="60"/>
      <c r="F75" s="60"/>
      <c r="G75" s="60"/>
    </row>
    <row r="76" spans="1:7" ht="15" customHeight="1">
      <c r="A76" s="60"/>
      <c r="B76" s="60" t="s">
        <v>290</v>
      </c>
      <c r="C76" s="60"/>
      <c r="D76" s="60"/>
      <c r="E76" s="60"/>
      <c r="F76" s="60"/>
      <c r="G76" s="60"/>
    </row>
    <row r="77" spans="1:7" ht="15" customHeight="1">
      <c r="A77" s="60"/>
      <c r="B77" s="60" t="s">
        <v>291</v>
      </c>
      <c r="C77" s="60"/>
      <c r="D77" s="60"/>
      <c r="E77" s="60"/>
      <c r="F77" s="60"/>
      <c r="G77" s="60"/>
    </row>
    <row r="78" spans="1:7" ht="15" customHeight="1">
      <c r="A78" s="60" t="s">
        <v>292</v>
      </c>
      <c r="B78" s="94"/>
      <c r="C78" s="60"/>
      <c r="D78" s="60"/>
      <c r="E78" s="60"/>
      <c r="F78" s="60"/>
      <c r="G78" s="60"/>
    </row>
    <row r="79" spans="1:7" ht="15" customHeight="1">
      <c r="A79" s="60" t="s">
        <v>171</v>
      </c>
      <c r="B79" s="94"/>
      <c r="C79" s="60"/>
      <c r="D79" s="60"/>
      <c r="E79" s="60"/>
      <c r="F79" s="60"/>
      <c r="G79" s="60"/>
    </row>
    <row r="80" spans="1:7" ht="15" customHeight="1">
      <c r="A80" s="60" t="s">
        <v>293</v>
      </c>
      <c r="B80" s="94"/>
      <c r="C80" s="60"/>
      <c r="D80" s="60"/>
      <c r="E80" s="60"/>
      <c r="F80" s="60"/>
      <c r="G80" s="60"/>
    </row>
    <row r="81" spans="1:7" ht="15" customHeight="1">
      <c r="A81" s="60" t="s">
        <v>294</v>
      </c>
      <c r="B81" s="94"/>
      <c r="C81" s="60"/>
      <c r="D81" s="60"/>
      <c r="E81" s="60"/>
      <c r="F81" s="60"/>
      <c r="G81" s="60"/>
    </row>
    <row r="82" spans="1:7" ht="15" customHeight="1">
      <c r="A82" s="60" t="s">
        <v>172</v>
      </c>
      <c r="B82" s="94"/>
      <c r="C82" s="60"/>
      <c r="D82" s="60"/>
      <c r="E82" s="60"/>
      <c r="F82" s="60"/>
      <c r="G82" s="60"/>
    </row>
    <row r="83" spans="1:7" ht="15" customHeight="1">
      <c r="A83" s="60" t="s">
        <v>304</v>
      </c>
      <c r="B83" s="94"/>
      <c r="C83" s="60"/>
      <c r="D83" s="60"/>
      <c r="E83" s="60"/>
      <c r="F83" s="60"/>
      <c r="G83" s="60"/>
    </row>
    <row r="84" spans="1:7" ht="15" customHeight="1">
      <c r="A84" s="60" t="s">
        <v>305</v>
      </c>
      <c r="B84" s="94"/>
      <c r="C84" s="60"/>
      <c r="D84" s="60"/>
      <c r="E84" s="60"/>
      <c r="F84" s="60"/>
      <c r="G84" s="60"/>
    </row>
    <row r="85" spans="1:7" ht="15" customHeight="1">
      <c r="A85" s="60" t="s">
        <v>295</v>
      </c>
      <c r="B85" s="94"/>
      <c r="C85" s="60"/>
      <c r="D85" s="60"/>
      <c r="E85" s="60"/>
      <c r="F85" s="60"/>
      <c r="G85" s="60"/>
    </row>
    <row r="86" spans="1:7" ht="15" customHeight="1">
      <c r="A86" s="60" t="s">
        <v>296</v>
      </c>
      <c r="B86" s="94"/>
      <c r="C86" s="60"/>
      <c r="D86" s="60"/>
      <c r="E86" s="60"/>
      <c r="F86" s="60"/>
      <c r="G86" s="60"/>
    </row>
  </sheetData>
  <mergeCells count="167">
    <mergeCell ref="AG53:AK53"/>
    <mergeCell ref="AL53:AM53"/>
    <mergeCell ref="X41:Z41"/>
    <mergeCell ref="AA41:AC41"/>
    <mergeCell ref="AD41:AF41"/>
    <mergeCell ref="AG41:AI41"/>
    <mergeCell ref="AD52:AF52"/>
    <mergeCell ref="AG52:AI52"/>
    <mergeCell ref="AJ52:AK52"/>
    <mergeCell ref="AD51:AF51"/>
    <mergeCell ref="AA51:AC51"/>
    <mergeCell ref="X52:Z52"/>
    <mergeCell ref="AA52:AC52"/>
    <mergeCell ref="AG51:AI51"/>
    <mergeCell ref="AJ51:AK51"/>
    <mergeCell ref="AD50:AF50"/>
    <mergeCell ref="X42:Z42"/>
    <mergeCell ref="AJ41:AK41"/>
    <mergeCell ref="U53:Z53"/>
    <mergeCell ref="AA53:AF53"/>
    <mergeCell ref="U50:W50"/>
    <mergeCell ref="U51:W51"/>
    <mergeCell ref="X51:Z51"/>
    <mergeCell ref="AG49:AK49"/>
    <mergeCell ref="C62:E62"/>
    <mergeCell ref="C63:E63"/>
    <mergeCell ref="C64:E64"/>
    <mergeCell ref="F52:H52"/>
    <mergeCell ref="I52:K52"/>
    <mergeCell ref="L52:N52"/>
    <mergeCell ref="O52:Q52"/>
    <mergeCell ref="R52:T52"/>
    <mergeCell ref="U52:W52"/>
    <mergeCell ref="C65:E65"/>
    <mergeCell ref="C66:E66"/>
    <mergeCell ref="A40:C40"/>
    <mergeCell ref="A41:C41"/>
    <mergeCell ref="F50:H50"/>
    <mergeCell ref="I50:K50"/>
    <mergeCell ref="L50:N50"/>
    <mergeCell ref="O50:Q50"/>
    <mergeCell ref="R50:T50"/>
    <mergeCell ref="A45:B45"/>
    <mergeCell ref="C45:D45"/>
    <mergeCell ref="E45:H45"/>
    <mergeCell ref="A46:B46"/>
    <mergeCell ref="C46:D46"/>
    <mergeCell ref="E46:H46"/>
    <mergeCell ref="C53:D53"/>
    <mergeCell ref="E53:H53"/>
    <mergeCell ref="I53:N53"/>
    <mergeCell ref="O53:T53"/>
    <mergeCell ref="F51:H51"/>
    <mergeCell ref="I51:K51"/>
    <mergeCell ref="L51:N51"/>
    <mergeCell ref="O51:Q51"/>
    <mergeCell ref="R51:T51"/>
    <mergeCell ref="AL49:AM49"/>
    <mergeCell ref="X50:Z50"/>
    <mergeCell ref="AA50:AC50"/>
    <mergeCell ref="AJ50:AK50"/>
    <mergeCell ref="AG50:AI50"/>
    <mergeCell ref="AA49:AF49"/>
    <mergeCell ref="C49:D49"/>
    <mergeCell ref="E49:H49"/>
    <mergeCell ref="I49:N49"/>
    <mergeCell ref="O49:T49"/>
    <mergeCell ref="U49:Z49"/>
    <mergeCell ref="R40:T40"/>
    <mergeCell ref="U40:W40"/>
    <mergeCell ref="L41:N41"/>
    <mergeCell ref="O41:Q41"/>
    <mergeCell ref="R41:T41"/>
    <mergeCell ref="U41:W41"/>
    <mergeCell ref="F40:H40"/>
    <mergeCell ref="I40:K40"/>
    <mergeCell ref="L40:N40"/>
    <mergeCell ref="O40:Q40"/>
    <mergeCell ref="A42:C42"/>
    <mergeCell ref="F42:H42"/>
    <mergeCell ref="I42:K42"/>
    <mergeCell ref="L42:N42"/>
    <mergeCell ref="O42:Q42"/>
    <mergeCell ref="R42:T42"/>
    <mergeCell ref="F41:H41"/>
    <mergeCell ref="I41:K41"/>
    <mergeCell ref="U42:W42"/>
    <mergeCell ref="F39:H39"/>
    <mergeCell ref="I39:K39"/>
    <mergeCell ref="L39:N39"/>
    <mergeCell ref="O39:Q39"/>
    <mergeCell ref="R39:T39"/>
    <mergeCell ref="A39:C39"/>
    <mergeCell ref="AM30:AN30"/>
    <mergeCell ref="AM31:AN31"/>
    <mergeCell ref="A32:E32"/>
    <mergeCell ref="AM32:AN33"/>
    <mergeCell ref="A33:E33"/>
    <mergeCell ref="A38:C38"/>
    <mergeCell ref="F38:H38"/>
    <mergeCell ref="I38:K38"/>
    <mergeCell ref="L38:N38"/>
    <mergeCell ref="O38:Q38"/>
    <mergeCell ref="R38:T38"/>
    <mergeCell ref="AA42:AC42"/>
    <mergeCell ref="AD42:AF42"/>
    <mergeCell ref="AG42:AI42"/>
    <mergeCell ref="AJ42:AK42"/>
    <mergeCell ref="AD39:AF39"/>
    <mergeCell ref="U38:W38"/>
    <mergeCell ref="X38:Z38"/>
    <mergeCell ref="AA38:AC38"/>
    <mergeCell ref="AD38:AF38"/>
    <mergeCell ref="AG38:AI38"/>
    <mergeCell ref="AG39:AI39"/>
    <mergeCell ref="AJ39:AK39"/>
    <mergeCell ref="X39:Z39"/>
    <mergeCell ref="AA39:AC39"/>
    <mergeCell ref="AJ40:AK40"/>
    <mergeCell ref="AA40:AC40"/>
    <mergeCell ref="AD40:AF40"/>
    <mergeCell ref="AG40:AI40"/>
    <mergeCell ref="AJ38:AK38"/>
    <mergeCell ref="U39:W39"/>
    <mergeCell ref="X40:Z40"/>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6">
    <dataValidation type="whole" operator="greaterThanOrEqual" allowBlank="1" showInputMessage="1" showErrorMessage="1" sqref="D39:F42 L39:L42 I39:I42 O39:O42 AG39:AG42 AD39:AD42 AA39:AA42 X39:X42 U39:U42 R39:R42" xr:uid="{00000000-0002-0000-0900-000000000000}">
      <formula1>0</formula1>
    </dataValidation>
    <dataValidation operator="greaterThanOrEqual" allowBlank="1" showInputMessage="1" showErrorMessage="1" sqref="I47 I43 AJ39:AJ42 L43 L47 AL39:AL41" xr:uid="{00000000-0002-0000-0900-000001000000}"/>
    <dataValidation type="list" allowBlank="1" showInputMessage="1" showErrorMessage="1" sqref="C12:C31" xr:uid="{00000000-0002-0000-0900-000002000000}">
      <formula1>"A,B,C,D"</formula1>
    </dataValidation>
    <dataValidation type="list" allowBlank="1" showInputMessage="1" showErrorMessage="1" sqref="AK5:AN5" xr:uid="{00000000-0002-0000-0900-000003000000}">
      <formula1>"予定,実績"</formula1>
    </dataValidation>
    <dataValidation type="list" allowBlank="1" showInputMessage="1" showErrorMessage="1" sqref="AK4:AN4" xr:uid="{00000000-0002-0000-0900-000004000000}">
      <formula1>"４週,歴月"</formula1>
    </dataValidation>
    <dataValidation allowBlank="1" showInputMessage="1" sqref="B12:B13"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900-000005000000}">
          <x14:formula1>
            <xm:f>選択肢!$C$13:$F$13</xm:f>
          </x14:formula1>
          <xm:sqref>B14:B31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4"/>
  <sheetViews>
    <sheetView showGridLines="0" view="pageBreakPreview" topLeftCell="A51" zoomScaleNormal="100" zoomScaleSheetLayoutView="100" workbookViewId="0">
      <selection activeCell="H19" sqref="H19"/>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314</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300</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160</v>
      </c>
      <c r="AI6" s="318"/>
      <c r="AJ6" s="318"/>
      <c r="AK6" s="88" t="s">
        <v>145</v>
      </c>
      <c r="AL6" s="146"/>
      <c r="AM6" s="88" t="s">
        <v>146</v>
      </c>
      <c r="AN6" s="62"/>
    </row>
    <row r="7" spans="1:40" ht="10" customHeight="1">
      <c r="A7" s="62"/>
      <c r="B7" s="147"/>
      <c r="C7" s="147"/>
      <c r="D7" s="147"/>
      <c r="E7" s="147"/>
      <c r="F7" s="147"/>
      <c r="G7" s="147"/>
      <c r="H7" s="147"/>
      <c r="I7" s="147"/>
      <c r="J7" s="147"/>
      <c r="K7" s="147"/>
      <c r="L7" s="147"/>
      <c r="M7" s="147"/>
      <c r="N7" s="147"/>
      <c r="O7" s="147"/>
      <c r="P7" s="147"/>
      <c r="Q7" s="147"/>
      <c r="R7" s="147"/>
      <c r="S7" s="147"/>
      <c r="T7" s="147"/>
      <c r="U7" s="147"/>
      <c r="V7" s="147"/>
      <c r="W7" s="14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142">
        <v>1</v>
      </c>
      <c r="B12" s="103" t="s">
        <v>110</v>
      </c>
      <c r="C12" s="151" t="s">
        <v>173</v>
      </c>
      <c r="D12" s="104"/>
      <c r="E12" s="105" t="s">
        <v>173</v>
      </c>
      <c r="F12" s="149"/>
      <c r="G12" s="149"/>
      <c r="H12" s="149"/>
      <c r="I12" s="149"/>
      <c r="J12" s="149"/>
      <c r="K12" s="149"/>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149"/>
      <c r="AI12" s="149"/>
      <c r="AJ12" s="149"/>
      <c r="AK12" s="152">
        <f>+SUM(F12:AJ12)</f>
        <v>0</v>
      </c>
      <c r="AL12" s="71">
        <f>IF($AK$4="４週",AK12/4,AK12/(DAY(EOMONTH($F$10,0))/7))</f>
        <v>0</v>
      </c>
      <c r="AM12" s="276"/>
      <c r="AN12" s="276"/>
    </row>
    <row r="13" spans="1:40" ht="18" customHeight="1">
      <c r="A13" s="142">
        <v>2</v>
      </c>
      <c r="B13" s="103" t="s">
        <v>302</v>
      </c>
      <c r="C13" s="151" t="s">
        <v>174</v>
      </c>
      <c r="D13" s="104"/>
      <c r="E13" s="105" t="s">
        <v>174</v>
      </c>
      <c r="F13" s="149"/>
      <c r="G13" s="149"/>
      <c r="H13" s="149"/>
      <c r="I13" s="149"/>
      <c r="J13" s="149"/>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149"/>
      <c r="AI13" s="149"/>
      <c r="AJ13" s="149"/>
      <c r="AK13" s="152">
        <f t="shared" ref="AK13:AK32" si="0">+SUM(F13:AJ13)</f>
        <v>0</v>
      </c>
      <c r="AL13" s="71">
        <f t="shared" ref="AL13:AL31" si="1">IF($AK$4="４週",AK13/4,AK13/(DAY(EOMONTH($F$10,0))/7))</f>
        <v>0</v>
      </c>
      <c r="AM13" s="276"/>
      <c r="AN13" s="276"/>
    </row>
    <row r="14" spans="1:40" ht="18" customHeight="1">
      <c r="A14" s="142">
        <v>3</v>
      </c>
      <c r="B14" s="103" t="s">
        <v>302</v>
      </c>
      <c r="C14" s="151" t="s">
        <v>175</v>
      </c>
      <c r="D14" s="104"/>
      <c r="E14" s="105" t="s">
        <v>175</v>
      </c>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52">
        <f t="shared" si="0"/>
        <v>0</v>
      </c>
      <c r="AL14" s="71">
        <f t="shared" si="1"/>
        <v>0</v>
      </c>
      <c r="AM14" s="276"/>
      <c r="AN14" s="276"/>
    </row>
    <row r="15" spans="1:40" ht="18" customHeight="1">
      <c r="A15" s="142">
        <v>4</v>
      </c>
      <c r="B15" s="103" t="s">
        <v>302</v>
      </c>
      <c r="C15" s="151" t="s">
        <v>176</v>
      </c>
      <c r="D15" s="104"/>
      <c r="E15" s="105" t="s">
        <v>176</v>
      </c>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52">
        <f t="shared" si="0"/>
        <v>0</v>
      </c>
      <c r="AL15" s="71">
        <f t="shared" si="1"/>
        <v>0</v>
      </c>
      <c r="AM15" s="276"/>
      <c r="AN15" s="276"/>
    </row>
    <row r="16" spans="1:40" ht="18" customHeight="1">
      <c r="A16" s="142">
        <v>5</v>
      </c>
      <c r="B16" s="103"/>
      <c r="C16" s="151"/>
      <c r="D16" s="104"/>
      <c r="E16" s="105"/>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52">
        <f t="shared" si="0"/>
        <v>0</v>
      </c>
      <c r="AL16" s="71">
        <f t="shared" si="1"/>
        <v>0</v>
      </c>
      <c r="AM16" s="276"/>
      <c r="AN16" s="276"/>
    </row>
    <row r="17" spans="1:40" ht="18" customHeight="1">
      <c r="A17" s="142">
        <v>6</v>
      </c>
      <c r="B17" s="103"/>
      <c r="C17" s="151"/>
      <c r="D17" s="104"/>
      <c r="E17" s="105"/>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149"/>
      <c r="AI17" s="149"/>
      <c r="AJ17" s="149"/>
      <c r="AK17" s="152">
        <f t="shared" si="0"/>
        <v>0</v>
      </c>
      <c r="AL17" s="71">
        <f t="shared" si="1"/>
        <v>0</v>
      </c>
      <c r="AM17" s="276"/>
      <c r="AN17" s="276"/>
    </row>
    <row r="18" spans="1:40" ht="18" customHeight="1">
      <c r="A18" s="142">
        <v>7</v>
      </c>
      <c r="B18" s="103"/>
      <c r="C18" s="151"/>
      <c r="D18" s="104"/>
      <c r="E18" s="105"/>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52">
        <f t="shared" si="0"/>
        <v>0</v>
      </c>
      <c r="AL18" s="71">
        <f t="shared" si="1"/>
        <v>0</v>
      </c>
      <c r="AM18" s="276"/>
      <c r="AN18" s="276"/>
    </row>
    <row r="19" spans="1:40" ht="18" customHeight="1">
      <c r="A19" s="142">
        <v>8</v>
      </c>
      <c r="B19" s="103"/>
      <c r="C19" s="151"/>
      <c r="D19" s="104"/>
      <c r="E19" s="105"/>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52">
        <f t="shared" si="0"/>
        <v>0</v>
      </c>
      <c r="AL19" s="71">
        <f t="shared" si="1"/>
        <v>0</v>
      </c>
      <c r="AM19" s="276"/>
      <c r="AN19" s="276"/>
    </row>
    <row r="20" spans="1:40" ht="18" customHeight="1">
      <c r="A20" s="142">
        <v>9</v>
      </c>
      <c r="B20" s="103"/>
      <c r="C20" s="151"/>
      <c r="D20" s="104"/>
      <c r="E20" s="105"/>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52">
        <f t="shared" si="0"/>
        <v>0</v>
      </c>
      <c r="AL20" s="71">
        <f t="shared" si="1"/>
        <v>0</v>
      </c>
      <c r="AM20" s="276"/>
      <c r="AN20" s="276"/>
    </row>
    <row r="21" spans="1:40" ht="18" customHeight="1">
      <c r="A21" s="142">
        <v>10</v>
      </c>
      <c r="B21" s="103"/>
      <c r="C21" s="151"/>
      <c r="D21" s="104"/>
      <c r="E21" s="105"/>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52">
        <f t="shared" si="0"/>
        <v>0</v>
      </c>
      <c r="AL21" s="71">
        <f t="shared" si="1"/>
        <v>0</v>
      </c>
      <c r="AM21" s="276"/>
      <c r="AN21" s="276"/>
    </row>
    <row r="22" spans="1:40" ht="18" customHeight="1">
      <c r="A22" s="142">
        <v>11</v>
      </c>
      <c r="B22" s="103"/>
      <c r="C22" s="151"/>
      <c r="D22" s="104"/>
      <c r="E22" s="105"/>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52">
        <f t="shared" si="0"/>
        <v>0</v>
      </c>
      <c r="AL22" s="71">
        <f t="shared" si="1"/>
        <v>0</v>
      </c>
      <c r="AM22" s="276"/>
      <c r="AN22" s="276"/>
    </row>
    <row r="23" spans="1:40" ht="18" customHeight="1">
      <c r="A23" s="142">
        <v>12</v>
      </c>
      <c r="B23" s="103"/>
      <c r="C23" s="151"/>
      <c r="D23" s="104"/>
      <c r="E23" s="105"/>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52">
        <f t="shared" si="0"/>
        <v>0</v>
      </c>
      <c r="AL23" s="71">
        <f t="shared" si="1"/>
        <v>0</v>
      </c>
      <c r="AM23" s="276"/>
      <c r="AN23" s="276"/>
    </row>
    <row r="24" spans="1:40" ht="18" customHeight="1">
      <c r="A24" s="142">
        <v>13</v>
      </c>
      <c r="B24" s="103"/>
      <c r="C24" s="151"/>
      <c r="D24" s="104"/>
      <c r="E24" s="105"/>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149"/>
      <c r="AK24" s="152">
        <f t="shared" si="0"/>
        <v>0</v>
      </c>
      <c r="AL24" s="71">
        <f t="shared" si="1"/>
        <v>0</v>
      </c>
      <c r="AM24" s="276"/>
      <c r="AN24" s="276"/>
    </row>
    <row r="25" spans="1:40" ht="18" customHeight="1">
      <c r="A25" s="142">
        <v>14</v>
      </c>
      <c r="B25" s="103"/>
      <c r="C25" s="151"/>
      <c r="D25" s="104"/>
      <c r="E25" s="105"/>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52">
        <f t="shared" si="0"/>
        <v>0</v>
      </c>
      <c r="AL25" s="71">
        <f t="shared" si="1"/>
        <v>0</v>
      </c>
      <c r="AM25" s="276"/>
      <c r="AN25" s="276"/>
    </row>
    <row r="26" spans="1:40" ht="18" customHeight="1">
      <c r="A26" s="142">
        <v>15</v>
      </c>
      <c r="B26" s="103"/>
      <c r="C26" s="151"/>
      <c r="D26" s="104"/>
      <c r="E26" s="105"/>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52">
        <f t="shared" si="0"/>
        <v>0</v>
      </c>
      <c r="AL26" s="71">
        <f t="shared" si="1"/>
        <v>0</v>
      </c>
      <c r="AM26" s="276"/>
      <c r="AN26" s="276"/>
    </row>
    <row r="27" spans="1:40" ht="18" customHeight="1">
      <c r="A27" s="142">
        <v>16</v>
      </c>
      <c r="B27" s="103"/>
      <c r="C27" s="151"/>
      <c r="D27" s="104"/>
      <c r="E27" s="105"/>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52">
        <f t="shared" si="0"/>
        <v>0</v>
      </c>
      <c r="AL27" s="71">
        <f t="shared" si="1"/>
        <v>0</v>
      </c>
      <c r="AM27" s="276"/>
      <c r="AN27" s="276"/>
    </row>
    <row r="28" spans="1:40" ht="18" customHeight="1">
      <c r="A28" s="142">
        <v>17</v>
      </c>
      <c r="B28" s="103"/>
      <c r="C28" s="151"/>
      <c r="D28" s="104"/>
      <c r="E28" s="105"/>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52">
        <f t="shared" si="0"/>
        <v>0</v>
      </c>
      <c r="AL28" s="71">
        <f t="shared" si="1"/>
        <v>0</v>
      </c>
      <c r="AM28" s="276"/>
      <c r="AN28" s="276"/>
    </row>
    <row r="29" spans="1:40" ht="18" customHeight="1">
      <c r="A29" s="142">
        <v>18</v>
      </c>
      <c r="B29" s="103"/>
      <c r="C29" s="151"/>
      <c r="D29" s="104"/>
      <c r="E29" s="105"/>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52">
        <f t="shared" si="0"/>
        <v>0</v>
      </c>
      <c r="AL29" s="71">
        <f t="shared" si="1"/>
        <v>0</v>
      </c>
      <c r="AM29" s="276"/>
      <c r="AN29" s="276"/>
    </row>
    <row r="30" spans="1:40" ht="18" customHeight="1">
      <c r="A30" s="142">
        <v>19</v>
      </c>
      <c r="B30" s="103"/>
      <c r="C30" s="151"/>
      <c r="D30" s="104"/>
      <c r="E30" s="105"/>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52">
        <f t="shared" si="0"/>
        <v>0</v>
      </c>
      <c r="AL30" s="71">
        <f t="shared" si="1"/>
        <v>0</v>
      </c>
      <c r="AM30" s="276"/>
      <c r="AN30" s="276"/>
    </row>
    <row r="31" spans="1:40" ht="18" customHeight="1">
      <c r="A31" s="142">
        <v>20</v>
      </c>
      <c r="B31" s="103"/>
      <c r="C31" s="151"/>
      <c r="D31" s="104"/>
      <c r="E31" s="105"/>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152">
        <f t="shared" si="0"/>
        <v>0</v>
      </c>
      <c r="AL31" s="71">
        <f t="shared" si="1"/>
        <v>0</v>
      </c>
      <c r="AM31" s="276"/>
      <c r="AN31" s="276"/>
    </row>
    <row r="32" spans="1:40" ht="18" customHeight="1">
      <c r="A32" s="283" t="s">
        <v>94</v>
      </c>
      <c r="B32" s="284"/>
      <c r="C32" s="284"/>
      <c r="D32" s="284"/>
      <c r="E32" s="284"/>
      <c r="F32" s="150">
        <f>+SUM(F12:F31)</f>
        <v>0</v>
      </c>
      <c r="G32" s="150">
        <f t="shared" ref="G32:AJ32" si="2">+SUM(G12:G31)</f>
        <v>0</v>
      </c>
      <c r="H32" s="150">
        <f t="shared" si="2"/>
        <v>0</v>
      </c>
      <c r="I32" s="150">
        <f t="shared" si="2"/>
        <v>0</v>
      </c>
      <c r="J32" s="150">
        <f t="shared" si="2"/>
        <v>0</v>
      </c>
      <c r="K32" s="150">
        <f t="shared" si="2"/>
        <v>0</v>
      </c>
      <c r="L32" s="150">
        <f t="shared" si="2"/>
        <v>0</v>
      </c>
      <c r="M32" s="150">
        <f t="shared" si="2"/>
        <v>0</v>
      </c>
      <c r="N32" s="150">
        <f t="shared" si="2"/>
        <v>0</v>
      </c>
      <c r="O32" s="150">
        <f t="shared" si="2"/>
        <v>0</v>
      </c>
      <c r="P32" s="150">
        <f t="shared" si="2"/>
        <v>0</v>
      </c>
      <c r="Q32" s="150">
        <f t="shared" si="2"/>
        <v>0</v>
      </c>
      <c r="R32" s="150">
        <f t="shared" si="2"/>
        <v>0</v>
      </c>
      <c r="S32" s="150">
        <f t="shared" si="2"/>
        <v>0</v>
      </c>
      <c r="T32" s="150">
        <f t="shared" si="2"/>
        <v>0</v>
      </c>
      <c r="U32" s="150">
        <f t="shared" si="2"/>
        <v>0</v>
      </c>
      <c r="V32" s="150">
        <f t="shared" si="2"/>
        <v>0</v>
      </c>
      <c r="W32" s="150">
        <f t="shared" si="2"/>
        <v>0</v>
      </c>
      <c r="X32" s="150">
        <f t="shared" si="2"/>
        <v>0</v>
      </c>
      <c r="Y32" s="150">
        <f t="shared" si="2"/>
        <v>0</v>
      </c>
      <c r="Z32" s="150">
        <f t="shared" si="2"/>
        <v>0</v>
      </c>
      <c r="AA32" s="150">
        <f t="shared" si="2"/>
        <v>0</v>
      </c>
      <c r="AB32" s="150">
        <f t="shared" si="2"/>
        <v>0</v>
      </c>
      <c r="AC32" s="150">
        <f t="shared" si="2"/>
        <v>0</v>
      </c>
      <c r="AD32" s="150">
        <f t="shared" si="2"/>
        <v>0</v>
      </c>
      <c r="AE32" s="150">
        <f t="shared" si="2"/>
        <v>0</v>
      </c>
      <c r="AF32" s="150">
        <f t="shared" si="2"/>
        <v>0</v>
      </c>
      <c r="AG32" s="150">
        <f t="shared" si="2"/>
        <v>0</v>
      </c>
      <c r="AH32" s="150">
        <f t="shared" si="2"/>
        <v>0</v>
      </c>
      <c r="AI32" s="150">
        <f t="shared" si="2"/>
        <v>0</v>
      </c>
      <c r="AJ32" s="150">
        <f t="shared" si="2"/>
        <v>0</v>
      </c>
      <c r="AK32" s="152">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150"/>
      <c r="AL33" s="73"/>
      <c r="AM33" s="279"/>
      <c r="AN33" s="279"/>
    </row>
    <row r="34" spans="1:43" ht="15" customHeight="1">
      <c r="A34" s="147"/>
      <c r="B34" s="147"/>
      <c r="C34" s="147"/>
      <c r="D34" s="147"/>
      <c r="E34" s="14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7"/>
      <c r="AL34" s="147"/>
      <c r="AM34" s="62"/>
    </row>
    <row r="35" spans="1:43" ht="15" customHeight="1">
      <c r="A35" s="147"/>
      <c r="B35" s="147"/>
      <c r="C35" s="147"/>
      <c r="D35" s="147"/>
      <c r="E35" s="14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7"/>
      <c r="AL35" s="147"/>
      <c r="AM35" s="62"/>
    </row>
    <row r="36" spans="1:43" ht="15" customHeight="1">
      <c r="A36" s="147"/>
      <c r="B36" s="147"/>
      <c r="C36" s="147"/>
      <c r="D36" s="147"/>
      <c r="E36" s="14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147"/>
      <c r="AL36" s="147"/>
      <c r="AM36" s="62"/>
    </row>
    <row r="37" spans="1:43" ht="21" customHeight="1">
      <c r="A37" s="68" t="s">
        <v>189</v>
      </c>
      <c r="B37" s="147"/>
      <c r="C37" s="147"/>
      <c r="D37" s="147"/>
      <c r="E37" s="147"/>
      <c r="F37" s="147"/>
      <c r="G37" s="60"/>
      <c r="H37" s="60"/>
      <c r="I37" s="60"/>
      <c r="J37" s="60"/>
      <c r="K37" s="60"/>
      <c r="L37" s="60"/>
      <c r="M37" s="60"/>
      <c r="N37" s="60"/>
      <c r="O37" s="60"/>
      <c r="AM37" s="147"/>
      <c r="AN37" s="62"/>
    </row>
    <row r="38" spans="1:43" ht="25" customHeight="1">
      <c r="A38" s="277"/>
      <c r="B38" s="277"/>
      <c r="C38" s="277"/>
      <c r="D38" s="148">
        <v>4</v>
      </c>
      <c r="E38" s="148">
        <v>5</v>
      </c>
      <c r="F38" s="347">
        <v>6</v>
      </c>
      <c r="G38" s="347"/>
      <c r="H38" s="347"/>
      <c r="I38" s="347">
        <v>7</v>
      </c>
      <c r="J38" s="347"/>
      <c r="K38" s="347"/>
      <c r="L38" s="347">
        <v>8</v>
      </c>
      <c r="M38" s="347"/>
      <c r="N38" s="347"/>
      <c r="O38" s="347">
        <v>9</v>
      </c>
      <c r="P38" s="347"/>
      <c r="Q38" s="347"/>
      <c r="R38" s="347">
        <v>10</v>
      </c>
      <c r="S38" s="347"/>
      <c r="T38" s="347"/>
      <c r="U38" s="347">
        <v>11</v>
      </c>
      <c r="V38" s="347"/>
      <c r="W38" s="347"/>
      <c r="X38" s="347">
        <v>12</v>
      </c>
      <c r="Y38" s="347"/>
      <c r="Z38" s="347"/>
      <c r="AA38" s="347">
        <v>1</v>
      </c>
      <c r="AB38" s="347"/>
      <c r="AC38" s="347"/>
      <c r="AD38" s="347">
        <v>2</v>
      </c>
      <c r="AE38" s="347"/>
      <c r="AF38" s="347"/>
      <c r="AG38" s="347">
        <v>3</v>
      </c>
      <c r="AH38" s="347"/>
      <c r="AI38" s="347"/>
      <c r="AJ38" s="277" t="s">
        <v>142</v>
      </c>
      <c r="AK38" s="277"/>
      <c r="AL38" s="143" t="s">
        <v>193</v>
      </c>
      <c r="AM38"/>
      <c r="AN38"/>
      <c r="AO38"/>
      <c r="AP38"/>
      <c r="AQ38"/>
    </row>
    <row r="39" spans="1:43" ht="18" customHeight="1">
      <c r="A39" s="351" t="s">
        <v>196</v>
      </c>
      <c r="B39" s="351"/>
      <c r="C39" s="351"/>
      <c r="D39" s="149">
        <v>1400</v>
      </c>
      <c r="E39" s="14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78">
        <f>SUM(D39:AI39)</f>
        <v>16570</v>
      </c>
      <c r="AK39" s="278"/>
      <c r="AL39" s="349">
        <f>ROUNDUP(AJ39/AJ40,1)</f>
        <v>70</v>
      </c>
      <c r="AM39"/>
      <c r="AN39"/>
      <c r="AO39"/>
      <c r="AP39"/>
      <c r="AQ39"/>
    </row>
    <row r="40" spans="1:43" ht="18" customHeight="1">
      <c r="A40" s="351" t="s">
        <v>190</v>
      </c>
      <c r="B40" s="351"/>
      <c r="C40" s="351"/>
      <c r="D40" s="149">
        <v>20</v>
      </c>
      <c r="E40" s="14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78">
        <f>+SUM(D40:AI40)</f>
        <v>237</v>
      </c>
      <c r="AK40" s="278"/>
      <c r="AL40" s="350"/>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147"/>
      <c r="AM41" s="147"/>
      <c r="AN41" s="62"/>
    </row>
    <row r="42" spans="1:43" ht="18" customHeight="1">
      <c r="A42" s="68" t="s">
        <v>191</v>
      </c>
      <c r="B42" s="60"/>
      <c r="D42" s="60"/>
      <c r="E42" s="60"/>
      <c r="F42" s="60"/>
      <c r="G42" s="60"/>
      <c r="H42" s="60"/>
      <c r="I42"/>
      <c r="J42"/>
      <c r="K42"/>
      <c r="L42"/>
      <c r="M42"/>
      <c r="N42"/>
      <c r="O42" s="60"/>
      <c r="P42" s="60"/>
      <c r="Q42" s="60"/>
      <c r="R42" s="60"/>
      <c r="S42" s="60"/>
      <c r="T42" s="60"/>
      <c r="U42" s="60"/>
      <c r="V42" s="60"/>
      <c r="W42" s="147"/>
      <c r="X42" s="60"/>
      <c r="Y42" s="60"/>
      <c r="Z42" s="60"/>
      <c r="AA42" s="60"/>
      <c r="AB42" s="60"/>
      <c r="AC42" s="60"/>
      <c r="AD42" s="60"/>
      <c r="AE42" s="60"/>
      <c r="AF42" s="60"/>
      <c r="AG42" s="60"/>
      <c r="AH42" s="60"/>
      <c r="AI42" s="60"/>
      <c r="AJ42" s="106"/>
      <c r="AK42" s="60"/>
      <c r="AL42" s="147"/>
      <c r="AM42" s="147"/>
      <c r="AN42" s="62"/>
    </row>
    <row r="43" spans="1:43" ht="25" customHeight="1">
      <c r="A43" s="277" t="s">
        <v>184</v>
      </c>
      <c r="B43" s="277"/>
      <c r="C43" s="283" t="s">
        <v>302</v>
      </c>
      <c r="D43" s="285"/>
      <c r="E43" s="365"/>
      <c r="F43" s="365"/>
      <c r="G43" s="365"/>
      <c r="H43" s="281"/>
      <c r="I43" s="366"/>
      <c r="J43" s="366"/>
      <c r="K43" s="366"/>
      <c r="L43" s="366"/>
      <c r="M43" s="366"/>
      <c r="N43" s="366"/>
      <c r="O43"/>
      <c r="P43"/>
      <c r="Q43"/>
      <c r="R43"/>
      <c r="S43"/>
      <c r="T43"/>
      <c r="U43"/>
      <c r="W43" s="147"/>
      <c r="X43" s="60"/>
      <c r="Y43" s="60"/>
      <c r="Z43" s="60"/>
      <c r="AA43" s="60"/>
      <c r="AB43" s="60"/>
      <c r="AC43" s="60"/>
      <c r="AD43" s="60"/>
      <c r="AE43" s="60"/>
      <c r="AF43" s="60"/>
      <c r="AG43" s="60"/>
      <c r="AH43" s="60"/>
      <c r="AI43" s="60"/>
      <c r="AJ43" s="106"/>
      <c r="AK43" s="60"/>
      <c r="AL43" s="147"/>
      <c r="AM43" s="147"/>
      <c r="AN43" s="62"/>
    </row>
    <row r="44" spans="1:43" ht="18" customHeight="1">
      <c r="A44" s="295" t="s">
        <v>194</v>
      </c>
      <c r="B44" s="295"/>
      <c r="C44" s="360">
        <v>4.5999999999999996</v>
      </c>
      <c r="D44" s="361"/>
      <c r="E44" s="362"/>
      <c r="F44" s="362"/>
      <c r="G44" s="362"/>
      <c r="H44" s="363"/>
      <c r="I44" s="364"/>
      <c r="J44" s="362"/>
      <c r="K44" s="362"/>
      <c r="L44" s="362"/>
      <c r="M44" s="362"/>
      <c r="N44" s="363"/>
      <c r="O44"/>
      <c r="P44"/>
      <c r="Q44"/>
      <c r="R44"/>
      <c r="S44"/>
      <c r="T44"/>
      <c r="U44"/>
      <c r="W44" s="147"/>
      <c r="X44" s="60"/>
      <c r="Y44" s="60"/>
      <c r="Z44" s="60"/>
      <c r="AA44" s="60"/>
      <c r="AB44" s="60"/>
      <c r="AC44" s="60"/>
      <c r="AD44" s="60"/>
      <c r="AE44" s="60"/>
      <c r="AF44" s="60"/>
      <c r="AG44" s="60"/>
      <c r="AH44" s="60"/>
      <c r="AI44" s="60"/>
      <c r="AJ44" s="106"/>
      <c r="AK44" s="60"/>
      <c r="AL44" s="147"/>
      <c r="AM44" s="147"/>
      <c r="AN44" s="62"/>
    </row>
    <row r="45" spans="1:43" ht="5.15" customHeight="1">
      <c r="A45" s="86"/>
      <c r="B45" s="86"/>
      <c r="C45" s="86"/>
      <c r="D45" s="86"/>
      <c r="E45" s="86"/>
      <c r="F45" s="86"/>
      <c r="G45" s="86"/>
      <c r="H45" s="86"/>
      <c r="I45" s="86"/>
      <c r="J45" s="60"/>
      <c r="K45" s="60"/>
      <c r="L45" s="60"/>
      <c r="M45" s="106"/>
      <c r="N45" s="60"/>
      <c r="O45" s="60"/>
      <c r="P45" s="60"/>
      <c r="Q45"/>
      <c r="W45" s="147"/>
      <c r="X45" s="60"/>
      <c r="Y45" s="60"/>
      <c r="Z45" s="60"/>
      <c r="AA45" s="60"/>
      <c r="AB45" s="60"/>
      <c r="AC45" s="60"/>
      <c r="AD45" s="60"/>
      <c r="AE45" s="60"/>
      <c r="AF45" s="60"/>
      <c r="AG45" s="60"/>
      <c r="AH45" s="60"/>
      <c r="AI45" s="60"/>
      <c r="AJ45" s="106"/>
      <c r="AK45" s="60"/>
      <c r="AL45" s="147"/>
      <c r="AM45" s="147"/>
      <c r="AN45" s="62"/>
    </row>
    <row r="46" spans="1:43"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147"/>
      <c r="C47" s="305" t="str">
        <f>IF(VLOOKUP($AK$2,選択肢!$A$1:$J$20,C52,FALSE)=0,"-",VLOOKUP($AK$2,選択肢!$A$1:$J$20,C52,FALSE))</f>
        <v>管理者</v>
      </c>
      <c r="D47" s="306"/>
      <c r="E47" s="304" t="str">
        <f>IF(VLOOKUP($AK$2,選択肢!$A$1:$J$20,E52,FALSE)=0,"-",VLOOKUP($AK$2,選択肢!$A$1:$J$20,E52,FALSE))</f>
        <v>就労選択支援員</v>
      </c>
      <c r="F47" s="304"/>
      <c r="G47" s="304"/>
      <c r="H47" s="304"/>
      <c r="I47" s="305" t="str">
        <f>IF(VLOOKUP($AK$2,選択肢!$A$1:$J$20,I52,FALSE)=0,"-",VLOOKUP($AK$2,選択肢!$A$1:$J$20,I52,FALSE))</f>
        <v>-</v>
      </c>
      <c r="J47" s="306"/>
      <c r="K47" s="306"/>
      <c r="L47" s="306"/>
      <c r="M47" s="306"/>
      <c r="N47" s="307"/>
      <c r="O47" s="305" t="str">
        <f>IF(VLOOKUP($AK$2,選択肢!$A$1:$J$20,O52,FALSE)=0,"-",VLOOKUP($AK$2,選択肢!$A$1:$J$20,O52,FALSE))</f>
        <v>-</v>
      </c>
      <c r="P47" s="306"/>
      <c r="Q47" s="306"/>
      <c r="R47" s="306"/>
      <c r="S47" s="306"/>
      <c r="T47" s="307"/>
      <c r="U47" s="305" t="str">
        <f>IF(VLOOKUP($AK$2,選択肢!$A$1:$J$20,U52,FALSE)=0,"-",VLOOKUP($AK$2,選択肢!$A$1:$J$20,U52,FALSE))</f>
        <v>-</v>
      </c>
      <c r="V47" s="306"/>
      <c r="W47" s="306"/>
      <c r="X47" s="306"/>
      <c r="Y47" s="306"/>
      <c r="Z47" s="307"/>
      <c r="AA47" s="305" t="str">
        <f>IF(VLOOKUP($AK$2,選択肢!$A$1:$J$20,AA52,FALSE)=0,"-",VLOOKUP($AK$2,選択肢!$A$1:$J$20,AA52,FALSE))</f>
        <v>-</v>
      </c>
      <c r="AB47" s="306"/>
      <c r="AC47" s="306"/>
      <c r="AD47" s="306"/>
      <c r="AE47" s="306"/>
      <c r="AF47" s="307"/>
      <c r="AG47" s="304" t="str">
        <f>IF(VLOOKUP($AK$2,選択肢!$A$1:$J$20,AG52,FALSE)=0,"-",VLOOKUP($AK$2,選択肢!$A$1:$J$20,AG52,FALSE))</f>
        <v>-</v>
      </c>
      <c r="AH47" s="304"/>
      <c r="AI47" s="304"/>
      <c r="AJ47" s="304"/>
      <c r="AK47" s="304"/>
      <c r="AL47" s="304" t="str">
        <f>IF(VLOOKUP($AK$2,選択肢!$A$1:$J$20,AL52,FALSE)=0,"-",VLOOKUP($AK$2,選択肢!$A$1:$J$20,AL52,FALSE))</f>
        <v>-</v>
      </c>
      <c r="AM47" s="304"/>
      <c r="AN47" s="62"/>
    </row>
    <row r="48" spans="1:43" ht="18" customHeight="1">
      <c r="A48" s="62"/>
      <c r="B48" s="147"/>
      <c r="C48" s="144" t="s">
        <v>56</v>
      </c>
      <c r="D48" s="144" t="s">
        <v>57</v>
      </c>
      <c r="E48" s="145" t="s">
        <v>56</v>
      </c>
      <c r="F48" s="303" t="s">
        <v>57</v>
      </c>
      <c r="G48" s="303"/>
      <c r="H48" s="303"/>
      <c r="I48" s="299" t="s">
        <v>56</v>
      </c>
      <c r="J48" s="300"/>
      <c r="K48" s="301"/>
      <c r="L48" s="299" t="s">
        <v>57</v>
      </c>
      <c r="M48" s="300"/>
      <c r="N48" s="301"/>
      <c r="O48" s="299" t="s">
        <v>56</v>
      </c>
      <c r="P48" s="300"/>
      <c r="Q48" s="301"/>
      <c r="R48" s="299" t="s">
        <v>57</v>
      </c>
      <c r="S48" s="300"/>
      <c r="T48" s="301"/>
      <c r="U48" s="299" t="s">
        <v>56</v>
      </c>
      <c r="V48" s="300"/>
      <c r="W48" s="301"/>
      <c r="X48" s="299" t="s">
        <v>57</v>
      </c>
      <c r="Y48" s="300"/>
      <c r="Z48" s="301"/>
      <c r="AA48" s="299" t="s">
        <v>56</v>
      </c>
      <c r="AB48" s="300"/>
      <c r="AC48" s="301"/>
      <c r="AD48" s="299" t="s">
        <v>57</v>
      </c>
      <c r="AE48" s="300"/>
      <c r="AF48" s="301"/>
      <c r="AG48" s="299" t="s">
        <v>56</v>
      </c>
      <c r="AH48" s="300"/>
      <c r="AI48" s="301"/>
      <c r="AJ48" s="299" t="s">
        <v>57</v>
      </c>
      <c r="AK48" s="301"/>
      <c r="AL48" s="145" t="s">
        <v>19</v>
      </c>
      <c r="AM48" s="145" t="s">
        <v>18</v>
      </c>
      <c r="AN48" s="62"/>
    </row>
    <row r="49" spans="1:40" ht="18" customHeight="1">
      <c r="A49" s="62"/>
      <c r="B49" s="141" t="s">
        <v>107</v>
      </c>
      <c r="C49" s="145">
        <f>COUNTIFS($B$12:$B$31,C$47,$C$12:$C$31,"A",$E$12:$E$31,"*")</f>
        <v>1</v>
      </c>
      <c r="D49" s="145">
        <f>COUNTIFS($B$12:$B$31,C$47,$C$12:$C$31,"B",$E$12:$E$31,"*")</f>
        <v>0</v>
      </c>
      <c r="E49" s="145">
        <f>COUNTIFS($B$12:$B$31,E$47,$C$12:$C$31,"A",$E$12:$E$31,"*")</f>
        <v>0</v>
      </c>
      <c r="F49" s="299">
        <f>COUNTIFS($B$12:$B$31,E$47,$C$12:$C$31,"B",$E$12:$E$31,"*")</f>
        <v>1</v>
      </c>
      <c r="G49" s="300"/>
      <c r="H49" s="301"/>
      <c r="I49" s="299">
        <f>COUNTIFS($B$12:$B$31,I$47,$C$12:$C$31,"A",$E$12:$E$31,"*")</f>
        <v>0</v>
      </c>
      <c r="J49" s="300"/>
      <c r="K49" s="301"/>
      <c r="L49" s="299">
        <f>COUNTIFS($B$12:$B$31,I$47,$C$12:$C$31,"B",$E$12:$E$31,"*")</f>
        <v>0</v>
      </c>
      <c r="M49" s="300"/>
      <c r="N49" s="301"/>
      <c r="O49" s="299">
        <f>COUNTIFS($B$12:$B$31,O$47,$C$12:$C$31,"A",$E$12:$E$31,"*")</f>
        <v>0</v>
      </c>
      <c r="P49" s="300"/>
      <c r="Q49" s="301"/>
      <c r="R49" s="299">
        <f>COUNTIFS($B$12:$B$31,O$47,$C$12:$C$31,"B",$E$12:$E$31,"*")</f>
        <v>0</v>
      </c>
      <c r="S49" s="300"/>
      <c r="T49" s="301"/>
      <c r="U49" s="299">
        <f>COUNTIFS($B$12:$B$31,U$47,$C$12:$C$31,"A",$E$12:$E$31,"*")</f>
        <v>0</v>
      </c>
      <c r="V49" s="300"/>
      <c r="W49" s="301"/>
      <c r="X49" s="299">
        <f>COUNTIFS($B$12:$B$31,U$47,$C$12:$C$31,"B",$E$12:$E$31,"*")</f>
        <v>0</v>
      </c>
      <c r="Y49" s="300"/>
      <c r="Z49" s="301"/>
      <c r="AA49" s="299">
        <f>COUNTIFS($B$12:$B$31,AA$47,$C$12:$C$31,"A",$E$12:$E$31,"*")</f>
        <v>0</v>
      </c>
      <c r="AB49" s="300"/>
      <c r="AC49" s="301"/>
      <c r="AD49" s="299">
        <f>COUNTIFS($B$12:$B$31,AA$47,$C$12:$C$31,"B",$E$12:$E$31,"*")</f>
        <v>0</v>
      </c>
      <c r="AE49" s="300"/>
      <c r="AF49" s="301"/>
      <c r="AG49" s="299">
        <f>COUNTIFS($B$12:$B$31,AG$47,$C$12:$C$31,"A",$E$12:$E$31,"*")</f>
        <v>0</v>
      </c>
      <c r="AH49" s="300"/>
      <c r="AI49" s="301"/>
      <c r="AJ49" s="299">
        <f>COUNTIFS($B$12:$B$31,AG$47,$C$12:$C$31,"B",$E$12:$E$31,"*")</f>
        <v>0</v>
      </c>
      <c r="AK49" s="301"/>
      <c r="AL49" s="145">
        <f>COUNTIFS($B$12:$B$31,AL$47,$C$12:$C$31,"A",$E$12:$E$31,"*")</f>
        <v>0</v>
      </c>
      <c r="AM49" s="145">
        <f>COUNTIFS($B$12:$B$31,AL$47,$C$12:$C$31,"B",$E$12:$E$31,"*")</f>
        <v>0</v>
      </c>
      <c r="AN49" s="62"/>
    </row>
    <row r="50" spans="1:40" ht="18" customHeight="1">
      <c r="A50" s="62"/>
      <c r="B50" s="143" t="s">
        <v>108</v>
      </c>
      <c r="C50" s="145">
        <f>COUNTIFS($B$12:$B$31,C$47,$C$12:$C$31,"C",$E$12:$E$31,"*")</f>
        <v>0</v>
      </c>
      <c r="D50" s="145">
        <f>COUNTIFS($B$12:$B$31,C$47,$C$12:$C$31,"D",$E$12:$E$31,"*")</f>
        <v>0</v>
      </c>
      <c r="E50" s="145">
        <f>COUNTIFS($B$12:$B$31,E$47,$C$12:$C$31,"C",$E$12:$E$31,"*")</f>
        <v>1</v>
      </c>
      <c r="F50" s="299">
        <f>COUNTIFS($B$12:$B$31,E$47,$C$12:$C$31,"D",$E$12:$E$31,"*")</f>
        <v>1</v>
      </c>
      <c r="G50" s="300"/>
      <c r="H50" s="301"/>
      <c r="I50" s="299">
        <f>COUNTIFS($B$12:$B$31,I$47,$C$12:$C$31,"C",$E$12:$E$31,"*")</f>
        <v>0</v>
      </c>
      <c r="J50" s="300"/>
      <c r="K50" s="301"/>
      <c r="L50" s="299">
        <f>COUNTIFS($B$12:$B$31,I$47,$C$12:$C$31,"D",$E$12:$E$31,"*")</f>
        <v>0</v>
      </c>
      <c r="M50" s="300"/>
      <c r="N50" s="301"/>
      <c r="O50" s="299">
        <f>COUNTIFS($B$12:$B$31,O$47,$C$12:$C$31,"C",$E$12:$E$31,"*")</f>
        <v>0</v>
      </c>
      <c r="P50" s="300"/>
      <c r="Q50" s="301"/>
      <c r="R50" s="299">
        <f>COUNTIFS($B$12:$B$31,O$47,$C$12:$C$31,"D",$E$12:$E$31,"*")</f>
        <v>0</v>
      </c>
      <c r="S50" s="300"/>
      <c r="T50" s="301"/>
      <c r="U50" s="299">
        <f>COUNTIFS($B$12:$B$31,U$47,$C$12:$C$31,"C",$E$12:$E$31,"*")</f>
        <v>0</v>
      </c>
      <c r="V50" s="300"/>
      <c r="W50" s="301"/>
      <c r="X50" s="299">
        <f>COUNTIFS($B$12:$B$31,U$47,$C$12:$C$31,"D",$E$12:$E$31,"*")</f>
        <v>0</v>
      </c>
      <c r="Y50" s="300"/>
      <c r="Z50" s="301"/>
      <c r="AA50" s="299">
        <f>COUNTIFS($B$12:$B$31,AA$47,$C$12:$C$31,"C",$E$12:$E$31,"*")</f>
        <v>0</v>
      </c>
      <c r="AB50" s="300"/>
      <c r="AC50" s="301"/>
      <c r="AD50" s="299">
        <f>COUNTIFS($B$12:$B$31,AA$47,$C$12:$C$31,"D",$E$12:$E$31,"*")</f>
        <v>0</v>
      </c>
      <c r="AE50" s="300"/>
      <c r="AF50" s="301"/>
      <c r="AG50" s="299">
        <f>COUNTIFS($B$12:$B$31,AG$47,$C$12:$C$31,"C",$E$12:$E$31,"*")</f>
        <v>0</v>
      </c>
      <c r="AH50" s="300"/>
      <c r="AI50" s="301"/>
      <c r="AJ50" s="299">
        <f>COUNTIFS($B$12:$B$31,AG$47,$C$12:$C$31,"D",$E$12:$E$31,"*")</f>
        <v>0</v>
      </c>
      <c r="AK50" s="301"/>
      <c r="AL50" s="145">
        <f>COUNTIFS($B$12:$B$31,AL$47,$C$12:$C$31,"C",$E$12:$E$31,"*")</f>
        <v>0</v>
      </c>
      <c r="AM50" s="145">
        <f>COUNTIFS($B$12:$B$31,AL$47,$C$12:$C$31,"D",$E$12:$E$31,"*")</f>
        <v>0</v>
      </c>
      <c r="AN50" s="62"/>
    </row>
    <row r="51" spans="1:40" ht="25" customHeight="1">
      <c r="A51" s="62"/>
      <c r="B51" s="143" t="s">
        <v>183</v>
      </c>
      <c r="C51" s="305">
        <f>IF($AK$4="４週",SUMIFS($AK$12:$AK$31,$B$12:$B$31,C47)/4/$AH$6,IF($AK$4="歴月",SUMIFS($AK$12:$AK$31,$B$12:$B$31,C47)/$AL$6,"記載する期間を選択してください"))</f>
        <v>0</v>
      </c>
      <c r="D51" s="307"/>
      <c r="E51" s="305">
        <f>IF($AK$4="４週",SUMIFS($AK$12:$AK$31,$B$12:$B$31,E47)/4/$AH$6,IF($AK$4="歴月",SUMIFS($AK$12:$AK$31,$B$12:$B$31,E47)/$AL$6,"記載する期間を選択してください"))</f>
        <v>0</v>
      </c>
      <c r="F51" s="306"/>
      <c r="G51" s="306"/>
      <c r="H51" s="307"/>
      <c r="I51" s="305">
        <f>IF($AK$4="４週",SUMIFS($AK$12:$AK$31,$B$12:$B$31,I47)/4/$AH$6,IF($AK$4="歴月",SUMIFS($AK$12:$AK$31,$B$12:$B$31,I47)/$AL$6,"記載する期間を選択してください"))</f>
        <v>0</v>
      </c>
      <c r="J51" s="306"/>
      <c r="K51" s="306"/>
      <c r="L51" s="306"/>
      <c r="M51" s="306"/>
      <c r="N51" s="307"/>
      <c r="O51" s="305">
        <f>IF($AK$4="４週",SUMIFS($AK$12:$AK$31,$B$12:$B$31,O47)/4/$AH$6,IF($AK$4="歴月",SUMIFS($AK$12:$AK$31,$B$12:$B$31,O47)/$AL$6,"記載する期間を選択してください"))</f>
        <v>0</v>
      </c>
      <c r="P51" s="306"/>
      <c r="Q51" s="306"/>
      <c r="R51" s="306"/>
      <c r="S51" s="306"/>
      <c r="T51" s="307"/>
      <c r="U51" s="305">
        <f>IF($AK$4="４週",SUMIFS($AK$12:$AK$31,$B$12:$B$31,U47)/4/$AH$6,IF($AK$4="歴月",SUMIFS($AK$12:$AK$31,$B$12:$B$31,U47)/$AL$6,"記載する期間を選択してください"))</f>
        <v>0</v>
      </c>
      <c r="V51" s="306"/>
      <c r="W51" s="306"/>
      <c r="X51" s="306"/>
      <c r="Y51" s="306"/>
      <c r="Z51" s="307"/>
      <c r="AA51" s="305">
        <f>IF($AK$4="４週",SUMIFS($AK$12:$AK$31,$B$12:$B$31,AA47)/4/$AH$6,IF($AK$4="歴月",SUMIFS($AK$12:$AK$31,$B$12:$B$31,AA47)/$AL$6,"記載する期間を選択してください"))</f>
        <v>0</v>
      </c>
      <c r="AB51" s="306"/>
      <c r="AC51" s="306"/>
      <c r="AD51" s="306"/>
      <c r="AE51" s="306"/>
      <c r="AF51" s="307"/>
      <c r="AG51" s="305">
        <f>IF($AK$4="４週",SUMIFS($AK$12:$AK$31,$B$12:$B$31,AG47)/4/$AH$6,IF($AK$4="歴月",SUMIFS($AK$12:$AK$31,$B$12:$B$31,AG47)/$AL$6,"記載する期間を選択してください"))</f>
        <v>0</v>
      </c>
      <c r="AH51" s="306"/>
      <c r="AI51" s="306"/>
      <c r="AJ51" s="306"/>
      <c r="AK51" s="307"/>
      <c r="AL51" s="305">
        <f>IF($AK$4="４週",SUMIFS($AK$12:$AK$31,$B$12:$B$31,AL47)/4/$AH$6,IF($AK$4="歴月",SUMIFS($AK$12:$AK$31,$B$12:$B$31,AL47)/$AL$6,"記載する期間を選択してください"))</f>
        <v>0</v>
      </c>
      <c r="AM51" s="307"/>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141" t="s">
        <v>160</v>
      </c>
      <c r="C60" s="277" t="s">
        <v>161</v>
      </c>
      <c r="D60" s="277"/>
      <c r="E60" s="277"/>
      <c r="F60" s="60"/>
      <c r="G60" s="60"/>
    </row>
    <row r="61" spans="1:40" ht="15" customHeight="1">
      <c r="A61" s="60"/>
      <c r="B61" s="97" t="s">
        <v>173</v>
      </c>
      <c r="C61" s="278" t="s">
        <v>162</v>
      </c>
      <c r="D61" s="278"/>
      <c r="E61" s="278"/>
      <c r="F61" s="60"/>
      <c r="G61" s="60"/>
    </row>
    <row r="62" spans="1:40" ht="15" customHeight="1">
      <c r="A62" s="60"/>
      <c r="B62" s="97" t="s">
        <v>174</v>
      </c>
      <c r="C62" s="278" t="s">
        <v>163</v>
      </c>
      <c r="D62" s="278"/>
      <c r="E62" s="278"/>
      <c r="F62" s="60"/>
      <c r="G62" s="60"/>
    </row>
    <row r="63" spans="1:40" ht="15" customHeight="1">
      <c r="A63" s="60"/>
      <c r="B63" s="97" t="s">
        <v>175</v>
      </c>
      <c r="C63" s="278" t="s">
        <v>164</v>
      </c>
      <c r="D63" s="278"/>
      <c r="E63" s="278"/>
      <c r="F63" s="60"/>
      <c r="G63" s="60"/>
    </row>
    <row r="64" spans="1:40" ht="15" customHeight="1">
      <c r="A64" s="60"/>
      <c r="B64" s="97" t="s">
        <v>176</v>
      </c>
      <c r="C64" s="278" t="s">
        <v>165</v>
      </c>
      <c r="D64" s="278"/>
      <c r="E64" s="278"/>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46">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2:AN12"/>
    <mergeCell ref="AM13:AN13"/>
    <mergeCell ref="AM14:AN14"/>
    <mergeCell ref="AM15:AN15"/>
    <mergeCell ref="AM16:AN16"/>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F39:H39"/>
    <mergeCell ref="I39:K39"/>
    <mergeCell ref="L39:N39"/>
    <mergeCell ref="O39:Q39"/>
    <mergeCell ref="R39:T39"/>
    <mergeCell ref="U38:W38"/>
    <mergeCell ref="X38:Z38"/>
    <mergeCell ref="AA38:AC38"/>
    <mergeCell ref="AD38:AF38"/>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F50:H50"/>
    <mergeCell ref="I50:K50"/>
    <mergeCell ref="L50:N50"/>
    <mergeCell ref="O50:Q50"/>
    <mergeCell ref="R50:T50"/>
    <mergeCell ref="F49:H49"/>
    <mergeCell ref="I49:K49"/>
    <mergeCell ref="L49:N49"/>
    <mergeCell ref="O49:Q49"/>
    <mergeCell ref="R49:T49"/>
    <mergeCell ref="U50:W50"/>
    <mergeCell ref="X50:Z50"/>
    <mergeCell ref="AA50:AC50"/>
    <mergeCell ref="AD50:AF50"/>
    <mergeCell ref="AG50:AI50"/>
    <mergeCell ref="AJ50:AK50"/>
    <mergeCell ref="X49:Z49"/>
    <mergeCell ref="AA49:AC49"/>
    <mergeCell ref="AD49:AF49"/>
    <mergeCell ref="AG49:AI49"/>
    <mergeCell ref="AJ49:AK49"/>
    <mergeCell ref="U49:W49"/>
    <mergeCell ref="C64:E64"/>
    <mergeCell ref="AG51:AK51"/>
    <mergeCell ref="AL51:AM51"/>
    <mergeCell ref="C60:E60"/>
    <mergeCell ref="C61:E61"/>
    <mergeCell ref="C62:E62"/>
    <mergeCell ref="C63:E63"/>
    <mergeCell ref="C51:D51"/>
    <mergeCell ref="E51:H51"/>
    <mergeCell ref="I51:N51"/>
    <mergeCell ref="O51:T51"/>
    <mergeCell ref="U51:Z51"/>
    <mergeCell ref="AA51:AF51"/>
  </mergeCells>
  <phoneticPr fontId="31"/>
  <dataValidations count="7">
    <dataValidation allowBlank="1" showInputMessage="1" sqref="B12" xr:uid="{FE94BBB4-F41B-42DA-96BD-6ACB0DF9CB4E}"/>
    <dataValidation type="list" allowBlank="1" showInputMessage="1" sqref="B13:B15" xr:uid="{7E1F7682-F652-4D00-9CB8-ECB0DA198316}">
      <formula1>INDIRECT($AK$2)</formula1>
    </dataValidation>
    <dataValidation type="list" allowBlank="1" showInputMessage="1" showErrorMessage="1" sqref="AK4:AN4" xr:uid="{A34E7110-B521-4F3A-B363-4B452F1B75DB}">
      <formula1>"４週,歴月"</formula1>
    </dataValidation>
    <dataValidation type="list" allowBlank="1" showInputMessage="1" showErrorMessage="1" sqref="AK5:AN5" xr:uid="{EAC64164-652B-4C19-BDA5-F6728775BB43}">
      <formula1>"予定,実績"</formula1>
    </dataValidation>
    <dataValidation type="list" allowBlank="1" showInputMessage="1" showErrorMessage="1" sqref="C12:C31" xr:uid="{25031065-9323-4A78-B490-CEA19876CC1B}">
      <formula1>"A,B,C,D"</formula1>
    </dataValidation>
    <dataValidation operator="greaterThanOrEqual" allowBlank="1" showInputMessage="1" showErrorMessage="1" sqref="I45 AJ39:AJ40 AL39 L41 L45 I41" xr:uid="{1E1913C4-6E46-4C2B-A364-4514536E3D46}"/>
    <dataValidation type="whole" operator="greaterThanOrEqual" allowBlank="1" showInputMessage="1" showErrorMessage="1" sqref="I39:I40 D39:F40 AG39:AG40 AD39:AD40 AA39:AA40 X39:X40 U39:U40 R39:R40 O39:O40 L39:L40"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269E4190-B6B1-4D0E-9E88-306B11B8ED93}">
          <x14:formula1>
            <xm:f>選択肢!$C$14</xm:f>
          </x14:formula1>
          <xm:sqref>B16:B31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6"/>
  <sheetViews>
    <sheetView showGridLines="0" view="pageBreakPreview" zoomScaleNormal="100" zoomScaleSheetLayoutView="100" workbookViewId="0">
      <selection activeCell="J13" sqref="J13"/>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315</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101</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54"/>
      <c r="AD6" s="154"/>
      <c r="AE6" s="154"/>
      <c r="AF6" s="154"/>
      <c r="AG6" s="154"/>
      <c r="AH6" s="154"/>
      <c r="AI6" s="410" t="s">
        <v>328</v>
      </c>
      <c r="AJ6" s="155"/>
      <c r="AK6" s="367"/>
      <c r="AL6" s="368"/>
      <c r="AM6" s="368"/>
      <c r="AN6" s="369"/>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410" t="s">
        <v>350</v>
      </c>
      <c r="AH7" s="318">
        <v>160</v>
      </c>
      <c r="AI7" s="318"/>
      <c r="AJ7" s="318"/>
      <c r="AK7" s="88" t="s">
        <v>145</v>
      </c>
      <c r="AL7" s="153"/>
      <c r="AM7" s="88" t="s">
        <v>146</v>
      </c>
      <c r="AN7" s="62"/>
    </row>
    <row r="8" spans="1:40" ht="10"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279" t="s">
        <v>141</v>
      </c>
      <c r="B9" s="314" t="s">
        <v>342</v>
      </c>
      <c r="C9" s="280" t="s">
        <v>343</v>
      </c>
      <c r="D9" s="277" t="s">
        <v>344</v>
      </c>
      <c r="E9" s="283" t="s">
        <v>345</v>
      </c>
      <c r="F9" s="289" t="s">
        <v>346</v>
      </c>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94" t="s">
        <v>347</v>
      </c>
      <c r="AL9" s="295" t="s">
        <v>348</v>
      </c>
      <c r="AM9" s="290" t="s">
        <v>349</v>
      </c>
      <c r="AN9" s="290"/>
    </row>
    <row r="10" spans="1:40" ht="15" customHeight="1">
      <c r="A10" s="279"/>
      <c r="B10" s="315"/>
      <c r="C10" s="281"/>
      <c r="D10" s="277"/>
      <c r="E10" s="283"/>
      <c r="F10" s="277" t="s">
        <v>103</v>
      </c>
      <c r="G10" s="277"/>
      <c r="H10" s="277"/>
      <c r="I10" s="277"/>
      <c r="J10" s="277"/>
      <c r="K10" s="277"/>
      <c r="L10" s="277"/>
      <c r="M10" s="277" t="s">
        <v>104</v>
      </c>
      <c r="N10" s="277"/>
      <c r="O10" s="277"/>
      <c r="P10" s="277"/>
      <c r="Q10" s="277"/>
      <c r="R10" s="277"/>
      <c r="S10" s="277"/>
      <c r="T10" s="277" t="s">
        <v>105</v>
      </c>
      <c r="U10" s="277"/>
      <c r="V10" s="277"/>
      <c r="W10" s="277"/>
      <c r="X10" s="277"/>
      <c r="Y10" s="277"/>
      <c r="Z10" s="277"/>
      <c r="AA10" s="277" t="s">
        <v>106</v>
      </c>
      <c r="AB10" s="277"/>
      <c r="AC10" s="277"/>
      <c r="AD10" s="277"/>
      <c r="AE10" s="277"/>
      <c r="AF10" s="277"/>
      <c r="AG10" s="277"/>
      <c r="AH10" s="277" t="s">
        <v>109</v>
      </c>
      <c r="AI10" s="277"/>
      <c r="AJ10" s="277"/>
      <c r="AK10" s="294"/>
      <c r="AL10" s="295"/>
      <c r="AM10" s="290"/>
      <c r="AN10" s="290"/>
    </row>
    <row r="11" spans="1:40" ht="15" customHeight="1">
      <c r="A11" s="279"/>
      <c r="B11" s="316" t="s">
        <v>287</v>
      </c>
      <c r="C11" s="281"/>
      <c r="D11" s="277"/>
      <c r="E11" s="283"/>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294"/>
      <c r="AL11" s="295"/>
      <c r="AM11" s="290"/>
      <c r="AN11" s="290"/>
    </row>
    <row r="12" spans="1:40" ht="15" customHeight="1">
      <c r="A12" s="279"/>
      <c r="B12" s="317"/>
      <c r="C12" s="282"/>
      <c r="D12" s="277"/>
      <c r="E12" s="283"/>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294"/>
      <c r="AL12" s="295"/>
      <c r="AM12" s="290"/>
      <c r="AN12" s="290"/>
    </row>
    <row r="13" spans="1:40" ht="18" customHeight="1">
      <c r="A13" s="74">
        <v>1</v>
      </c>
      <c r="B13" s="103" t="s">
        <v>110</v>
      </c>
      <c r="C13" s="83" t="s">
        <v>173</v>
      </c>
      <c r="D13" s="104"/>
      <c r="E13" s="105" t="s">
        <v>173</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276"/>
      <c r="AN13" s="276"/>
    </row>
    <row r="14" spans="1:40" ht="18" customHeight="1">
      <c r="A14" s="74">
        <v>2</v>
      </c>
      <c r="B14" s="103" t="s">
        <v>113</v>
      </c>
      <c r="C14" s="83" t="s">
        <v>174</v>
      </c>
      <c r="D14" s="104"/>
      <c r="E14" s="105" t="s">
        <v>174</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276"/>
      <c r="AN14" s="276"/>
    </row>
    <row r="15" spans="1:40" ht="18" customHeight="1">
      <c r="A15" s="74">
        <v>3</v>
      </c>
      <c r="B15" s="103" t="s">
        <v>120</v>
      </c>
      <c r="C15" s="83" t="s">
        <v>175</v>
      </c>
      <c r="D15" s="104"/>
      <c r="E15" s="105" t="s">
        <v>175</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6"/>
      <c r="AN15" s="276"/>
    </row>
    <row r="16" spans="1:40" ht="18" customHeight="1">
      <c r="A16" s="74">
        <v>4</v>
      </c>
      <c r="B16" s="103" t="s">
        <v>121</v>
      </c>
      <c r="C16" s="83" t="s">
        <v>176</v>
      </c>
      <c r="D16" s="104"/>
      <c r="E16" s="105" t="s">
        <v>176</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6"/>
      <c r="AN31" s="276"/>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276"/>
      <c r="AN32" s="276"/>
    </row>
    <row r="33" spans="1:43" ht="18" customHeight="1">
      <c r="A33" s="283" t="s">
        <v>94</v>
      </c>
      <c r="B33" s="284"/>
      <c r="C33" s="284"/>
      <c r="D33" s="284"/>
      <c r="E33" s="284"/>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279"/>
      <c r="AN33" s="279"/>
    </row>
    <row r="34" spans="1:43" ht="18" customHeight="1">
      <c r="A34" s="284" t="s">
        <v>96</v>
      </c>
      <c r="B34" s="284"/>
      <c r="C34" s="284"/>
      <c r="D34" s="284"/>
      <c r="E34" s="285"/>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279"/>
      <c r="AN34" s="27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189</v>
      </c>
      <c r="B38" s="67"/>
      <c r="C38" s="67"/>
      <c r="D38" s="67"/>
      <c r="E38" s="67"/>
      <c r="F38" s="67"/>
      <c r="G38" s="60"/>
      <c r="H38" s="60"/>
      <c r="I38" s="60"/>
      <c r="J38" s="60"/>
      <c r="K38" s="60"/>
      <c r="L38" s="60"/>
      <c r="M38" s="60"/>
      <c r="N38" s="60"/>
      <c r="O38" s="60"/>
      <c r="AM38" s="67"/>
      <c r="AN38" s="62"/>
    </row>
    <row r="39" spans="1:43" ht="25" customHeight="1">
      <c r="A39" s="277"/>
      <c r="B39" s="277"/>
      <c r="C39" s="277"/>
      <c r="D39" s="98">
        <v>4</v>
      </c>
      <c r="E39" s="98">
        <v>5</v>
      </c>
      <c r="F39" s="347">
        <v>6</v>
      </c>
      <c r="G39" s="347"/>
      <c r="H39" s="347"/>
      <c r="I39" s="347">
        <v>7</v>
      </c>
      <c r="J39" s="347"/>
      <c r="K39" s="347"/>
      <c r="L39" s="347">
        <v>8</v>
      </c>
      <c r="M39" s="347"/>
      <c r="N39" s="347"/>
      <c r="O39" s="347">
        <v>9</v>
      </c>
      <c r="P39" s="347"/>
      <c r="Q39" s="347"/>
      <c r="R39" s="347">
        <v>10</v>
      </c>
      <c r="S39" s="347"/>
      <c r="T39" s="347"/>
      <c r="U39" s="347">
        <v>11</v>
      </c>
      <c r="V39" s="347"/>
      <c r="W39" s="347"/>
      <c r="X39" s="347">
        <v>12</v>
      </c>
      <c r="Y39" s="347"/>
      <c r="Z39" s="347"/>
      <c r="AA39" s="347">
        <v>1</v>
      </c>
      <c r="AB39" s="347"/>
      <c r="AC39" s="347"/>
      <c r="AD39" s="347">
        <v>2</v>
      </c>
      <c r="AE39" s="347"/>
      <c r="AF39" s="347"/>
      <c r="AG39" s="347">
        <v>3</v>
      </c>
      <c r="AH39" s="347"/>
      <c r="AI39" s="347"/>
      <c r="AJ39" s="277" t="s">
        <v>142</v>
      </c>
      <c r="AK39" s="277"/>
      <c r="AL39" s="82" t="s">
        <v>193</v>
      </c>
      <c r="AM39"/>
      <c r="AN39"/>
      <c r="AO39"/>
      <c r="AP39"/>
      <c r="AQ39"/>
    </row>
    <row r="40" spans="1:43" ht="18" customHeight="1">
      <c r="A40" s="351" t="s">
        <v>196</v>
      </c>
      <c r="B40" s="351"/>
      <c r="C40" s="351"/>
      <c r="D40" s="69">
        <v>1400</v>
      </c>
      <c r="E40" s="69">
        <v>1310</v>
      </c>
      <c r="F40" s="348">
        <v>1400</v>
      </c>
      <c r="G40" s="348"/>
      <c r="H40" s="348"/>
      <c r="I40" s="348">
        <v>1470</v>
      </c>
      <c r="J40" s="348"/>
      <c r="K40" s="348"/>
      <c r="L40" s="348">
        <v>1470</v>
      </c>
      <c r="M40" s="348"/>
      <c r="N40" s="348"/>
      <c r="O40" s="348">
        <v>1330</v>
      </c>
      <c r="P40" s="348"/>
      <c r="Q40" s="348"/>
      <c r="R40" s="348">
        <v>1400</v>
      </c>
      <c r="S40" s="348"/>
      <c r="T40" s="348"/>
      <c r="U40" s="348">
        <v>1400</v>
      </c>
      <c r="V40" s="348"/>
      <c r="W40" s="348"/>
      <c r="X40" s="348">
        <v>1330</v>
      </c>
      <c r="Y40" s="348"/>
      <c r="Z40" s="348"/>
      <c r="AA40" s="348">
        <v>1330</v>
      </c>
      <c r="AB40" s="348"/>
      <c r="AC40" s="348"/>
      <c r="AD40" s="348">
        <v>1330</v>
      </c>
      <c r="AE40" s="348"/>
      <c r="AF40" s="348"/>
      <c r="AG40" s="348">
        <v>1400</v>
      </c>
      <c r="AH40" s="348"/>
      <c r="AI40" s="348"/>
      <c r="AJ40" s="278">
        <f>SUM(D40:AI40)</f>
        <v>16570</v>
      </c>
      <c r="AK40" s="278"/>
      <c r="AL40" s="349">
        <f>ROUNDUP(AJ40/AJ41,1)</f>
        <v>70</v>
      </c>
      <c r="AM40"/>
      <c r="AN40"/>
      <c r="AO40"/>
      <c r="AP40"/>
      <c r="AQ40"/>
    </row>
    <row r="41" spans="1:43" ht="18" customHeight="1">
      <c r="A41" s="351" t="s">
        <v>190</v>
      </c>
      <c r="B41" s="351"/>
      <c r="C41" s="351"/>
      <c r="D41" s="69">
        <v>20</v>
      </c>
      <c r="E41" s="69">
        <v>19</v>
      </c>
      <c r="F41" s="348">
        <v>20</v>
      </c>
      <c r="G41" s="348"/>
      <c r="H41" s="348"/>
      <c r="I41" s="348">
        <v>21</v>
      </c>
      <c r="J41" s="348"/>
      <c r="K41" s="348"/>
      <c r="L41" s="348">
        <v>21</v>
      </c>
      <c r="M41" s="348"/>
      <c r="N41" s="348"/>
      <c r="O41" s="348">
        <v>19</v>
      </c>
      <c r="P41" s="348"/>
      <c r="Q41" s="348"/>
      <c r="R41" s="348">
        <v>20</v>
      </c>
      <c r="S41" s="348"/>
      <c r="T41" s="348"/>
      <c r="U41" s="348">
        <v>20</v>
      </c>
      <c r="V41" s="348"/>
      <c r="W41" s="348"/>
      <c r="X41" s="348">
        <v>19</v>
      </c>
      <c r="Y41" s="348"/>
      <c r="Z41" s="348"/>
      <c r="AA41" s="348">
        <v>19</v>
      </c>
      <c r="AB41" s="348"/>
      <c r="AC41" s="348"/>
      <c r="AD41" s="348">
        <v>19</v>
      </c>
      <c r="AE41" s="348"/>
      <c r="AF41" s="348"/>
      <c r="AG41" s="348">
        <v>20</v>
      </c>
      <c r="AH41" s="348"/>
      <c r="AI41" s="348"/>
      <c r="AJ41" s="278">
        <f>+SUM(D41:AI41)</f>
        <v>237</v>
      </c>
      <c r="AK41" s="278"/>
      <c r="AL41" s="350"/>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191</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c r="A44" s="277" t="s">
        <v>184</v>
      </c>
      <c r="B44" s="277"/>
      <c r="C44" s="277" t="s">
        <v>113</v>
      </c>
      <c r="D44" s="277"/>
      <c r="E44" s="295" t="s">
        <v>207</v>
      </c>
      <c r="F44" s="295"/>
      <c r="G44" s="295"/>
      <c r="H44" s="295"/>
      <c r="I44" s="305" t="s">
        <v>208</v>
      </c>
      <c r="J44" s="306"/>
      <c r="K44" s="306"/>
      <c r="L44" s="306"/>
      <c r="M44" s="306"/>
      <c r="N44" s="30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5" t="s">
        <v>194</v>
      </c>
      <c r="B45" s="295"/>
      <c r="C45" s="352">
        <f>ROUNDDOWN(IF(AL40&lt;=60,1,1+ROUNDUP((AL40-60)/40,0)),1)</f>
        <v>2</v>
      </c>
      <c r="D45" s="352"/>
      <c r="E45" s="352">
        <f>ROUNDDOWN(AL40/6,1)</f>
        <v>11.6</v>
      </c>
      <c r="F45" s="352"/>
      <c r="G45" s="352"/>
      <c r="H45" s="352"/>
      <c r="I45" s="352">
        <f>ROUNDDOWN(AL40/15,1)</f>
        <v>4.5999999999999996</v>
      </c>
      <c r="J45" s="352"/>
      <c r="K45" s="352"/>
      <c r="L45" s="352"/>
      <c r="M45" s="352"/>
      <c r="N45" s="352"/>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298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305" t="str">
        <f>IF(VLOOKUP($AK$2,選択肢!$A$1:$J$20,C53,FALSE)=0,"-",VLOOKUP($AK$2,選択肢!$A$1:$J$20,C53,FALSE))</f>
        <v>管理者</v>
      </c>
      <c r="D48" s="306"/>
      <c r="E48" s="304" t="str">
        <f>IF(VLOOKUP($AK$2,選択肢!$A$1:$J$20,E53,FALSE)=0,"-",VLOOKUP($AK$2,選択肢!$A$1:$J$20,E53,FALSE))</f>
        <v>サービス管理責任者</v>
      </c>
      <c r="F48" s="304"/>
      <c r="G48" s="304"/>
      <c r="H48" s="304"/>
      <c r="I48" s="305" t="str">
        <f>IF(VLOOKUP($AK$2,選択肢!$A$1:$J$20,I53,FALSE)=0,"-",VLOOKUP($AK$2,選択肢!$A$1:$J$20,I53,FALSE))</f>
        <v>就労支援員</v>
      </c>
      <c r="J48" s="306"/>
      <c r="K48" s="306"/>
      <c r="L48" s="306"/>
      <c r="M48" s="306"/>
      <c r="N48" s="307"/>
      <c r="O48" s="305" t="str">
        <f>IF(VLOOKUP($AK$2,選択肢!$A$1:$J$20,O53,FALSE)=0,"-",VLOOKUP($AK$2,選択肢!$A$1:$J$20,O53,FALSE))</f>
        <v>職業指導員</v>
      </c>
      <c r="P48" s="306"/>
      <c r="Q48" s="306"/>
      <c r="R48" s="306"/>
      <c r="S48" s="306"/>
      <c r="T48" s="307"/>
      <c r="U48" s="305" t="str">
        <f>IF(VLOOKUP($AK$2,選択肢!$A$1:$J$20,U53,FALSE)=0,"-",VLOOKUP($AK$2,選択肢!$A$1:$J$20,U53,FALSE))</f>
        <v>生活支援員</v>
      </c>
      <c r="V48" s="306"/>
      <c r="W48" s="306"/>
      <c r="X48" s="306"/>
      <c r="Y48" s="306"/>
      <c r="Z48" s="307"/>
      <c r="AA48" s="305" t="str">
        <f>IF(VLOOKUP($AK$2,選択肢!$A$1:$J$20,AA53,FALSE)=0,"-",VLOOKUP($AK$2,選択肢!$A$1:$J$20,AA53,FALSE))</f>
        <v>-</v>
      </c>
      <c r="AB48" s="306"/>
      <c r="AC48" s="306"/>
      <c r="AD48" s="306"/>
      <c r="AE48" s="306"/>
      <c r="AF48" s="307"/>
      <c r="AG48" s="304" t="str">
        <f>IF(VLOOKUP($AK$2,選択肢!$A$1:$J$20,AG53,FALSE)=0,"-",VLOOKUP($AK$2,選択肢!$A$1:$J$20,AG53,FALSE))</f>
        <v>-</v>
      </c>
      <c r="AH48" s="304"/>
      <c r="AI48" s="304"/>
      <c r="AJ48" s="304"/>
      <c r="AK48" s="304"/>
      <c r="AL48" s="304" t="str">
        <f>IF(VLOOKUP($AK$2,選択肢!$A$1:$J$20,AL53,FALSE)=0,"-",VLOOKUP($AK$2,選択肢!$A$1:$J$20,AL53,FALSE))</f>
        <v>-</v>
      </c>
      <c r="AM48" s="304"/>
      <c r="AN48" s="62"/>
    </row>
    <row r="49" spans="1:40" ht="18" customHeight="1">
      <c r="A49" s="62"/>
      <c r="B49" s="67"/>
      <c r="C49" s="102" t="s">
        <v>56</v>
      </c>
      <c r="D49" s="102" t="s">
        <v>57</v>
      </c>
      <c r="E49" s="101" t="s">
        <v>56</v>
      </c>
      <c r="F49" s="303" t="s">
        <v>57</v>
      </c>
      <c r="G49" s="303"/>
      <c r="H49" s="303"/>
      <c r="I49" s="299" t="s">
        <v>56</v>
      </c>
      <c r="J49" s="300"/>
      <c r="K49" s="301"/>
      <c r="L49" s="299" t="s">
        <v>57</v>
      </c>
      <c r="M49" s="300"/>
      <c r="N49" s="301"/>
      <c r="O49" s="299" t="s">
        <v>56</v>
      </c>
      <c r="P49" s="300"/>
      <c r="Q49" s="301"/>
      <c r="R49" s="299" t="s">
        <v>57</v>
      </c>
      <c r="S49" s="300"/>
      <c r="T49" s="301"/>
      <c r="U49" s="299" t="s">
        <v>56</v>
      </c>
      <c r="V49" s="300"/>
      <c r="W49" s="301"/>
      <c r="X49" s="299" t="s">
        <v>57</v>
      </c>
      <c r="Y49" s="300"/>
      <c r="Z49" s="301"/>
      <c r="AA49" s="299" t="s">
        <v>56</v>
      </c>
      <c r="AB49" s="300"/>
      <c r="AC49" s="301"/>
      <c r="AD49" s="299" t="s">
        <v>57</v>
      </c>
      <c r="AE49" s="300"/>
      <c r="AF49" s="301"/>
      <c r="AG49" s="299" t="s">
        <v>56</v>
      </c>
      <c r="AH49" s="300"/>
      <c r="AI49" s="301"/>
      <c r="AJ49" s="299" t="s">
        <v>57</v>
      </c>
      <c r="AK49" s="301"/>
      <c r="AL49" s="101" t="s">
        <v>19</v>
      </c>
      <c r="AM49" s="101" t="s">
        <v>18</v>
      </c>
      <c r="AN49" s="62"/>
    </row>
    <row r="50" spans="1:40" ht="18" customHeight="1">
      <c r="A50" s="62"/>
      <c r="B50" s="75" t="s">
        <v>107</v>
      </c>
      <c r="C50" s="101">
        <f>COUNTIFS($B$13:$B$32,C$48,$C$13:$C$32,"A",$E$13:$E$32,"*")</f>
        <v>1</v>
      </c>
      <c r="D50" s="101">
        <f>COUNTIFS($B$13:$B$32,C$48,$C$13:$C$32,"B",$E$13:$E$32,"*")</f>
        <v>0</v>
      </c>
      <c r="E50" s="101">
        <f>COUNTIFS($B$13:$B$32,E$48,$C$13:$C$32,"A",$E$13:$E$32,"*")</f>
        <v>0</v>
      </c>
      <c r="F50" s="299">
        <f>COUNTIFS($B$13:$B$32,E$48,$C$13:$C$32,"B",$E$13:$E$32,"*")</f>
        <v>1</v>
      </c>
      <c r="G50" s="300"/>
      <c r="H50" s="301"/>
      <c r="I50" s="299">
        <f>COUNTIFS($B$13:$B$32,I$48,$C$13:$C$32,"A",$E$13:$E$32,"*")</f>
        <v>0</v>
      </c>
      <c r="J50" s="300"/>
      <c r="K50" s="301"/>
      <c r="L50" s="299">
        <f>COUNTIFS($B$13:$B$32,I$48,$C$13:$C$32,"B",$E$13:$E$32,"*")</f>
        <v>0</v>
      </c>
      <c r="M50" s="300"/>
      <c r="N50" s="301"/>
      <c r="O50" s="299">
        <f>COUNTIFS($B$13:$B$32,O$48,$C$13:$C$32,"A",$E$13:$E$32,"*")</f>
        <v>0</v>
      </c>
      <c r="P50" s="300"/>
      <c r="Q50" s="301"/>
      <c r="R50" s="299">
        <f>COUNTIFS($B$13:$B$32,O$48,$C$13:$C$32,"B",$E$13:$E$32,"*")</f>
        <v>0</v>
      </c>
      <c r="S50" s="300"/>
      <c r="T50" s="301"/>
      <c r="U50" s="299">
        <f>COUNTIFS($B$13:$B$32,U$48,$C$13:$C$32,"A",$E$13:$E$32,"*")</f>
        <v>0</v>
      </c>
      <c r="V50" s="300"/>
      <c r="W50" s="301"/>
      <c r="X50" s="299">
        <f>COUNTIFS($B$13:$B$32,U$48,$C$13:$C$32,"B",$E$13:$E$32,"*")</f>
        <v>0</v>
      </c>
      <c r="Y50" s="300"/>
      <c r="Z50" s="301"/>
      <c r="AA50" s="299">
        <f>COUNTIFS($B$13:$B$32,AA$48,$C$13:$C$32,"A",$E$13:$E$32,"*")</f>
        <v>0</v>
      </c>
      <c r="AB50" s="300"/>
      <c r="AC50" s="301"/>
      <c r="AD50" s="299">
        <f>COUNTIFS($B$13:$B$32,AA$48,$C$13:$C$32,"B",$E$13:$E$32,"*")</f>
        <v>0</v>
      </c>
      <c r="AE50" s="300"/>
      <c r="AF50" s="301"/>
      <c r="AG50" s="299">
        <f>COUNTIFS($B$13:$B$32,AG$48,$C$13:$C$32,"A",$E$13:$E$32,"*")</f>
        <v>0</v>
      </c>
      <c r="AH50" s="300"/>
      <c r="AI50" s="301"/>
      <c r="AJ50" s="299">
        <f>COUNTIFS($B$13:$B$32,AG$48,$C$13:$C$32,"B",$E$13:$E$32,"*")</f>
        <v>0</v>
      </c>
      <c r="AK50" s="301"/>
      <c r="AL50" s="101">
        <f>COUNTIFS($B$13:$B$32,AL$48,$C$13:$C$32,"A",$E$13:$E$32,"*")</f>
        <v>0</v>
      </c>
      <c r="AM50" s="101">
        <f>COUNTIFS($B$13:$B$32,AL$48,$C$13:$C$32,"B",$E$13:$E$32,"*")</f>
        <v>0</v>
      </c>
      <c r="AN50" s="62"/>
    </row>
    <row r="51" spans="1:40" ht="18" customHeight="1">
      <c r="A51" s="62"/>
      <c r="B51" s="82" t="s">
        <v>108</v>
      </c>
      <c r="C51" s="101">
        <f>COUNTIFS($B$13:$B$32,C$48,$C$13:$C$32,"C",$E$13:$E$32,"*")</f>
        <v>0</v>
      </c>
      <c r="D51" s="101">
        <f>COUNTIFS($B$13:$B$32,C$48,$C$13:$C$32,"D",$E$13:$E$32,"*")</f>
        <v>0</v>
      </c>
      <c r="E51" s="101">
        <f>COUNTIFS($B$13:$B$32,E$48,$C$13:$C$32,"C",$E$13:$E$32,"*")</f>
        <v>0</v>
      </c>
      <c r="F51" s="299">
        <f>COUNTIFS($B$13:$B$32,E$48,$C$13:$C$32,"D",$E$13:$E$32,"*")</f>
        <v>0</v>
      </c>
      <c r="G51" s="300"/>
      <c r="H51" s="301"/>
      <c r="I51" s="299">
        <f>COUNTIFS($B$13:$B$32,I$48,$C$13:$C$32,"C",$E$13:$E$32,"*")</f>
        <v>1</v>
      </c>
      <c r="J51" s="300"/>
      <c r="K51" s="301"/>
      <c r="L51" s="299">
        <f>COUNTIFS($B$13:$B$32,I$48,$C$13:$C$32,"D",$E$13:$E$32,"*")</f>
        <v>0</v>
      </c>
      <c r="M51" s="300"/>
      <c r="N51" s="301"/>
      <c r="O51" s="299">
        <f>COUNTIFS($B$13:$B$32,O$48,$C$13:$C$32,"C",$E$13:$E$32,"*")</f>
        <v>0</v>
      </c>
      <c r="P51" s="300"/>
      <c r="Q51" s="301"/>
      <c r="R51" s="299">
        <f>COUNTIFS($B$13:$B$32,O$48,$C$13:$C$32,"D",$E$13:$E$32,"*")</f>
        <v>1</v>
      </c>
      <c r="S51" s="300"/>
      <c r="T51" s="301"/>
      <c r="U51" s="299">
        <f>COUNTIFS($B$13:$B$32,U$48,$C$13:$C$32,"C",$E$13:$E$32,"*")</f>
        <v>0</v>
      </c>
      <c r="V51" s="300"/>
      <c r="W51" s="301"/>
      <c r="X51" s="299">
        <f>COUNTIFS($B$13:$B$32,U$48,$C$13:$C$32,"D",$E$13:$E$32,"*")</f>
        <v>0</v>
      </c>
      <c r="Y51" s="300"/>
      <c r="Z51" s="301"/>
      <c r="AA51" s="299">
        <f>COUNTIFS($B$13:$B$32,AA$48,$C$13:$C$32,"C",$E$13:$E$32,"*")</f>
        <v>0</v>
      </c>
      <c r="AB51" s="300"/>
      <c r="AC51" s="301"/>
      <c r="AD51" s="299">
        <f>COUNTIFS($B$13:$B$32,AA$48,$C$13:$C$32,"D",$E$13:$E$32,"*")</f>
        <v>0</v>
      </c>
      <c r="AE51" s="300"/>
      <c r="AF51" s="301"/>
      <c r="AG51" s="299">
        <f>COUNTIFS($B$13:$B$32,AG$48,$C$13:$C$32,"C",$E$13:$E$32,"*")</f>
        <v>0</v>
      </c>
      <c r="AH51" s="300"/>
      <c r="AI51" s="301"/>
      <c r="AJ51" s="299">
        <f>COUNTIFS($B$13:$B$32,AG$48,$C$13:$C$32,"D",$E$13:$E$32,"*")</f>
        <v>0</v>
      </c>
      <c r="AK51" s="301"/>
      <c r="AL51" s="101">
        <f>COUNTIFS($B$13:$B$32,AL$48,$C$13:$C$32,"C",$E$13:$E$32,"*")</f>
        <v>0</v>
      </c>
      <c r="AM51" s="101">
        <f>COUNTIFS($B$13:$B$32,AL$48,$C$13:$C$32,"D",$E$13:$E$32,"*")</f>
        <v>0</v>
      </c>
      <c r="AN51" s="62"/>
    </row>
    <row r="52" spans="1:40" ht="25" customHeight="1">
      <c r="A52" s="62"/>
      <c r="B52" s="82" t="s">
        <v>183</v>
      </c>
      <c r="C52" s="305">
        <f>IF($AK$4="４週",SUMIFS($AK$13:$AK$32,$B$13:$B$32,C48)/4/$AH$7,IF($AK$4="歴月",SUMIFS($AK$13:$AK$32,$B$13:$B$32,C48)/$AL$7,"記載する期間を選択してください"))</f>
        <v>0</v>
      </c>
      <c r="D52" s="307"/>
      <c r="E52" s="305">
        <f>IF($AK$4="４週",SUMIFS($AK$13:$AK$32,$B$13:$B$32,E48)/4/$AH$7,IF($AK$4="歴月",SUMIFS($AK$13:$AK$32,$B$13:$B$32,E48)/$AL$7,"記載する期間を選択してください"))</f>
        <v>0</v>
      </c>
      <c r="F52" s="306"/>
      <c r="G52" s="306"/>
      <c r="H52" s="307"/>
      <c r="I52" s="305">
        <f>IF($AK$4="４週",SUMIFS($AK$13:$AK$32,$B$13:$B$32,I48)/4/$AH$7,IF($AK$4="歴月",SUMIFS($AK$13:$AK$32,$B$13:$B$32,I48)/$AL$7,"記載する期間を選択してください"))</f>
        <v>0</v>
      </c>
      <c r="J52" s="306"/>
      <c r="K52" s="306"/>
      <c r="L52" s="306"/>
      <c r="M52" s="306"/>
      <c r="N52" s="307"/>
      <c r="O52" s="305">
        <f>IF($AK$4="４週",SUMIFS($AK$13:$AK$32,$B$13:$B$32,O48)/4/$AH$7,IF($AK$4="歴月",SUMIFS($AK$13:$AK$32,$B$13:$B$32,O48)/$AL$7,"記載する期間を選択してください"))</f>
        <v>0</v>
      </c>
      <c r="P52" s="306"/>
      <c r="Q52" s="306"/>
      <c r="R52" s="306"/>
      <c r="S52" s="306"/>
      <c r="T52" s="307"/>
      <c r="U52" s="305">
        <f>IF($AK$4="４週",SUMIFS($AK$13:$AK$32,$B$13:$B$32,U48)/4/$AH$7,IF($AK$4="歴月",SUMIFS($AK$13:$AK$32,$B$13:$B$32,U48)/$AL$7,"記載する期間を選択してください"))</f>
        <v>0</v>
      </c>
      <c r="V52" s="306"/>
      <c r="W52" s="306"/>
      <c r="X52" s="306"/>
      <c r="Y52" s="306"/>
      <c r="Z52" s="307"/>
      <c r="AA52" s="305">
        <f>IF($AK$4="４週",SUMIFS($AK$13:$AK$32,$B$13:$B$32,AA48)/4/$AH$7,IF($AK$4="歴月",SUMIFS($AK$13:$AK$32,$B$13:$B$32,AA48)/$AL$7,"記載する期間を選択してください"))</f>
        <v>0</v>
      </c>
      <c r="AB52" s="306"/>
      <c r="AC52" s="306"/>
      <c r="AD52" s="306"/>
      <c r="AE52" s="306"/>
      <c r="AF52" s="307"/>
      <c r="AG52" s="305">
        <f>IF($AK$4="４週",SUMIFS($AK$13:$AK$32,$B$13:$B$32,AG48)/4/$AH$7,IF($AK$4="歴月",SUMIFS($AK$13:$AK$32,$B$13:$B$32,AG48)/$AL$7,"記載する期間を選択してください"))</f>
        <v>0</v>
      </c>
      <c r="AH52" s="306"/>
      <c r="AI52" s="306"/>
      <c r="AJ52" s="306"/>
      <c r="AK52" s="307"/>
      <c r="AL52" s="305">
        <f>IF($AK$4="４週",SUMIFS($AK$13:$AK$32,$B$13:$B$32,AL48)/4/$AH$7,IF($AK$4="歴月",SUMIFS($AK$13:$AK$32,$B$13:$B$32,AL48)/$AL$7,"記載する期間を選択してください"))</f>
        <v>0</v>
      </c>
      <c r="AM52" s="307"/>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154</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155</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197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329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330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331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158</v>
      </c>
      <c r="B60" s="94"/>
      <c r="C60" s="60"/>
      <c r="D60" s="60"/>
      <c r="E60" s="60"/>
      <c r="F60" s="60"/>
      <c r="G60" s="60"/>
    </row>
    <row r="61" spans="1:40" ht="15" customHeight="1">
      <c r="A61" s="60" t="s">
        <v>332</v>
      </c>
      <c r="B61" s="94"/>
      <c r="C61" s="60"/>
      <c r="D61" s="60"/>
      <c r="E61" s="60"/>
      <c r="F61" s="60"/>
      <c r="G61" s="60"/>
    </row>
    <row r="62" spans="1:40" ht="15" customHeight="1">
      <c r="A62" s="60"/>
      <c r="B62" s="156" t="s">
        <v>160</v>
      </c>
      <c r="C62" s="277" t="s">
        <v>161</v>
      </c>
      <c r="D62" s="277"/>
      <c r="E62" s="277"/>
      <c r="F62" s="60"/>
      <c r="G62" s="60"/>
    </row>
    <row r="63" spans="1:40" ht="15" customHeight="1">
      <c r="A63" s="60"/>
      <c r="B63" s="97" t="s">
        <v>173</v>
      </c>
      <c r="C63" s="278" t="s">
        <v>162</v>
      </c>
      <c r="D63" s="278"/>
      <c r="E63" s="278"/>
      <c r="F63" s="60"/>
      <c r="G63" s="60"/>
    </row>
    <row r="64" spans="1:40" ht="15" customHeight="1">
      <c r="A64" s="60"/>
      <c r="B64" s="97" t="s">
        <v>174</v>
      </c>
      <c r="C64" s="278" t="s">
        <v>163</v>
      </c>
      <c r="D64" s="278"/>
      <c r="E64" s="278"/>
      <c r="F64" s="60"/>
      <c r="G64" s="60"/>
    </row>
    <row r="65" spans="1:7" ht="15" customHeight="1">
      <c r="A65" s="60"/>
      <c r="B65" s="97" t="s">
        <v>175</v>
      </c>
      <c r="C65" s="278" t="s">
        <v>164</v>
      </c>
      <c r="D65" s="278"/>
      <c r="E65" s="278"/>
      <c r="F65" s="60"/>
      <c r="G65" s="60"/>
    </row>
    <row r="66" spans="1:7" ht="15" customHeight="1">
      <c r="A66" s="60"/>
      <c r="B66" s="97" t="s">
        <v>176</v>
      </c>
      <c r="C66" s="278" t="s">
        <v>165</v>
      </c>
      <c r="D66" s="278"/>
      <c r="E66" s="278"/>
      <c r="F66" s="60"/>
      <c r="G66" s="60"/>
    </row>
    <row r="67" spans="1:7" ht="15" customHeight="1">
      <c r="A67" s="60"/>
      <c r="B67" s="60" t="s">
        <v>166</v>
      </c>
      <c r="C67" s="60"/>
      <c r="D67" s="60"/>
      <c r="E67" s="60"/>
      <c r="F67" s="60"/>
      <c r="G67" s="60"/>
    </row>
    <row r="68" spans="1:7" ht="15" customHeight="1">
      <c r="A68" s="60"/>
      <c r="B68" s="60" t="s">
        <v>177</v>
      </c>
      <c r="C68" s="60"/>
      <c r="D68" s="60"/>
      <c r="E68" s="60"/>
      <c r="F68" s="60"/>
      <c r="G68" s="60"/>
    </row>
    <row r="69" spans="1:7" ht="15" customHeight="1">
      <c r="A69" s="60"/>
      <c r="B69" s="60" t="s">
        <v>167</v>
      </c>
      <c r="C69" s="60"/>
      <c r="D69" s="60"/>
      <c r="E69" s="60"/>
      <c r="F69" s="60"/>
      <c r="G69" s="60"/>
    </row>
    <row r="70" spans="1:7" ht="15" customHeight="1">
      <c r="A70" s="60" t="s">
        <v>333</v>
      </c>
      <c r="B70" s="94"/>
      <c r="C70" s="60"/>
      <c r="D70" s="60"/>
      <c r="E70" s="60"/>
      <c r="F70" s="60"/>
      <c r="G70" s="60"/>
    </row>
    <row r="71" spans="1:7" ht="15" customHeight="1">
      <c r="A71" s="60" t="s">
        <v>169</v>
      </c>
      <c r="B71" s="94"/>
      <c r="C71" s="60"/>
      <c r="D71" s="60"/>
      <c r="E71" s="60"/>
      <c r="F71" s="60"/>
      <c r="G71" s="60"/>
    </row>
    <row r="72" spans="1:7" ht="15" customHeight="1">
      <c r="A72" s="60" t="s">
        <v>178</v>
      </c>
      <c r="B72" s="94"/>
      <c r="C72" s="60"/>
      <c r="D72" s="60"/>
      <c r="E72" s="60"/>
      <c r="F72" s="60"/>
      <c r="G72" s="60"/>
    </row>
    <row r="73" spans="1:7" ht="15" customHeight="1">
      <c r="A73" s="60" t="s">
        <v>334</v>
      </c>
      <c r="B73" s="94"/>
      <c r="C73" s="60"/>
      <c r="D73" s="60"/>
      <c r="E73" s="60"/>
      <c r="F73" s="60"/>
      <c r="G73" s="60"/>
    </row>
    <row r="74" spans="1:7" ht="15" customHeight="1">
      <c r="A74" s="60" t="s">
        <v>335</v>
      </c>
      <c r="B74" s="94"/>
      <c r="C74" s="60"/>
      <c r="D74" s="60"/>
      <c r="E74" s="60"/>
      <c r="F74" s="60"/>
      <c r="G74" s="60"/>
    </row>
    <row r="75" spans="1:7" ht="15" customHeight="1">
      <c r="A75" s="60" t="s">
        <v>336</v>
      </c>
      <c r="B75" s="94"/>
      <c r="C75" s="60"/>
      <c r="D75" s="60"/>
      <c r="E75" s="60"/>
      <c r="F75" s="60"/>
      <c r="G75" s="60"/>
    </row>
    <row r="76" spans="1:7" ht="15" customHeight="1">
      <c r="A76" s="60"/>
      <c r="B76" s="60" t="s">
        <v>290</v>
      </c>
      <c r="C76" s="60"/>
      <c r="D76" s="60"/>
      <c r="E76" s="60"/>
      <c r="F76" s="60"/>
      <c r="G76" s="60"/>
    </row>
    <row r="77" spans="1:7" ht="15" customHeight="1">
      <c r="A77" s="60"/>
      <c r="B77" s="60" t="s">
        <v>291</v>
      </c>
      <c r="C77" s="60"/>
      <c r="D77" s="60"/>
      <c r="E77" s="60"/>
      <c r="F77" s="60"/>
      <c r="G77" s="60"/>
    </row>
    <row r="78" spans="1:7" ht="15" customHeight="1">
      <c r="A78" s="60" t="s">
        <v>337</v>
      </c>
      <c r="B78" s="94"/>
      <c r="C78" s="60"/>
      <c r="D78" s="60"/>
      <c r="E78" s="60"/>
      <c r="F78" s="60"/>
      <c r="G78" s="60"/>
    </row>
    <row r="79" spans="1:7" ht="15" customHeight="1">
      <c r="A79" s="60" t="s">
        <v>171</v>
      </c>
      <c r="B79" s="94"/>
      <c r="C79" s="60"/>
      <c r="D79" s="60"/>
      <c r="E79" s="60"/>
      <c r="F79" s="60"/>
      <c r="G79" s="60"/>
    </row>
    <row r="80" spans="1:7" ht="15" customHeight="1">
      <c r="A80" s="60" t="s">
        <v>338</v>
      </c>
      <c r="B80" s="94"/>
      <c r="C80" s="60"/>
      <c r="D80" s="60"/>
      <c r="E80" s="60"/>
      <c r="F80" s="60"/>
      <c r="G80" s="60"/>
    </row>
    <row r="81" spans="1:7" ht="15" customHeight="1">
      <c r="A81" s="60" t="s">
        <v>339</v>
      </c>
      <c r="B81" s="94"/>
      <c r="C81" s="60"/>
      <c r="D81" s="60"/>
      <c r="E81" s="60"/>
      <c r="F81" s="60"/>
      <c r="G81" s="60"/>
    </row>
    <row r="82" spans="1:7" ht="15" customHeight="1">
      <c r="A82" s="60" t="s">
        <v>172</v>
      </c>
      <c r="B82" s="94"/>
      <c r="C82" s="60"/>
      <c r="D82" s="60"/>
      <c r="E82" s="60"/>
      <c r="F82" s="60"/>
      <c r="G82" s="60"/>
    </row>
    <row r="83" spans="1:7" ht="15" customHeight="1">
      <c r="A83" s="60" t="s">
        <v>304</v>
      </c>
      <c r="B83" s="94"/>
      <c r="C83" s="60"/>
      <c r="D83" s="60"/>
      <c r="E83" s="60"/>
      <c r="F83" s="60"/>
      <c r="G83" s="60"/>
    </row>
    <row r="84" spans="1:7" ht="15" customHeight="1">
      <c r="A84" s="60" t="s">
        <v>305</v>
      </c>
      <c r="B84" s="94"/>
      <c r="C84" s="60"/>
      <c r="D84" s="60"/>
      <c r="E84" s="60"/>
      <c r="F84" s="60"/>
      <c r="G84" s="60"/>
    </row>
    <row r="85" spans="1:7" ht="15" customHeight="1">
      <c r="A85" s="60" t="s">
        <v>340</v>
      </c>
      <c r="B85" s="94"/>
      <c r="C85" s="60"/>
      <c r="D85" s="60"/>
      <c r="E85" s="60"/>
      <c r="F85" s="60"/>
      <c r="G85" s="60"/>
    </row>
    <row r="86" spans="1:7" ht="15" customHeight="1">
      <c r="A86" s="60" t="s">
        <v>341</v>
      </c>
      <c r="B86" s="94"/>
      <c r="C86" s="60"/>
      <c r="D86" s="60"/>
      <c r="E86" s="60"/>
      <c r="F86" s="60"/>
      <c r="G86" s="60"/>
    </row>
  </sheetData>
  <mergeCells count="147">
    <mergeCell ref="AA50:AC50"/>
    <mergeCell ref="AD50:AF50"/>
    <mergeCell ref="AG50:AI50"/>
    <mergeCell ref="AJ50:AK50"/>
    <mergeCell ref="AA51:AC51"/>
    <mergeCell ref="AD51:AF51"/>
    <mergeCell ref="AG51:AI51"/>
    <mergeCell ref="AJ51:AK51"/>
    <mergeCell ref="C52:D52"/>
    <mergeCell ref="E52:H52"/>
    <mergeCell ref="O52:T52"/>
    <mergeCell ref="U52:Z52"/>
    <mergeCell ref="L51:N51"/>
    <mergeCell ref="O51:Q51"/>
    <mergeCell ref="R51:T51"/>
    <mergeCell ref="U51:W51"/>
    <mergeCell ref="C65:E65"/>
    <mergeCell ref="C66:E66"/>
    <mergeCell ref="I44:N44"/>
    <mergeCell ref="I45:N45"/>
    <mergeCell ref="I52:N52"/>
    <mergeCell ref="X51:Z51"/>
    <mergeCell ref="AA52:AF52"/>
    <mergeCell ref="AG52:AK52"/>
    <mergeCell ref="AL52:AM52"/>
    <mergeCell ref="C62:E62"/>
    <mergeCell ref="C63:E63"/>
    <mergeCell ref="C64:E64"/>
    <mergeCell ref="AD49:AF49"/>
    <mergeCell ref="AG49:AI49"/>
    <mergeCell ref="AJ49:AK49"/>
    <mergeCell ref="F50:H50"/>
    <mergeCell ref="I50:K50"/>
    <mergeCell ref="L50:N50"/>
    <mergeCell ref="O50:Q50"/>
    <mergeCell ref="R50:T50"/>
    <mergeCell ref="U50:W50"/>
    <mergeCell ref="X50:Z50"/>
    <mergeCell ref="F51:H51"/>
    <mergeCell ref="I51:K51"/>
    <mergeCell ref="A45:B45"/>
    <mergeCell ref="C45:D45"/>
    <mergeCell ref="E45:H45"/>
    <mergeCell ref="C48:D48"/>
    <mergeCell ref="E48:H48"/>
    <mergeCell ref="I48:N48"/>
    <mergeCell ref="AG48:AK48"/>
    <mergeCell ref="AL48:AM48"/>
    <mergeCell ref="F49:H49"/>
    <mergeCell ref="I49:K49"/>
    <mergeCell ref="L49:N49"/>
    <mergeCell ref="O49:Q49"/>
    <mergeCell ref="R49:T49"/>
    <mergeCell ref="U49:W49"/>
    <mergeCell ref="X49:Z49"/>
    <mergeCell ref="AA49:AC49"/>
    <mergeCell ref="O48:T48"/>
    <mergeCell ref="U48:Z48"/>
    <mergeCell ref="AA48:AF48"/>
    <mergeCell ref="AJ40:AK40"/>
    <mergeCell ref="R39:T39"/>
    <mergeCell ref="U39:W39"/>
    <mergeCell ref="X39:Z39"/>
    <mergeCell ref="AA39:AC39"/>
    <mergeCell ref="AD39:AF39"/>
    <mergeCell ref="AG39:AI39"/>
    <mergeCell ref="AJ39:AK39"/>
    <mergeCell ref="A44:B44"/>
    <mergeCell ref="C44:D44"/>
    <mergeCell ref="E44:H44"/>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M31:AN31"/>
    <mergeCell ref="AM32:AN32"/>
    <mergeCell ref="A33:E33"/>
    <mergeCell ref="AM33:AN34"/>
    <mergeCell ref="A34:E34"/>
    <mergeCell ref="A39:C39"/>
    <mergeCell ref="F39:H39"/>
    <mergeCell ref="I39:K39"/>
    <mergeCell ref="L39:N39"/>
    <mergeCell ref="O39:Q39"/>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9:A12"/>
    <mergeCell ref="C9:C12"/>
    <mergeCell ref="D9:D12"/>
    <mergeCell ref="E9:E12"/>
    <mergeCell ref="F9:AJ9"/>
    <mergeCell ref="AK9:AK12"/>
    <mergeCell ref="AM28:AN28"/>
    <mergeCell ref="AM29:AN29"/>
    <mergeCell ref="B9:B10"/>
    <mergeCell ref="B11:B12"/>
    <mergeCell ref="AK2:AN2"/>
    <mergeCell ref="M3:P3"/>
    <mergeCell ref="Q3:R3"/>
    <mergeCell ref="S3:T3"/>
    <mergeCell ref="U3:V3"/>
    <mergeCell ref="AK3:AN3"/>
    <mergeCell ref="AK4:AN4"/>
    <mergeCell ref="AK5:AN5"/>
    <mergeCell ref="AH7:AJ7"/>
    <mergeCell ref="AK6:AN6"/>
  </mergeCells>
  <phoneticPr fontId="3"/>
  <dataValidations count="6">
    <dataValidation type="whole" operator="greaterThanOrEqual" allowBlank="1" showInputMessage="1" showErrorMessage="1" sqref="I40:I41 D40:F41 AG40:AG41 AD40:AD41 AA40:AA41 X40:X41 U40:U41 R40:R41 O40:O41 L40:L41" xr:uid="{00000000-0002-0000-0A00-000000000000}">
      <formula1>0</formula1>
    </dataValidation>
    <dataValidation operator="greaterThanOrEqual" allowBlank="1" showInputMessage="1" showErrorMessage="1" sqref="I46 AJ40:AJ41 AL40 L42 L46 I42" xr:uid="{00000000-0002-0000-0A00-000001000000}"/>
    <dataValidation type="list" allowBlank="1" showInputMessage="1" showErrorMessage="1" sqref="C13:C32" xr:uid="{00000000-0002-0000-0A00-000002000000}">
      <formula1>"A,B,C,D"</formula1>
    </dataValidation>
    <dataValidation type="list" allowBlank="1" showInputMessage="1" showErrorMessage="1" sqref="AL5:AN5 AK5" xr:uid="{00000000-0002-0000-0A00-000003000000}">
      <formula1>"予定,実績"</formula1>
    </dataValidation>
    <dataValidation type="list" allowBlank="1" showInputMessage="1" showErrorMessage="1" sqref="AK4:AN4" xr:uid="{00000000-0002-0000-0A00-000004000000}">
      <formula1>"４週,歴月"</formula1>
    </dataValidation>
    <dataValidation allowBlank="1" showInputMessage="1" sqref="B13:B14"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63" orientation="portrait"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2">
        <x14:dataValidation type="list" allowBlank="1" showInputMessage="1" xr:uid="{00000000-0002-0000-0A00-000005000000}">
          <x14:formula1>
            <xm:f>選択肢!$C$15:$F$15</xm:f>
          </x14:formula1>
          <xm:sqref>B15:B32</xm:sqref>
        </x14:dataValidation>
        <x14:dataValidation type="list" allowBlank="1" showInputMessage="1" showErrorMessage="1" xr:uid="{DEBB35DC-0AD9-4A44-B118-CE16587D35EB}">
          <x14:formula1>
            <xm:f>選択肢!$A$22:$A$23</xm:f>
          </x14:formula1>
          <xm:sqref>AK6:AN6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6"/>
  <sheetViews>
    <sheetView showGridLines="0" view="pageBreakPreview" zoomScaleNormal="100" zoomScaleSheetLayoutView="100" workbookViewId="0">
      <selection activeCell="O19" sqref="O19"/>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316</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247</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286</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409"/>
      <c r="AD6" s="409"/>
      <c r="AE6" s="409"/>
      <c r="AF6" s="409"/>
      <c r="AG6" s="409"/>
      <c r="AH6" s="409"/>
      <c r="AI6" s="410" t="s">
        <v>328</v>
      </c>
      <c r="AJ6" s="81"/>
      <c r="AK6" s="367"/>
      <c r="AL6" s="368"/>
      <c r="AM6" s="368"/>
      <c r="AN6" s="369"/>
    </row>
    <row r="7" spans="1:40" ht="18" customHeight="1">
      <c r="A7" s="85"/>
      <c r="B7" s="85"/>
      <c r="C7" s="85"/>
      <c r="D7" s="85"/>
      <c r="E7" s="85"/>
      <c r="F7" s="85"/>
      <c r="G7" s="85"/>
      <c r="H7" s="85"/>
      <c r="I7" s="85"/>
      <c r="J7" s="85"/>
      <c r="K7" s="85"/>
      <c r="L7" s="85"/>
      <c r="M7" s="85"/>
      <c r="N7" s="85"/>
      <c r="O7" s="85"/>
      <c r="P7" s="85"/>
      <c r="Q7" s="85"/>
      <c r="R7" s="411"/>
      <c r="S7" s="85"/>
      <c r="U7" s="85"/>
      <c r="V7" s="85"/>
      <c r="W7" s="85"/>
      <c r="Y7" s="88"/>
      <c r="Z7" s="88"/>
      <c r="AA7" s="88"/>
      <c r="AB7" s="62"/>
      <c r="AC7" s="88"/>
      <c r="AD7" s="88"/>
      <c r="AE7" s="88"/>
      <c r="AF7" s="88"/>
      <c r="AG7" s="410" t="s">
        <v>350</v>
      </c>
      <c r="AH7" s="318">
        <v>40</v>
      </c>
      <c r="AI7" s="318"/>
      <c r="AJ7" s="318"/>
      <c r="AK7" s="88" t="s">
        <v>145</v>
      </c>
      <c r="AL7" s="99">
        <v>200</v>
      </c>
      <c r="AM7" s="88" t="s">
        <v>146</v>
      </c>
      <c r="AN7" s="62"/>
    </row>
    <row r="8" spans="1:40" ht="10"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279" t="s">
        <v>141</v>
      </c>
      <c r="B9" s="314" t="s">
        <v>342</v>
      </c>
      <c r="C9" s="280" t="s">
        <v>343</v>
      </c>
      <c r="D9" s="277" t="s">
        <v>344</v>
      </c>
      <c r="E9" s="283" t="s">
        <v>345</v>
      </c>
      <c r="F9" s="289" t="s">
        <v>346</v>
      </c>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94" t="s">
        <v>347</v>
      </c>
      <c r="AL9" s="295" t="s">
        <v>348</v>
      </c>
      <c r="AM9" s="290" t="s">
        <v>349</v>
      </c>
      <c r="AN9" s="290"/>
    </row>
    <row r="10" spans="1:40" ht="15" customHeight="1">
      <c r="A10" s="279"/>
      <c r="B10" s="315"/>
      <c r="C10" s="281"/>
      <c r="D10" s="277"/>
      <c r="E10" s="283"/>
      <c r="F10" s="277" t="s">
        <v>103</v>
      </c>
      <c r="G10" s="277"/>
      <c r="H10" s="277"/>
      <c r="I10" s="277"/>
      <c r="J10" s="277"/>
      <c r="K10" s="277"/>
      <c r="L10" s="277"/>
      <c r="M10" s="277" t="s">
        <v>104</v>
      </c>
      <c r="N10" s="277"/>
      <c r="O10" s="277"/>
      <c r="P10" s="277"/>
      <c r="Q10" s="277"/>
      <c r="R10" s="277"/>
      <c r="S10" s="277"/>
      <c r="T10" s="277" t="s">
        <v>105</v>
      </c>
      <c r="U10" s="277"/>
      <c r="V10" s="277"/>
      <c r="W10" s="277"/>
      <c r="X10" s="277"/>
      <c r="Y10" s="277"/>
      <c r="Z10" s="277"/>
      <c r="AA10" s="277" t="s">
        <v>106</v>
      </c>
      <c r="AB10" s="277"/>
      <c r="AC10" s="277"/>
      <c r="AD10" s="277"/>
      <c r="AE10" s="277"/>
      <c r="AF10" s="277"/>
      <c r="AG10" s="277"/>
      <c r="AH10" s="277" t="s">
        <v>109</v>
      </c>
      <c r="AI10" s="277"/>
      <c r="AJ10" s="277"/>
      <c r="AK10" s="294"/>
      <c r="AL10" s="295"/>
      <c r="AM10" s="290"/>
      <c r="AN10" s="290"/>
    </row>
    <row r="11" spans="1:40" ht="15" customHeight="1">
      <c r="A11" s="279"/>
      <c r="B11" s="316" t="s">
        <v>287</v>
      </c>
      <c r="C11" s="281"/>
      <c r="D11" s="277"/>
      <c r="E11" s="283"/>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294"/>
      <c r="AL11" s="295"/>
      <c r="AM11" s="290"/>
      <c r="AN11" s="290"/>
    </row>
    <row r="12" spans="1:40" ht="15" customHeight="1">
      <c r="A12" s="279"/>
      <c r="B12" s="317"/>
      <c r="C12" s="282"/>
      <c r="D12" s="277"/>
      <c r="E12" s="283"/>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294"/>
      <c r="AL12" s="295"/>
      <c r="AM12" s="290"/>
      <c r="AN12" s="290"/>
    </row>
    <row r="13" spans="1:40" ht="18" customHeight="1">
      <c r="A13" s="74">
        <v>1</v>
      </c>
      <c r="B13" s="103" t="s">
        <v>110</v>
      </c>
      <c r="C13" s="83" t="s">
        <v>173</v>
      </c>
      <c r="D13" s="104"/>
      <c r="E13" s="105" t="s">
        <v>173</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276"/>
      <c r="AN13" s="276"/>
    </row>
    <row r="14" spans="1:40" ht="18" customHeight="1">
      <c r="A14" s="74">
        <v>2</v>
      </c>
      <c r="B14" s="103" t="s">
        <v>113</v>
      </c>
      <c r="C14" s="83" t="s">
        <v>174</v>
      </c>
      <c r="D14" s="104"/>
      <c r="E14" s="105" t="s">
        <v>174</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276"/>
      <c r="AN14" s="276"/>
    </row>
    <row r="15" spans="1:40" ht="18" customHeight="1">
      <c r="A15" s="74">
        <v>3</v>
      </c>
      <c r="B15" s="103" t="s">
        <v>121</v>
      </c>
      <c r="C15" s="83" t="s">
        <v>175</v>
      </c>
      <c r="D15" s="104"/>
      <c r="E15" s="105" t="s">
        <v>175</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6"/>
      <c r="AN15" s="276"/>
    </row>
    <row r="16" spans="1:40" ht="18" customHeight="1">
      <c r="A16" s="74">
        <v>4</v>
      </c>
      <c r="B16" s="103" t="s">
        <v>122</v>
      </c>
      <c r="C16" s="83" t="s">
        <v>176</v>
      </c>
      <c r="D16" s="104"/>
      <c r="E16" s="105" t="s">
        <v>176</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6"/>
      <c r="AN31" s="276"/>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276"/>
      <c r="AN32" s="276"/>
    </row>
    <row r="33" spans="1:43" ht="18" customHeight="1">
      <c r="A33" s="283" t="s">
        <v>94</v>
      </c>
      <c r="B33" s="284"/>
      <c r="C33" s="284"/>
      <c r="D33" s="284"/>
      <c r="E33" s="284"/>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279"/>
      <c r="AN33" s="279"/>
    </row>
    <row r="34" spans="1:43" ht="18" customHeight="1">
      <c r="A34" s="284" t="s">
        <v>96</v>
      </c>
      <c r="B34" s="284"/>
      <c r="C34" s="284"/>
      <c r="D34" s="284"/>
      <c r="E34" s="285"/>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279"/>
      <c r="AN34" s="27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189</v>
      </c>
      <c r="B38" s="67"/>
      <c r="C38" s="67"/>
      <c r="D38" s="67"/>
      <c r="E38" s="67"/>
      <c r="F38" s="67"/>
      <c r="G38" s="60"/>
      <c r="H38" s="60"/>
      <c r="I38" s="60"/>
      <c r="J38" s="60"/>
      <c r="K38" s="60"/>
      <c r="L38" s="60"/>
      <c r="M38" s="60"/>
      <c r="N38" s="60"/>
      <c r="O38" s="60"/>
      <c r="AM38" s="67"/>
      <c r="AN38" s="62"/>
    </row>
    <row r="39" spans="1:43" ht="25" customHeight="1">
      <c r="A39" s="277"/>
      <c r="B39" s="277"/>
      <c r="C39" s="277"/>
      <c r="D39" s="98">
        <v>4</v>
      </c>
      <c r="E39" s="98">
        <v>5</v>
      </c>
      <c r="F39" s="347">
        <v>6</v>
      </c>
      <c r="G39" s="347"/>
      <c r="H39" s="347"/>
      <c r="I39" s="347">
        <v>7</v>
      </c>
      <c r="J39" s="347"/>
      <c r="K39" s="347"/>
      <c r="L39" s="347">
        <v>8</v>
      </c>
      <c r="M39" s="347"/>
      <c r="N39" s="347"/>
      <c r="O39" s="347">
        <v>9</v>
      </c>
      <c r="P39" s="347"/>
      <c r="Q39" s="347"/>
      <c r="R39" s="347">
        <v>10</v>
      </c>
      <c r="S39" s="347"/>
      <c r="T39" s="347"/>
      <c r="U39" s="347">
        <v>11</v>
      </c>
      <c r="V39" s="347"/>
      <c r="W39" s="347"/>
      <c r="X39" s="347">
        <v>12</v>
      </c>
      <c r="Y39" s="347"/>
      <c r="Z39" s="347"/>
      <c r="AA39" s="347">
        <v>1</v>
      </c>
      <c r="AB39" s="347"/>
      <c r="AC39" s="347"/>
      <c r="AD39" s="347">
        <v>2</v>
      </c>
      <c r="AE39" s="347"/>
      <c r="AF39" s="347"/>
      <c r="AG39" s="347">
        <v>3</v>
      </c>
      <c r="AH39" s="347"/>
      <c r="AI39" s="347"/>
      <c r="AJ39" s="277" t="s">
        <v>142</v>
      </c>
      <c r="AK39" s="277"/>
      <c r="AL39" s="82" t="s">
        <v>193</v>
      </c>
      <c r="AM39"/>
      <c r="AN39"/>
      <c r="AO39"/>
      <c r="AP39"/>
      <c r="AQ39"/>
    </row>
    <row r="40" spans="1:43" ht="18" customHeight="1">
      <c r="A40" s="351" t="s">
        <v>196</v>
      </c>
      <c r="B40" s="351"/>
      <c r="C40" s="351"/>
      <c r="D40" s="69">
        <v>1400</v>
      </c>
      <c r="E40" s="69">
        <v>1310</v>
      </c>
      <c r="F40" s="348">
        <v>1400</v>
      </c>
      <c r="G40" s="348"/>
      <c r="H40" s="348"/>
      <c r="I40" s="348">
        <v>1470</v>
      </c>
      <c r="J40" s="348"/>
      <c r="K40" s="348"/>
      <c r="L40" s="348">
        <v>1470</v>
      </c>
      <c r="M40" s="348"/>
      <c r="N40" s="348"/>
      <c r="O40" s="348">
        <v>1330</v>
      </c>
      <c r="P40" s="348"/>
      <c r="Q40" s="348"/>
      <c r="R40" s="348">
        <v>1400</v>
      </c>
      <c r="S40" s="348"/>
      <c r="T40" s="348"/>
      <c r="U40" s="348">
        <v>1400</v>
      </c>
      <c r="V40" s="348"/>
      <c r="W40" s="348"/>
      <c r="X40" s="348">
        <v>1330</v>
      </c>
      <c r="Y40" s="348"/>
      <c r="Z40" s="348"/>
      <c r="AA40" s="348">
        <v>1330</v>
      </c>
      <c r="AB40" s="348"/>
      <c r="AC40" s="348"/>
      <c r="AD40" s="348">
        <v>1330</v>
      </c>
      <c r="AE40" s="348"/>
      <c r="AF40" s="348"/>
      <c r="AG40" s="348">
        <v>1400</v>
      </c>
      <c r="AH40" s="348"/>
      <c r="AI40" s="348"/>
      <c r="AJ40" s="278">
        <f>SUM(D40:AI40)</f>
        <v>16570</v>
      </c>
      <c r="AK40" s="278"/>
      <c r="AL40" s="349">
        <f>ROUNDUP(AJ40/AJ41,1)</f>
        <v>70</v>
      </c>
      <c r="AM40"/>
      <c r="AN40"/>
      <c r="AO40"/>
      <c r="AP40"/>
      <c r="AQ40"/>
    </row>
    <row r="41" spans="1:43" ht="18" customHeight="1">
      <c r="A41" s="351" t="s">
        <v>190</v>
      </c>
      <c r="B41" s="351"/>
      <c r="C41" s="351"/>
      <c r="D41" s="69">
        <v>20</v>
      </c>
      <c r="E41" s="69">
        <v>19</v>
      </c>
      <c r="F41" s="348">
        <v>20</v>
      </c>
      <c r="G41" s="348"/>
      <c r="H41" s="348"/>
      <c r="I41" s="348">
        <v>21</v>
      </c>
      <c r="J41" s="348"/>
      <c r="K41" s="348"/>
      <c r="L41" s="348">
        <v>21</v>
      </c>
      <c r="M41" s="348"/>
      <c r="N41" s="348"/>
      <c r="O41" s="348">
        <v>19</v>
      </c>
      <c r="P41" s="348"/>
      <c r="Q41" s="348"/>
      <c r="R41" s="348">
        <v>20</v>
      </c>
      <c r="S41" s="348"/>
      <c r="T41" s="348"/>
      <c r="U41" s="348">
        <v>20</v>
      </c>
      <c r="V41" s="348"/>
      <c r="W41" s="348"/>
      <c r="X41" s="348">
        <v>19</v>
      </c>
      <c r="Y41" s="348"/>
      <c r="Z41" s="348"/>
      <c r="AA41" s="348">
        <v>19</v>
      </c>
      <c r="AB41" s="348"/>
      <c r="AC41" s="348"/>
      <c r="AD41" s="348">
        <v>19</v>
      </c>
      <c r="AE41" s="348"/>
      <c r="AF41" s="348"/>
      <c r="AG41" s="348">
        <v>20</v>
      </c>
      <c r="AH41" s="348"/>
      <c r="AI41" s="348"/>
      <c r="AJ41" s="278">
        <f>+SUM(D41:AI41)</f>
        <v>237</v>
      </c>
      <c r="AK41" s="278"/>
      <c r="AL41" s="350"/>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191</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c r="A44" s="277" t="s">
        <v>184</v>
      </c>
      <c r="B44" s="277"/>
      <c r="C44" s="277" t="s">
        <v>113</v>
      </c>
      <c r="D44" s="277"/>
      <c r="E44" s="295" t="s">
        <v>207</v>
      </c>
      <c r="F44" s="295"/>
      <c r="G44" s="295"/>
      <c r="H44" s="295"/>
      <c r="I44" s="302"/>
      <c r="J44" s="302"/>
      <c r="K44" s="302"/>
      <c r="L44" s="302"/>
      <c r="M44" s="302"/>
      <c r="N44" s="30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5" t="s">
        <v>194</v>
      </c>
      <c r="B45" s="295"/>
      <c r="C45" s="352">
        <f>ROUNDDOWN(IF(AL40&lt;=60,1,1+ROUNDUP((AL40-60)/40,0)),1)</f>
        <v>2</v>
      </c>
      <c r="D45" s="352"/>
      <c r="E45" s="352">
        <f>ROUNDDOWN(AL40/10,1)</f>
        <v>7</v>
      </c>
      <c r="F45" s="352"/>
      <c r="G45" s="352"/>
      <c r="H45" s="352"/>
      <c r="I45" s="370"/>
      <c r="J45" s="370"/>
      <c r="K45" s="370"/>
      <c r="L45" s="370"/>
      <c r="M45" s="370"/>
      <c r="N45" s="370"/>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298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305" t="str">
        <f>IF(VLOOKUP($AK$2,選択肢!$A$1:$J$20,C53,FALSE)=0,"-",VLOOKUP($AK$2,選択肢!$A$1:$J$20,C53,FALSE))</f>
        <v>管理者</v>
      </c>
      <c r="D48" s="306"/>
      <c r="E48" s="304" t="str">
        <f>IF(VLOOKUP($AK$2,選択肢!$A$1:$J$20,E53,FALSE)=0,"-",VLOOKUP($AK$2,選択肢!$A$1:$J$20,E53,FALSE))</f>
        <v>サービス管理責任者</v>
      </c>
      <c r="F48" s="304"/>
      <c r="G48" s="304"/>
      <c r="H48" s="304"/>
      <c r="I48" s="305" t="str">
        <f>IF(VLOOKUP($AK$2,選択肢!$A$1:$J$20,I53,FALSE)=0,"-",VLOOKUP($AK$2,選択肢!$A$1:$J$20,I53,FALSE))</f>
        <v>職業指導員</v>
      </c>
      <c r="J48" s="306"/>
      <c r="K48" s="306"/>
      <c r="L48" s="306"/>
      <c r="M48" s="306"/>
      <c r="N48" s="307"/>
      <c r="O48" s="305" t="str">
        <f>IF(VLOOKUP($AK$2,選択肢!$A$1:$J$20,O53,FALSE)=0,"-",VLOOKUP($AK$2,選択肢!$A$1:$J$20,O53,FALSE))</f>
        <v>生活支援員</v>
      </c>
      <c r="P48" s="306"/>
      <c r="Q48" s="306"/>
      <c r="R48" s="306"/>
      <c r="S48" s="306"/>
      <c r="T48" s="307"/>
      <c r="U48" s="305" t="str">
        <f>IF(VLOOKUP($AK$2,選択肢!$A$1:$J$20,U53,FALSE)=0,"-",VLOOKUP($AK$2,選択肢!$A$1:$J$20,U53,FALSE))</f>
        <v>-</v>
      </c>
      <c r="V48" s="306"/>
      <c r="W48" s="306"/>
      <c r="X48" s="306"/>
      <c r="Y48" s="306"/>
      <c r="Z48" s="307"/>
      <c r="AA48" s="305" t="str">
        <f>IF(VLOOKUP($AK$2,選択肢!$A$1:$J$20,AA53,FALSE)=0,"-",VLOOKUP($AK$2,選択肢!$A$1:$J$20,AA53,FALSE))</f>
        <v>-</v>
      </c>
      <c r="AB48" s="306"/>
      <c r="AC48" s="306"/>
      <c r="AD48" s="306"/>
      <c r="AE48" s="306"/>
      <c r="AF48" s="307"/>
      <c r="AG48" s="304" t="str">
        <f>IF(VLOOKUP($AK$2,選択肢!$A$1:$J$20,AG53,FALSE)=0,"-",VLOOKUP($AK$2,選択肢!$A$1:$J$20,AG53,FALSE))</f>
        <v>-</v>
      </c>
      <c r="AH48" s="304"/>
      <c r="AI48" s="304"/>
      <c r="AJ48" s="304"/>
      <c r="AK48" s="304"/>
      <c r="AL48" s="304" t="str">
        <f>IF(VLOOKUP($AK$2,選択肢!$A$1:$J$20,AL53,FALSE)=0,"-",VLOOKUP($AK$2,選択肢!$A$1:$J$20,AL53,FALSE))</f>
        <v>-</v>
      </c>
      <c r="AM48" s="304"/>
      <c r="AN48" s="62"/>
    </row>
    <row r="49" spans="1:40" ht="18" customHeight="1">
      <c r="A49" s="62"/>
      <c r="B49" s="67"/>
      <c r="C49" s="102" t="s">
        <v>56</v>
      </c>
      <c r="D49" s="102" t="s">
        <v>57</v>
      </c>
      <c r="E49" s="101" t="s">
        <v>56</v>
      </c>
      <c r="F49" s="303" t="s">
        <v>57</v>
      </c>
      <c r="G49" s="303"/>
      <c r="H49" s="303"/>
      <c r="I49" s="299" t="s">
        <v>56</v>
      </c>
      <c r="J49" s="300"/>
      <c r="K49" s="301"/>
      <c r="L49" s="299" t="s">
        <v>57</v>
      </c>
      <c r="M49" s="300"/>
      <c r="N49" s="301"/>
      <c r="O49" s="299" t="s">
        <v>56</v>
      </c>
      <c r="P49" s="300"/>
      <c r="Q49" s="301"/>
      <c r="R49" s="299" t="s">
        <v>57</v>
      </c>
      <c r="S49" s="300"/>
      <c r="T49" s="301"/>
      <c r="U49" s="299" t="s">
        <v>56</v>
      </c>
      <c r="V49" s="300"/>
      <c r="W49" s="301"/>
      <c r="X49" s="299" t="s">
        <v>57</v>
      </c>
      <c r="Y49" s="300"/>
      <c r="Z49" s="301"/>
      <c r="AA49" s="299" t="s">
        <v>56</v>
      </c>
      <c r="AB49" s="300"/>
      <c r="AC49" s="301"/>
      <c r="AD49" s="299" t="s">
        <v>57</v>
      </c>
      <c r="AE49" s="300"/>
      <c r="AF49" s="301"/>
      <c r="AG49" s="299" t="s">
        <v>56</v>
      </c>
      <c r="AH49" s="300"/>
      <c r="AI49" s="301"/>
      <c r="AJ49" s="299" t="s">
        <v>57</v>
      </c>
      <c r="AK49" s="301"/>
      <c r="AL49" s="101" t="s">
        <v>19</v>
      </c>
      <c r="AM49" s="101" t="s">
        <v>18</v>
      </c>
      <c r="AN49" s="62"/>
    </row>
    <row r="50" spans="1:40" ht="18" customHeight="1">
      <c r="A50" s="62"/>
      <c r="B50" s="75" t="s">
        <v>107</v>
      </c>
      <c r="C50" s="101">
        <f>COUNTIFS($B$13:$B$32,C$48,$C$13:$C$32,"A",$E$13:$E$32,"*")</f>
        <v>1</v>
      </c>
      <c r="D50" s="101">
        <f>COUNTIFS($B$13:$B$32,C$48,$C$13:$C$32,"B",$E$13:$E$32,"*")</f>
        <v>0</v>
      </c>
      <c r="E50" s="101">
        <f>COUNTIFS($B$13:$B$32,E$48,$C$13:$C$32,"A",$E$13:$E$32,"*")</f>
        <v>0</v>
      </c>
      <c r="F50" s="299">
        <f>COUNTIFS($B$13:$B$32,E$48,$C$13:$C$32,"B",$E$13:$E$32,"*")</f>
        <v>1</v>
      </c>
      <c r="G50" s="300"/>
      <c r="H50" s="301"/>
      <c r="I50" s="299">
        <f>COUNTIFS($B$13:$B$32,I$48,$C$13:$C$32,"A",$E$13:$E$32,"*")</f>
        <v>0</v>
      </c>
      <c r="J50" s="300"/>
      <c r="K50" s="301"/>
      <c r="L50" s="299">
        <f>COUNTIFS($B$13:$B$32,I$48,$C$13:$C$32,"B",$E$13:$E$32,"*")</f>
        <v>0</v>
      </c>
      <c r="M50" s="300"/>
      <c r="N50" s="301"/>
      <c r="O50" s="299">
        <f>COUNTIFS($B$13:$B$32,O$48,$C$13:$C$32,"A",$E$13:$E$32,"*")</f>
        <v>0</v>
      </c>
      <c r="P50" s="300"/>
      <c r="Q50" s="301"/>
      <c r="R50" s="299">
        <f>COUNTIFS($B$13:$B$32,O$48,$C$13:$C$32,"B",$E$13:$E$32,"*")</f>
        <v>0</v>
      </c>
      <c r="S50" s="300"/>
      <c r="T50" s="301"/>
      <c r="U50" s="299">
        <f>COUNTIFS($B$13:$B$32,U$48,$C$13:$C$32,"A",$E$13:$E$32,"*")</f>
        <v>0</v>
      </c>
      <c r="V50" s="300"/>
      <c r="W50" s="301"/>
      <c r="X50" s="299">
        <f>COUNTIFS($B$13:$B$32,U$48,$C$13:$C$32,"B",$E$13:$E$32,"*")</f>
        <v>0</v>
      </c>
      <c r="Y50" s="300"/>
      <c r="Z50" s="301"/>
      <c r="AA50" s="299">
        <f>COUNTIFS($B$13:$B$32,AA$48,$C$13:$C$32,"A",$E$13:$E$32,"*")</f>
        <v>0</v>
      </c>
      <c r="AB50" s="300"/>
      <c r="AC50" s="301"/>
      <c r="AD50" s="299">
        <f>COUNTIFS($B$13:$B$32,AA$48,$C$13:$C$32,"B",$E$13:$E$32,"*")</f>
        <v>0</v>
      </c>
      <c r="AE50" s="300"/>
      <c r="AF50" s="301"/>
      <c r="AG50" s="299">
        <f>COUNTIFS($B$13:$B$32,AG$48,$C$13:$C$32,"A",$E$13:$E$32,"*")</f>
        <v>0</v>
      </c>
      <c r="AH50" s="300"/>
      <c r="AI50" s="301"/>
      <c r="AJ50" s="299">
        <f>COUNTIFS($B$13:$B$32,AG$48,$C$13:$C$32,"B",$E$13:$E$32,"*")</f>
        <v>0</v>
      </c>
      <c r="AK50" s="301"/>
      <c r="AL50" s="101">
        <f>COUNTIFS($B$13:$B$32,AL$48,$C$13:$C$32,"A",$E$13:$E$32,"*")</f>
        <v>0</v>
      </c>
      <c r="AM50" s="101">
        <f>COUNTIFS($B$13:$B$32,AL$48,$C$13:$C$32,"B",$E$13:$E$32,"*")</f>
        <v>0</v>
      </c>
      <c r="AN50" s="62"/>
    </row>
    <row r="51" spans="1:40" ht="18" customHeight="1">
      <c r="A51" s="62"/>
      <c r="B51" s="82" t="s">
        <v>108</v>
      </c>
      <c r="C51" s="101">
        <f>COUNTIFS($B$13:$B$32,C$48,$C$13:$C$32,"C",$E$13:$E$32,"*")</f>
        <v>0</v>
      </c>
      <c r="D51" s="101">
        <f>COUNTIFS($B$13:$B$32,C$48,$C$13:$C$32,"D",$E$13:$E$32,"*")</f>
        <v>0</v>
      </c>
      <c r="E51" s="101">
        <f>COUNTIFS($B$13:$B$32,E$48,$C$13:$C$32,"C",$E$13:$E$32,"*")</f>
        <v>0</v>
      </c>
      <c r="F51" s="299">
        <f>COUNTIFS($B$13:$B$32,E$48,$C$13:$C$32,"D",$E$13:$E$32,"*")</f>
        <v>0</v>
      </c>
      <c r="G51" s="300"/>
      <c r="H51" s="301"/>
      <c r="I51" s="299">
        <f>COUNTIFS($B$13:$B$32,I$48,$C$13:$C$32,"C",$E$13:$E$32,"*")</f>
        <v>1</v>
      </c>
      <c r="J51" s="300"/>
      <c r="K51" s="301"/>
      <c r="L51" s="299">
        <f>COUNTIFS($B$13:$B$32,I$48,$C$13:$C$32,"D",$E$13:$E$32,"*")</f>
        <v>0</v>
      </c>
      <c r="M51" s="300"/>
      <c r="N51" s="301"/>
      <c r="O51" s="299">
        <f>COUNTIFS($B$13:$B$32,O$48,$C$13:$C$32,"C",$E$13:$E$32,"*")</f>
        <v>0</v>
      </c>
      <c r="P51" s="300"/>
      <c r="Q51" s="301"/>
      <c r="R51" s="299">
        <f>COUNTIFS($B$13:$B$32,O$48,$C$13:$C$32,"D",$E$13:$E$32,"*")</f>
        <v>1</v>
      </c>
      <c r="S51" s="300"/>
      <c r="T51" s="301"/>
      <c r="U51" s="299">
        <f>COUNTIFS($B$13:$B$32,U$48,$C$13:$C$32,"C",$E$13:$E$32,"*")</f>
        <v>0</v>
      </c>
      <c r="V51" s="300"/>
      <c r="W51" s="301"/>
      <c r="X51" s="299">
        <f>COUNTIFS($B$13:$B$32,U$48,$C$13:$C$32,"D",$E$13:$E$32,"*")</f>
        <v>0</v>
      </c>
      <c r="Y51" s="300"/>
      <c r="Z51" s="301"/>
      <c r="AA51" s="299">
        <f>COUNTIFS($B$13:$B$32,AA$48,$C$13:$C$32,"C",$E$13:$E$32,"*")</f>
        <v>0</v>
      </c>
      <c r="AB51" s="300"/>
      <c r="AC51" s="301"/>
      <c r="AD51" s="299">
        <f>COUNTIFS($B$13:$B$32,AA$48,$C$13:$C$32,"D",$E$13:$E$32,"*")</f>
        <v>0</v>
      </c>
      <c r="AE51" s="300"/>
      <c r="AF51" s="301"/>
      <c r="AG51" s="299">
        <f>COUNTIFS($B$13:$B$32,AG$48,$C$13:$C$32,"C",$E$13:$E$32,"*")</f>
        <v>0</v>
      </c>
      <c r="AH51" s="300"/>
      <c r="AI51" s="301"/>
      <c r="AJ51" s="299">
        <f>COUNTIFS($B$13:$B$32,AG$48,$C$13:$C$32,"D",$E$13:$E$32,"*")</f>
        <v>0</v>
      </c>
      <c r="AK51" s="301"/>
      <c r="AL51" s="101">
        <f>COUNTIFS($B$13:$B$32,AL$48,$C$13:$C$32,"C",$E$13:$E$32,"*")</f>
        <v>0</v>
      </c>
      <c r="AM51" s="101">
        <f>COUNTIFS($B$13:$B$32,AL$48,$C$13:$C$32,"D",$E$13:$E$32,"*")</f>
        <v>0</v>
      </c>
      <c r="AN51" s="62"/>
    </row>
    <row r="52" spans="1:40" ht="25" customHeight="1">
      <c r="A52" s="62"/>
      <c r="B52" s="82" t="s">
        <v>183</v>
      </c>
      <c r="C52" s="305">
        <f>IF($AK$4="４週",SUMIFS($AK$13:$AK$32,$B$13:$B$32,C48)/4/$AH$7,IF($AK$4="歴月",SUMIFS($AK$13:$AK$32,$B$13:$B$32,C48)/$AL$7,"記載する期間を選択してください"))</f>
        <v>0</v>
      </c>
      <c r="D52" s="307"/>
      <c r="E52" s="305">
        <f>IF($AK$4="４週",SUMIFS($AK$13:$AK$32,$B$13:$B$32,E48)/4/$AH$7,IF($AK$4="歴月",SUMIFS($AK$13:$AK$32,$B$13:$B$32,E48)/$AL$7,"記載する期間を選択してください"))</f>
        <v>0</v>
      </c>
      <c r="F52" s="306"/>
      <c r="G52" s="306"/>
      <c r="H52" s="307"/>
      <c r="I52" s="305">
        <f>IF($AK$4="４週",SUMIFS($AK$13:$AK$32,$B$13:$B$32,I48)/4/$AH$7,IF($AK$4="歴月",SUMIFS($AK$13:$AK$32,$B$13:$B$32,I48)/$AL$7,"記載する期間を選択してください"))</f>
        <v>0</v>
      </c>
      <c r="J52" s="306"/>
      <c r="K52" s="306"/>
      <c r="L52" s="306"/>
      <c r="M52" s="306"/>
      <c r="N52" s="307"/>
      <c r="O52" s="305">
        <f>IF($AK$4="４週",SUMIFS($AK$13:$AK$32,$B$13:$B$32,O48)/4/$AH$7,IF($AK$4="歴月",SUMIFS($AK$13:$AK$32,$B$13:$B$32,O48)/$AL$7,"記載する期間を選択してください"))</f>
        <v>0</v>
      </c>
      <c r="P52" s="306"/>
      <c r="Q52" s="306"/>
      <c r="R52" s="306"/>
      <c r="S52" s="306"/>
      <c r="T52" s="307"/>
      <c r="U52" s="305">
        <f>IF($AK$4="４週",SUMIFS($AK$13:$AK$32,$B$13:$B$32,U48)/4/$AH$7,IF($AK$4="歴月",SUMIFS($AK$13:$AK$32,$B$13:$B$32,U48)/$AL$7,"記載する期間を選択してください"))</f>
        <v>0</v>
      </c>
      <c r="V52" s="306"/>
      <c r="W52" s="306"/>
      <c r="X52" s="306"/>
      <c r="Y52" s="306"/>
      <c r="Z52" s="307"/>
      <c r="AA52" s="305">
        <f>IF($AK$4="４週",SUMIFS($AK$13:$AK$32,$B$13:$B$32,AA48)/4/$AH$7,IF($AK$4="歴月",SUMIFS($AK$13:$AK$32,$B$13:$B$32,AA48)/$AL$7,"記載する期間を選択してください"))</f>
        <v>0</v>
      </c>
      <c r="AB52" s="306"/>
      <c r="AC52" s="306"/>
      <c r="AD52" s="306"/>
      <c r="AE52" s="306"/>
      <c r="AF52" s="307"/>
      <c r="AG52" s="305">
        <f>IF($AK$4="４週",SUMIFS($AK$13:$AK$32,$B$13:$B$32,AG48)/4/$AH$7,IF($AK$4="歴月",SUMIFS($AK$13:$AK$32,$B$13:$B$32,AG48)/$AL$7,"記載する期間を選択してください"))</f>
        <v>0</v>
      </c>
      <c r="AH52" s="306"/>
      <c r="AI52" s="306"/>
      <c r="AJ52" s="306"/>
      <c r="AK52" s="307"/>
      <c r="AL52" s="305">
        <f>IF($AK$4="４週",SUMIFS($AK$13:$AK$32,$B$13:$B$32,AL48)/4/$AH$7,IF($AK$4="歴月",SUMIFS($AK$13:$AK$32,$B$13:$B$32,AL48)/$AL$7,"記載する期間を選択してください"))</f>
        <v>0</v>
      </c>
      <c r="AM52" s="307"/>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154</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155</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197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329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330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331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0"/>
    </row>
    <row r="60" spans="1:40" ht="15" customHeight="1">
      <c r="A60" s="60" t="s">
        <v>158</v>
      </c>
      <c r="B60" s="94"/>
      <c r="C60" s="60"/>
      <c r="D60" s="60"/>
      <c r="E60" s="60"/>
      <c r="F60" s="60"/>
      <c r="G60" s="60"/>
    </row>
    <row r="61" spans="1:40" ht="15" customHeight="1">
      <c r="A61" s="60" t="s">
        <v>332</v>
      </c>
      <c r="B61" s="94"/>
      <c r="C61" s="60"/>
      <c r="D61" s="60"/>
      <c r="E61" s="60"/>
      <c r="F61" s="60"/>
      <c r="G61" s="60"/>
    </row>
    <row r="62" spans="1:40" ht="15" customHeight="1">
      <c r="A62" s="60"/>
      <c r="B62" s="156" t="s">
        <v>160</v>
      </c>
      <c r="C62" s="277" t="s">
        <v>161</v>
      </c>
      <c r="D62" s="277"/>
      <c r="E62" s="277"/>
      <c r="F62" s="60"/>
      <c r="G62" s="60"/>
    </row>
    <row r="63" spans="1:40" ht="15" customHeight="1">
      <c r="A63" s="60"/>
      <c r="B63" s="97" t="s">
        <v>173</v>
      </c>
      <c r="C63" s="278" t="s">
        <v>162</v>
      </c>
      <c r="D63" s="278"/>
      <c r="E63" s="278"/>
      <c r="F63" s="60"/>
      <c r="G63" s="60"/>
    </row>
    <row r="64" spans="1:40" ht="15" customHeight="1">
      <c r="A64" s="60"/>
      <c r="B64" s="97" t="s">
        <v>174</v>
      </c>
      <c r="C64" s="278" t="s">
        <v>163</v>
      </c>
      <c r="D64" s="278"/>
      <c r="E64" s="278"/>
      <c r="F64" s="60"/>
      <c r="G64" s="60"/>
    </row>
    <row r="65" spans="1:7" ht="15" customHeight="1">
      <c r="A65" s="60"/>
      <c r="B65" s="97" t="s">
        <v>175</v>
      </c>
      <c r="C65" s="278" t="s">
        <v>164</v>
      </c>
      <c r="D65" s="278"/>
      <c r="E65" s="278"/>
      <c r="F65" s="60"/>
      <c r="G65" s="60"/>
    </row>
    <row r="66" spans="1:7" ht="15" customHeight="1">
      <c r="A66" s="60"/>
      <c r="B66" s="97" t="s">
        <v>176</v>
      </c>
      <c r="C66" s="278" t="s">
        <v>165</v>
      </c>
      <c r="D66" s="278"/>
      <c r="E66" s="278"/>
      <c r="F66" s="60"/>
      <c r="G66" s="60"/>
    </row>
    <row r="67" spans="1:7" ht="15" customHeight="1">
      <c r="A67" s="60"/>
      <c r="B67" s="60" t="s">
        <v>166</v>
      </c>
      <c r="C67" s="60"/>
      <c r="D67" s="60"/>
      <c r="E67" s="60"/>
      <c r="F67" s="60"/>
      <c r="G67" s="60"/>
    </row>
    <row r="68" spans="1:7" ht="15" customHeight="1">
      <c r="A68" s="60"/>
      <c r="B68" s="60" t="s">
        <v>177</v>
      </c>
      <c r="C68" s="60"/>
      <c r="D68" s="60"/>
      <c r="E68" s="60"/>
      <c r="F68" s="60"/>
      <c r="G68" s="60"/>
    </row>
    <row r="69" spans="1:7" ht="15" customHeight="1">
      <c r="A69" s="60"/>
      <c r="B69" s="60" t="s">
        <v>167</v>
      </c>
      <c r="C69" s="60"/>
      <c r="D69" s="60"/>
      <c r="E69" s="60"/>
      <c r="F69" s="60"/>
      <c r="G69" s="60"/>
    </row>
    <row r="70" spans="1:7" ht="15" customHeight="1">
      <c r="A70" s="60" t="s">
        <v>333</v>
      </c>
      <c r="B70" s="94"/>
      <c r="C70" s="60"/>
      <c r="D70" s="60"/>
      <c r="E70" s="60"/>
      <c r="F70" s="60"/>
      <c r="G70" s="60"/>
    </row>
    <row r="71" spans="1:7" ht="15" customHeight="1">
      <c r="A71" s="60" t="s">
        <v>169</v>
      </c>
      <c r="B71" s="94"/>
      <c r="C71" s="60"/>
      <c r="D71" s="60"/>
      <c r="E71" s="60"/>
      <c r="F71" s="60"/>
      <c r="G71" s="60"/>
    </row>
    <row r="72" spans="1:7" ht="15" customHeight="1">
      <c r="A72" s="60" t="s">
        <v>178</v>
      </c>
      <c r="B72" s="94"/>
      <c r="C72" s="60"/>
      <c r="D72" s="60"/>
      <c r="E72" s="60"/>
      <c r="F72" s="60"/>
      <c r="G72" s="60"/>
    </row>
    <row r="73" spans="1:7" ht="15" customHeight="1">
      <c r="A73" s="60" t="s">
        <v>334</v>
      </c>
      <c r="B73" s="94"/>
      <c r="C73" s="60"/>
      <c r="D73" s="60"/>
      <c r="E73" s="60"/>
      <c r="F73" s="60"/>
      <c r="G73" s="60"/>
    </row>
    <row r="74" spans="1:7" ht="15" customHeight="1">
      <c r="A74" s="60" t="s">
        <v>335</v>
      </c>
      <c r="B74" s="94"/>
      <c r="C74" s="60"/>
      <c r="D74" s="60"/>
      <c r="E74" s="60"/>
      <c r="F74" s="60"/>
      <c r="G74" s="60"/>
    </row>
    <row r="75" spans="1:7" ht="15" customHeight="1">
      <c r="A75" s="60" t="s">
        <v>336</v>
      </c>
      <c r="B75" s="94"/>
      <c r="C75" s="60"/>
      <c r="D75" s="60"/>
      <c r="E75" s="60"/>
      <c r="F75" s="60"/>
      <c r="G75" s="60"/>
    </row>
    <row r="76" spans="1:7" ht="15" customHeight="1">
      <c r="A76" s="60"/>
      <c r="B76" s="60" t="s">
        <v>290</v>
      </c>
      <c r="C76" s="60"/>
      <c r="D76" s="60"/>
      <c r="E76" s="60"/>
      <c r="F76" s="60"/>
      <c r="G76" s="60"/>
    </row>
    <row r="77" spans="1:7" ht="15" customHeight="1">
      <c r="A77" s="60"/>
      <c r="B77" s="60" t="s">
        <v>291</v>
      </c>
      <c r="C77" s="60"/>
      <c r="D77" s="60"/>
      <c r="E77" s="60"/>
      <c r="F77" s="60"/>
      <c r="G77" s="60"/>
    </row>
    <row r="78" spans="1:7" ht="15" customHeight="1">
      <c r="A78" s="60" t="s">
        <v>337</v>
      </c>
      <c r="B78" s="94"/>
      <c r="C78" s="60"/>
      <c r="D78" s="60"/>
      <c r="E78" s="60"/>
      <c r="F78" s="60"/>
      <c r="G78" s="60"/>
    </row>
    <row r="79" spans="1:7" ht="15" customHeight="1">
      <c r="A79" s="60" t="s">
        <v>171</v>
      </c>
      <c r="B79" s="94"/>
      <c r="C79" s="60"/>
      <c r="D79" s="60"/>
      <c r="E79" s="60"/>
      <c r="F79" s="60"/>
      <c r="G79" s="60"/>
    </row>
    <row r="80" spans="1:7" ht="15" customHeight="1">
      <c r="A80" s="60" t="s">
        <v>338</v>
      </c>
      <c r="B80" s="94"/>
      <c r="C80" s="60"/>
      <c r="D80" s="60"/>
      <c r="E80" s="60"/>
      <c r="F80" s="60"/>
      <c r="G80" s="60"/>
    </row>
    <row r="81" spans="1:7" ht="15" customHeight="1">
      <c r="A81" s="60" t="s">
        <v>339</v>
      </c>
      <c r="B81" s="94"/>
      <c r="C81" s="60"/>
      <c r="D81" s="60"/>
      <c r="E81" s="60"/>
      <c r="F81" s="60"/>
      <c r="G81" s="60"/>
    </row>
    <row r="82" spans="1:7" ht="15" customHeight="1">
      <c r="A82" s="60" t="s">
        <v>172</v>
      </c>
      <c r="B82" s="94"/>
      <c r="C82" s="60"/>
      <c r="D82" s="60"/>
      <c r="E82" s="60"/>
      <c r="F82" s="60"/>
      <c r="G82" s="60"/>
    </row>
    <row r="83" spans="1:7" ht="15" customHeight="1">
      <c r="A83" s="60" t="s">
        <v>304</v>
      </c>
      <c r="B83" s="94"/>
      <c r="C83" s="60"/>
      <c r="D83" s="60"/>
      <c r="E83" s="60"/>
      <c r="F83" s="60"/>
      <c r="G83" s="60"/>
    </row>
    <row r="84" spans="1:7" ht="15" customHeight="1">
      <c r="A84" s="60" t="s">
        <v>305</v>
      </c>
      <c r="B84" s="94"/>
      <c r="C84" s="60"/>
      <c r="D84" s="60"/>
      <c r="E84" s="60"/>
      <c r="F84" s="60"/>
      <c r="G84" s="60"/>
    </row>
    <row r="85" spans="1:7" ht="15" customHeight="1">
      <c r="A85" s="60" t="s">
        <v>340</v>
      </c>
      <c r="B85" s="94"/>
      <c r="C85" s="60"/>
      <c r="D85" s="60"/>
      <c r="E85" s="60"/>
      <c r="F85" s="60"/>
      <c r="G85" s="60"/>
    </row>
    <row r="86" spans="1:7" ht="21" customHeight="1">
      <c r="A86" s="60" t="s">
        <v>341</v>
      </c>
      <c r="B86" s="94"/>
      <c r="C86" s="60"/>
      <c r="D86" s="60"/>
      <c r="E86" s="60"/>
      <c r="F86" s="60"/>
      <c r="G86" s="60"/>
    </row>
  </sheetData>
  <mergeCells count="147">
    <mergeCell ref="C66:E66"/>
    <mergeCell ref="AK4:AN4"/>
    <mergeCell ref="AK5:AN5"/>
    <mergeCell ref="AH7:AJ7"/>
    <mergeCell ref="F9:AJ9"/>
    <mergeCell ref="AK9:AK12"/>
    <mergeCell ref="AM13:AN13"/>
    <mergeCell ref="AM14:AN14"/>
    <mergeCell ref="AK2:AN2"/>
    <mergeCell ref="M3:P3"/>
    <mergeCell ref="Q3:R3"/>
    <mergeCell ref="S3:T3"/>
    <mergeCell ref="U3:V3"/>
    <mergeCell ref="AK3:AN3"/>
    <mergeCell ref="F10:L10"/>
    <mergeCell ref="M10:S10"/>
    <mergeCell ref="T10:Z10"/>
    <mergeCell ref="AA10:AG10"/>
    <mergeCell ref="AH10:AJ10"/>
    <mergeCell ref="AK6:AN6"/>
    <mergeCell ref="AM19:AN19"/>
    <mergeCell ref="AM20:AN20"/>
    <mergeCell ref="AM21:AN21"/>
    <mergeCell ref="AM22:AN22"/>
    <mergeCell ref="A9:A12"/>
    <mergeCell ref="C9:C12"/>
    <mergeCell ref="D9:D12"/>
    <mergeCell ref="E9:E12"/>
    <mergeCell ref="AM15:AN15"/>
    <mergeCell ref="AM16:AN16"/>
    <mergeCell ref="AM17:AN17"/>
    <mergeCell ref="AM18:AN18"/>
    <mergeCell ref="AL9:AL12"/>
    <mergeCell ref="AM9:AN12"/>
    <mergeCell ref="B9:B10"/>
    <mergeCell ref="B11:B12"/>
    <mergeCell ref="AM23:AN23"/>
    <mergeCell ref="AM24:AN24"/>
    <mergeCell ref="AM25:AN25"/>
    <mergeCell ref="AM26:AN26"/>
    <mergeCell ref="AM27:AN27"/>
    <mergeCell ref="AM28:AN28"/>
    <mergeCell ref="AM29:AN29"/>
    <mergeCell ref="AM30:AN30"/>
    <mergeCell ref="AM31:AN31"/>
    <mergeCell ref="AM32:AN32"/>
    <mergeCell ref="A33:E33"/>
    <mergeCell ref="AM33:AN34"/>
    <mergeCell ref="A34:E34"/>
    <mergeCell ref="A39:C39"/>
    <mergeCell ref="F39:H39"/>
    <mergeCell ref="I39:K39"/>
    <mergeCell ref="L39:N39"/>
    <mergeCell ref="O39:Q39"/>
    <mergeCell ref="R39:T39"/>
    <mergeCell ref="U39:W39"/>
    <mergeCell ref="X39:Z39"/>
    <mergeCell ref="AA39:AC39"/>
    <mergeCell ref="AD39:AF39"/>
    <mergeCell ref="AG39:AI39"/>
    <mergeCell ref="AJ39:AK39"/>
    <mergeCell ref="AL40:AL41"/>
    <mergeCell ref="A41:C41"/>
    <mergeCell ref="F41:H41"/>
    <mergeCell ref="I41:K41"/>
    <mergeCell ref="L41:N41"/>
    <mergeCell ref="O41:Q41"/>
    <mergeCell ref="R41:T41"/>
    <mergeCell ref="U41:W41"/>
    <mergeCell ref="AD40:AF40"/>
    <mergeCell ref="AG40:AI40"/>
    <mergeCell ref="AJ40:AK40"/>
    <mergeCell ref="A40:C40"/>
    <mergeCell ref="F40:H40"/>
    <mergeCell ref="I40:K40"/>
    <mergeCell ref="L40:N40"/>
    <mergeCell ref="O40:Q40"/>
    <mergeCell ref="R40:T40"/>
    <mergeCell ref="U40:W40"/>
    <mergeCell ref="X40:Z40"/>
    <mergeCell ref="AA40:AC40"/>
    <mergeCell ref="O48:T48"/>
    <mergeCell ref="U48:Z48"/>
    <mergeCell ref="AA48:AF48"/>
    <mergeCell ref="I45:N45"/>
    <mergeCell ref="AG48:AK48"/>
    <mergeCell ref="X41:Z41"/>
    <mergeCell ref="AA41:AC41"/>
    <mergeCell ref="AD41:AF41"/>
    <mergeCell ref="AG41:AI41"/>
    <mergeCell ref="AJ41:AK41"/>
    <mergeCell ref="A44:B44"/>
    <mergeCell ref="C44:D44"/>
    <mergeCell ref="E44:H44"/>
    <mergeCell ref="I44:N44"/>
    <mergeCell ref="A45:B45"/>
    <mergeCell ref="C45:D45"/>
    <mergeCell ref="E45:H45"/>
    <mergeCell ref="C48:D48"/>
    <mergeCell ref="E48:H48"/>
    <mergeCell ref="I48:N48"/>
    <mergeCell ref="F50:H50"/>
    <mergeCell ref="I50:K50"/>
    <mergeCell ref="X51:Z51"/>
    <mergeCell ref="AD50:AF50"/>
    <mergeCell ref="AL48:AM48"/>
    <mergeCell ref="F49:H49"/>
    <mergeCell ref="I49:K49"/>
    <mergeCell ref="L49:N49"/>
    <mergeCell ref="O49:Q49"/>
    <mergeCell ref="R49:T49"/>
    <mergeCell ref="U49:W49"/>
    <mergeCell ref="X49:Z49"/>
    <mergeCell ref="AA49:AC49"/>
    <mergeCell ref="L50:N50"/>
    <mergeCell ref="O50:Q50"/>
    <mergeCell ref="R50:T50"/>
    <mergeCell ref="U50:W50"/>
    <mergeCell ref="X50:Z50"/>
    <mergeCell ref="AA50:AC50"/>
    <mergeCell ref="AG50:AI50"/>
    <mergeCell ref="AJ50:AK50"/>
    <mergeCell ref="AD49:AF49"/>
    <mergeCell ref="AG49:AI49"/>
    <mergeCell ref="AJ49:AK49"/>
    <mergeCell ref="C65:E65"/>
    <mergeCell ref="AA52:AF52"/>
    <mergeCell ref="AG52:AK52"/>
    <mergeCell ref="AL52:AM52"/>
    <mergeCell ref="C62:E62"/>
    <mergeCell ref="C63:E63"/>
    <mergeCell ref="C64:E64"/>
    <mergeCell ref="AA51:AC51"/>
    <mergeCell ref="AD51:AF51"/>
    <mergeCell ref="AG51:AI51"/>
    <mergeCell ref="AJ51:AK51"/>
    <mergeCell ref="C52:D52"/>
    <mergeCell ref="E52:H52"/>
    <mergeCell ref="I52:N52"/>
    <mergeCell ref="O52:T52"/>
    <mergeCell ref="U52:Z52"/>
    <mergeCell ref="F51:H51"/>
    <mergeCell ref="I51:K51"/>
    <mergeCell ref="L51:N51"/>
    <mergeCell ref="O51:Q51"/>
    <mergeCell ref="R51:T51"/>
    <mergeCell ref="U51:W51"/>
  </mergeCells>
  <phoneticPr fontId="3"/>
  <dataValidations count="6">
    <dataValidation type="list" allowBlank="1" showInputMessage="1" showErrorMessage="1" sqref="AK4:AN4" xr:uid="{00000000-0002-0000-0B00-000001000000}">
      <formula1>"４週,歴月"</formula1>
    </dataValidation>
    <dataValidation type="list" allowBlank="1" showInputMessage="1" showErrorMessage="1" sqref="AK5:AN5" xr:uid="{00000000-0002-0000-0B00-000002000000}">
      <formula1>"予定,実績"</formula1>
    </dataValidation>
    <dataValidation type="list" allowBlank="1" showInputMessage="1" showErrorMessage="1" sqref="C13:C32" xr:uid="{00000000-0002-0000-0B00-000003000000}">
      <formula1>"A,B,C,D"</formula1>
    </dataValidation>
    <dataValidation operator="greaterThanOrEqual" allowBlank="1" showInputMessage="1" showErrorMessage="1" sqref="I46 AJ40:AJ41 AL40 L42 L46 I42" xr:uid="{00000000-0002-0000-0B00-000004000000}"/>
    <dataValidation type="whole" operator="greaterThanOrEqual" allowBlank="1" showInputMessage="1" showErrorMessage="1" sqref="I40:I41 D40:F41 AG40:AG41 AD40:AD41 AA40:AA41 X40:X41 U40:U41 R40:R41 O40:O41 L40:L41" xr:uid="{00000000-0002-0000-0B00-000005000000}">
      <formula1>0</formula1>
    </dataValidation>
    <dataValidation allowBlank="1" showInputMessage="1" sqref="B13:B14"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scale="63" orientation="portrait"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2">
        <x14:dataValidation type="list" allowBlank="1" showInputMessage="1" xr:uid="{00000000-0002-0000-0B00-000000000000}">
          <x14:formula1>
            <xm:f>選択肢!$C$16:$E$16</xm:f>
          </x14:formula1>
          <xm:sqref>B15:B32</xm:sqref>
        </x14:dataValidation>
        <x14:dataValidation type="list" allowBlank="1" showInputMessage="1" showErrorMessage="1" xr:uid="{ACBA4513-33A4-4FA8-BE06-E172017FE969}">
          <x14:formula1>
            <xm:f>選択肢!$A$22:$A$23</xm:f>
          </x14:formula1>
          <xm:sqref>AK6:AN6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7"/>
  <sheetViews>
    <sheetView showGridLines="0" tabSelected="1" view="pageBreakPreview" topLeftCell="A76" zoomScaleNormal="100" zoomScaleSheetLayoutView="100" workbookViewId="0">
      <selection activeCell="D30" sqref="D30"/>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246</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409"/>
      <c r="AD6" s="409"/>
      <c r="AE6" s="409"/>
      <c r="AF6" s="409"/>
      <c r="AG6" s="409"/>
      <c r="AH6" s="409"/>
      <c r="AI6" s="410" t="s">
        <v>328</v>
      </c>
      <c r="AJ6" s="81"/>
      <c r="AK6" s="367"/>
      <c r="AL6" s="368"/>
      <c r="AM6" s="368"/>
      <c r="AN6" s="369"/>
    </row>
    <row r="7" spans="1:40" ht="18" customHeight="1">
      <c r="A7" s="85"/>
      <c r="B7" s="85"/>
      <c r="C7" s="85"/>
      <c r="D7" s="85"/>
      <c r="E7" s="85"/>
      <c r="F7" s="85"/>
      <c r="G7" s="85"/>
      <c r="H7" s="85"/>
      <c r="I7" s="85"/>
      <c r="J7" s="85"/>
      <c r="K7" s="85"/>
      <c r="L7" s="85"/>
      <c r="M7" s="85"/>
      <c r="N7" s="85"/>
      <c r="O7" s="85"/>
      <c r="P7" s="85"/>
      <c r="Q7" s="85"/>
      <c r="R7" s="411"/>
      <c r="S7" s="85"/>
      <c r="U7" s="85"/>
      <c r="V7" s="85"/>
      <c r="W7" s="85"/>
      <c r="Y7" s="88"/>
      <c r="Z7" s="88"/>
      <c r="AA7" s="88"/>
      <c r="AB7" s="62"/>
      <c r="AC7" s="88"/>
      <c r="AD7" s="88"/>
      <c r="AE7" s="88"/>
      <c r="AF7" s="88"/>
      <c r="AG7" s="410" t="s">
        <v>350</v>
      </c>
      <c r="AH7" s="318">
        <v>40</v>
      </c>
      <c r="AI7" s="318"/>
      <c r="AJ7" s="318"/>
      <c r="AK7" s="88" t="s">
        <v>145</v>
      </c>
      <c r="AL7" s="99">
        <v>200</v>
      </c>
      <c r="AM7" s="88" t="s">
        <v>146</v>
      </c>
      <c r="AN7" s="62"/>
    </row>
    <row r="8" spans="1:40" ht="10"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279" t="s">
        <v>141</v>
      </c>
      <c r="B9" s="314" t="s">
        <v>342</v>
      </c>
      <c r="C9" s="280" t="s">
        <v>343</v>
      </c>
      <c r="D9" s="277" t="s">
        <v>344</v>
      </c>
      <c r="E9" s="283" t="s">
        <v>345</v>
      </c>
      <c r="F9" s="289" t="s">
        <v>346</v>
      </c>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94" t="s">
        <v>347</v>
      </c>
      <c r="AL9" s="295" t="s">
        <v>348</v>
      </c>
      <c r="AM9" s="290" t="s">
        <v>349</v>
      </c>
      <c r="AN9" s="290"/>
    </row>
    <row r="10" spans="1:40" ht="15" customHeight="1">
      <c r="A10" s="279"/>
      <c r="B10" s="315"/>
      <c r="C10" s="281"/>
      <c r="D10" s="277"/>
      <c r="E10" s="283"/>
      <c r="F10" s="277" t="s">
        <v>103</v>
      </c>
      <c r="G10" s="277"/>
      <c r="H10" s="277"/>
      <c r="I10" s="277"/>
      <c r="J10" s="277"/>
      <c r="K10" s="277"/>
      <c r="L10" s="277"/>
      <c r="M10" s="277" t="s">
        <v>104</v>
      </c>
      <c r="N10" s="277"/>
      <c r="O10" s="277"/>
      <c r="P10" s="277"/>
      <c r="Q10" s="277"/>
      <c r="R10" s="277"/>
      <c r="S10" s="277"/>
      <c r="T10" s="277" t="s">
        <v>105</v>
      </c>
      <c r="U10" s="277"/>
      <c r="V10" s="277"/>
      <c r="W10" s="277"/>
      <c r="X10" s="277"/>
      <c r="Y10" s="277"/>
      <c r="Z10" s="277"/>
      <c r="AA10" s="277" t="s">
        <v>106</v>
      </c>
      <c r="AB10" s="277"/>
      <c r="AC10" s="277"/>
      <c r="AD10" s="277"/>
      <c r="AE10" s="277"/>
      <c r="AF10" s="277"/>
      <c r="AG10" s="277"/>
      <c r="AH10" s="277" t="s">
        <v>109</v>
      </c>
      <c r="AI10" s="277"/>
      <c r="AJ10" s="277"/>
      <c r="AK10" s="294"/>
      <c r="AL10" s="295"/>
      <c r="AM10" s="290"/>
      <c r="AN10" s="290"/>
    </row>
    <row r="11" spans="1:40" ht="15" customHeight="1">
      <c r="A11" s="279"/>
      <c r="B11" s="316" t="s">
        <v>287</v>
      </c>
      <c r="C11" s="281"/>
      <c r="D11" s="277"/>
      <c r="E11" s="283"/>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294"/>
      <c r="AL11" s="295"/>
      <c r="AM11" s="290"/>
      <c r="AN11" s="290"/>
    </row>
    <row r="12" spans="1:40" ht="15" customHeight="1">
      <c r="A12" s="279"/>
      <c r="B12" s="317"/>
      <c r="C12" s="282"/>
      <c r="D12" s="277"/>
      <c r="E12" s="283"/>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294"/>
      <c r="AL12" s="295"/>
      <c r="AM12" s="290"/>
      <c r="AN12" s="290"/>
    </row>
    <row r="13" spans="1:40" ht="18" customHeight="1">
      <c r="A13" s="74">
        <v>1</v>
      </c>
      <c r="B13" s="103" t="s">
        <v>110</v>
      </c>
      <c r="C13" s="83" t="s">
        <v>173</v>
      </c>
      <c r="D13" s="104"/>
      <c r="E13" s="105" t="s">
        <v>173</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276"/>
      <c r="AN13" s="276"/>
    </row>
    <row r="14" spans="1:40" ht="18" customHeight="1">
      <c r="A14" s="74">
        <v>2</v>
      </c>
      <c r="B14" s="103" t="s">
        <v>113</v>
      </c>
      <c r="C14" s="83" t="s">
        <v>174</v>
      </c>
      <c r="D14" s="104"/>
      <c r="E14" s="105" t="s">
        <v>174</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276"/>
      <c r="AN14" s="276"/>
    </row>
    <row r="15" spans="1:40" ht="18" customHeight="1">
      <c r="A15" s="74">
        <v>3</v>
      </c>
      <c r="B15" s="103" t="s">
        <v>121</v>
      </c>
      <c r="C15" s="83" t="s">
        <v>175</v>
      </c>
      <c r="D15" s="104"/>
      <c r="E15" s="105" t="s">
        <v>175</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6"/>
      <c r="AN15" s="276"/>
    </row>
    <row r="16" spans="1:40" ht="18" customHeight="1">
      <c r="A16" s="74">
        <v>4</v>
      </c>
      <c r="B16" s="103" t="s">
        <v>122</v>
      </c>
      <c r="C16" s="83" t="s">
        <v>176</v>
      </c>
      <c r="D16" s="104"/>
      <c r="E16" s="105" t="s">
        <v>176</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6"/>
      <c r="AN31" s="276"/>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276"/>
      <c r="AN32" s="276"/>
    </row>
    <row r="33" spans="1:43" ht="18" customHeight="1">
      <c r="A33" s="283" t="s">
        <v>94</v>
      </c>
      <c r="B33" s="284"/>
      <c r="C33" s="284"/>
      <c r="D33" s="284"/>
      <c r="E33" s="284"/>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279"/>
      <c r="AN33" s="279"/>
    </row>
    <row r="34" spans="1:43" ht="18" customHeight="1">
      <c r="A34" s="284" t="s">
        <v>96</v>
      </c>
      <c r="B34" s="284"/>
      <c r="C34" s="284"/>
      <c r="D34" s="284"/>
      <c r="E34" s="285"/>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20</v>
      </c>
      <c r="AK34" s="72"/>
      <c r="AL34" s="73"/>
      <c r="AM34" s="279"/>
      <c r="AN34" s="279"/>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15" customHeight="1">
      <c r="A38" s="67"/>
      <c r="B38" s="67"/>
      <c r="C38" s="67"/>
      <c r="D38" s="67"/>
      <c r="E38" s="67"/>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7"/>
      <c r="AL38" s="67"/>
      <c r="AM38" s="62"/>
    </row>
    <row r="39" spans="1:43" ht="21" customHeight="1">
      <c r="A39" s="68" t="s">
        <v>189</v>
      </c>
      <c r="B39" s="67"/>
      <c r="C39" s="67"/>
      <c r="D39" s="67"/>
      <c r="E39" s="67"/>
      <c r="F39" s="67"/>
      <c r="G39" s="60"/>
      <c r="H39" s="60"/>
      <c r="I39" s="60"/>
      <c r="J39" s="60"/>
      <c r="K39" s="60"/>
      <c r="L39" s="60"/>
      <c r="M39" s="60"/>
      <c r="N39" s="60"/>
      <c r="O39" s="60"/>
      <c r="AM39" s="67"/>
      <c r="AN39" s="62"/>
    </row>
    <row r="40" spans="1:43" ht="25" customHeight="1">
      <c r="A40" s="277"/>
      <c r="B40" s="277"/>
      <c r="C40" s="277"/>
      <c r="D40" s="98">
        <v>4</v>
      </c>
      <c r="E40" s="98">
        <v>5</v>
      </c>
      <c r="F40" s="347">
        <v>6</v>
      </c>
      <c r="G40" s="347"/>
      <c r="H40" s="347"/>
      <c r="I40" s="347">
        <v>7</v>
      </c>
      <c r="J40" s="347"/>
      <c r="K40" s="347"/>
      <c r="L40" s="347">
        <v>8</v>
      </c>
      <c r="M40" s="347"/>
      <c r="N40" s="347"/>
      <c r="O40" s="347">
        <v>9</v>
      </c>
      <c r="P40" s="347"/>
      <c r="Q40" s="347"/>
      <c r="R40" s="347">
        <v>10</v>
      </c>
      <c r="S40" s="347"/>
      <c r="T40" s="347"/>
      <c r="U40" s="347">
        <v>11</v>
      </c>
      <c r="V40" s="347"/>
      <c r="W40" s="347"/>
      <c r="X40" s="347">
        <v>12</v>
      </c>
      <c r="Y40" s="347"/>
      <c r="Z40" s="347"/>
      <c r="AA40" s="347">
        <v>1</v>
      </c>
      <c r="AB40" s="347"/>
      <c r="AC40" s="347"/>
      <c r="AD40" s="347">
        <v>2</v>
      </c>
      <c r="AE40" s="347"/>
      <c r="AF40" s="347"/>
      <c r="AG40" s="347">
        <v>3</v>
      </c>
      <c r="AH40" s="347"/>
      <c r="AI40" s="347"/>
      <c r="AJ40" s="277" t="s">
        <v>142</v>
      </c>
      <c r="AK40" s="277"/>
      <c r="AL40" s="82" t="s">
        <v>193</v>
      </c>
      <c r="AM40"/>
      <c r="AN40"/>
      <c r="AO40"/>
      <c r="AP40"/>
      <c r="AQ40"/>
    </row>
    <row r="41" spans="1:43" ht="18" customHeight="1">
      <c r="A41" s="351" t="s">
        <v>196</v>
      </c>
      <c r="B41" s="351"/>
      <c r="C41" s="351"/>
      <c r="D41" s="69">
        <v>1400</v>
      </c>
      <c r="E41" s="69">
        <v>1310</v>
      </c>
      <c r="F41" s="348">
        <v>1400</v>
      </c>
      <c r="G41" s="348"/>
      <c r="H41" s="348"/>
      <c r="I41" s="348">
        <v>1470</v>
      </c>
      <c r="J41" s="348"/>
      <c r="K41" s="348"/>
      <c r="L41" s="348">
        <v>1470</v>
      </c>
      <c r="M41" s="348"/>
      <c r="N41" s="348"/>
      <c r="O41" s="348">
        <v>1330</v>
      </c>
      <c r="P41" s="348"/>
      <c r="Q41" s="348"/>
      <c r="R41" s="348">
        <v>1400</v>
      </c>
      <c r="S41" s="348"/>
      <c r="T41" s="348"/>
      <c r="U41" s="348">
        <v>1400</v>
      </c>
      <c r="V41" s="348"/>
      <c r="W41" s="348"/>
      <c r="X41" s="348">
        <v>1330</v>
      </c>
      <c r="Y41" s="348"/>
      <c r="Z41" s="348"/>
      <c r="AA41" s="348">
        <v>1330</v>
      </c>
      <c r="AB41" s="348"/>
      <c r="AC41" s="348"/>
      <c r="AD41" s="348">
        <v>1330</v>
      </c>
      <c r="AE41" s="348"/>
      <c r="AF41" s="348"/>
      <c r="AG41" s="348">
        <v>1400</v>
      </c>
      <c r="AH41" s="348"/>
      <c r="AI41" s="348"/>
      <c r="AJ41" s="278">
        <f>SUM(D41:AI41)</f>
        <v>16570</v>
      </c>
      <c r="AK41" s="278"/>
      <c r="AL41" s="349">
        <f>ROUNDUP(AJ41/AJ42,1)</f>
        <v>70</v>
      </c>
      <c r="AM41"/>
      <c r="AN41"/>
      <c r="AO41"/>
      <c r="AP41"/>
      <c r="AQ41"/>
    </row>
    <row r="42" spans="1:43" ht="18" customHeight="1">
      <c r="A42" s="351" t="s">
        <v>190</v>
      </c>
      <c r="B42" s="351"/>
      <c r="C42" s="351"/>
      <c r="D42" s="69">
        <v>20</v>
      </c>
      <c r="E42" s="69">
        <v>19</v>
      </c>
      <c r="F42" s="348">
        <v>20</v>
      </c>
      <c r="G42" s="348"/>
      <c r="H42" s="348"/>
      <c r="I42" s="348">
        <v>21</v>
      </c>
      <c r="J42" s="348"/>
      <c r="K42" s="348"/>
      <c r="L42" s="348">
        <v>21</v>
      </c>
      <c r="M42" s="348"/>
      <c r="N42" s="348"/>
      <c r="O42" s="348">
        <v>19</v>
      </c>
      <c r="P42" s="348"/>
      <c r="Q42" s="348"/>
      <c r="R42" s="348">
        <v>20</v>
      </c>
      <c r="S42" s="348"/>
      <c r="T42" s="348"/>
      <c r="U42" s="348">
        <v>20</v>
      </c>
      <c r="V42" s="348"/>
      <c r="W42" s="348"/>
      <c r="X42" s="348">
        <v>19</v>
      </c>
      <c r="Y42" s="348"/>
      <c r="Z42" s="348"/>
      <c r="AA42" s="348">
        <v>19</v>
      </c>
      <c r="AB42" s="348"/>
      <c r="AC42" s="348"/>
      <c r="AD42" s="348">
        <v>19</v>
      </c>
      <c r="AE42" s="348"/>
      <c r="AF42" s="348"/>
      <c r="AG42" s="348">
        <v>20</v>
      </c>
      <c r="AH42" s="348"/>
      <c r="AI42" s="348"/>
      <c r="AJ42" s="278">
        <f>+SUM(D42:AI42)</f>
        <v>237</v>
      </c>
      <c r="AK42" s="278"/>
      <c r="AL42" s="350"/>
      <c r="AM42"/>
      <c r="AN42"/>
      <c r="AO42"/>
      <c r="AP42"/>
      <c r="AQ42"/>
    </row>
    <row r="43" spans="1:43" ht="5.15" customHeight="1">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c r="A44" s="68" t="s">
        <v>191</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25" customHeight="1">
      <c r="A45" s="277" t="s">
        <v>184</v>
      </c>
      <c r="B45" s="277"/>
      <c r="C45" s="277" t="s">
        <v>113</v>
      </c>
      <c r="D45" s="277"/>
      <c r="E45" s="295" t="s">
        <v>207</v>
      </c>
      <c r="F45" s="295"/>
      <c r="G45" s="295"/>
      <c r="H45" s="29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c r="A46" s="295" t="s">
        <v>194</v>
      </c>
      <c r="B46" s="295"/>
      <c r="C46" s="352">
        <f>ROUNDDOWN(IF(AL41&lt;=60,1,1+ROUNDUP((AL41-60)/40,0)),1)</f>
        <v>2</v>
      </c>
      <c r="D46" s="352"/>
      <c r="E46" s="352">
        <f>ROUNDDOWN(AL41/10,1)</f>
        <v>7</v>
      </c>
      <c r="F46" s="352"/>
      <c r="G46" s="352"/>
      <c r="H46" s="352"/>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15" customHeight="1">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c r="A48" s="68" t="s">
        <v>298</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5" customHeight="1">
      <c r="A49" s="62"/>
      <c r="B49" s="67"/>
      <c r="C49" s="305" t="str">
        <f>IF(VLOOKUP($AK$2,選択肢!$A$1:$J$20,C54,FALSE)=0,"-",VLOOKUP($AK$2,選択肢!$A$1:$J$20,C54,FALSE))</f>
        <v>管理者</v>
      </c>
      <c r="D49" s="306"/>
      <c r="E49" s="304" t="str">
        <f>IF(VLOOKUP($AK$2,選択肢!$A$1:$J$20,E54,FALSE)=0,"-",VLOOKUP($AK$2,選択肢!$A$1:$J$20,E54,FALSE))</f>
        <v>サービス管理責任者</v>
      </c>
      <c r="F49" s="304"/>
      <c r="G49" s="304"/>
      <c r="H49" s="304"/>
      <c r="I49" s="305" t="str">
        <f>IF(VLOOKUP($AK$2,選択肢!$A$1:$J$20,I54,FALSE)=0,"-",VLOOKUP($AK$2,選択肢!$A$1:$J$20,I54,FALSE))</f>
        <v>職業指導員</v>
      </c>
      <c r="J49" s="306"/>
      <c r="K49" s="306"/>
      <c r="L49" s="306"/>
      <c r="M49" s="306"/>
      <c r="N49" s="307"/>
      <c r="O49" s="305" t="str">
        <f>IF(VLOOKUP($AK$2,選択肢!$A$1:$J$20,O54,FALSE)=0,"-",VLOOKUP($AK$2,選択肢!$A$1:$J$20,O54,FALSE))</f>
        <v>生活支援員</v>
      </c>
      <c r="P49" s="306"/>
      <c r="Q49" s="306"/>
      <c r="R49" s="306"/>
      <c r="S49" s="306"/>
      <c r="T49" s="307"/>
      <c r="U49" s="305" t="str">
        <f>IF(VLOOKUP($AK$2,選択肢!$A$1:$J$20,U54,FALSE)=0,"-",VLOOKUP($AK$2,選択肢!$A$1:$J$20,U54,FALSE))</f>
        <v>その他職員</v>
      </c>
      <c r="V49" s="306"/>
      <c r="W49" s="306"/>
      <c r="X49" s="306"/>
      <c r="Y49" s="306"/>
      <c r="Z49" s="307"/>
      <c r="AA49" s="305" t="str">
        <f>IF(VLOOKUP($AK$2,選択肢!$A$1:$J$20,AA54,FALSE)=0,"-",VLOOKUP($AK$2,選択肢!$A$1:$J$20,AA54,FALSE))</f>
        <v>-</v>
      </c>
      <c r="AB49" s="306"/>
      <c r="AC49" s="306"/>
      <c r="AD49" s="306"/>
      <c r="AE49" s="306"/>
      <c r="AF49" s="307"/>
      <c r="AG49" s="304" t="str">
        <f>IF(VLOOKUP($AK$2,選択肢!$A$1:$J$20,AG54,FALSE)=0,"-",VLOOKUP($AK$2,選択肢!$A$1:$J$20,AG54,FALSE))</f>
        <v>-</v>
      </c>
      <c r="AH49" s="304"/>
      <c r="AI49" s="304"/>
      <c r="AJ49" s="304"/>
      <c r="AK49" s="304"/>
      <c r="AL49" s="304" t="str">
        <f>IF(VLOOKUP($AK$2,選択肢!$A$1:$J$20,AL54,FALSE)=0,"-",VLOOKUP($AK$2,選択肢!$A$1:$J$20,AL54,FALSE))</f>
        <v>-</v>
      </c>
      <c r="AM49" s="304"/>
      <c r="AN49" s="62"/>
    </row>
    <row r="50" spans="1:40" ht="18" customHeight="1">
      <c r="A50" s="62"/>
      <c r="B50" s="67"/>
      <c r="C50" s="102" t="s">
        <v>56</v>
      </c>
      <c r="D50" s="102" t="s">
        <v>57</v>
      </c>
      <c r="E50" s="101" t="s">
        <v>56</v>
      </c>
      <c r="F50" s="303" t="s">
        <v>57</v>
      </c>
      <c r="G50" s="303"/>
      <c r="H50" s="303"/>
      <c r="I50" s="299" t="s">
        <v>56</v>
      </c>
      <c r="J50" s="300"/>
      <c r="K50" s="301"/>
      <c r="L50" s="299" t="s">
        <v>57</v>
      </c>
      <c r="M50" s="300"/>
      <c r="N50" s="301"/>
      <c r="O50" s="299" t="s">
        <v>56</v>
      </c>
      <c r="P50" s="300"/>
      <c r="Q50" s="301"/>
      <c r="R50" s="299" t="s">
        <v>57</v>
      </c>
      <c r="S50" s="300"/>
      <c r="T50" s="301"/>
      <c r="U50" s="299" t="s">
        <v>56</v>
      </c>
      <c r="V50" s="300"/>
      <c r="W50" s="301"/>
      <c r="X50" s="299" t="s">
        <v>57</v>
      </c>
      <c r="Y50" s="300"/>
      <c r="Z50" s="301"/>
      <c r="AA50" s="299" t="s">
        <v>56</v>
      </c>
      <c r="AB50" s="300"/>
      <c r="AC50" s="301"/>
      <c r="AD50" s="299" t="s">
        <v>57</v>
      </c>
      <c r="AE50" s="300"/>
      <c r="AF50" s="301"/>
      <c r="AG50" s="299" t="s">
        <v>56</v>
      </c>
      <c r="AH50" s="300"/>
      <c r="AI50" s="301"/>
      <c r="AJ50" s="299" t="s">
        <v>57</v>
      </c>
      <c r="AK50" s="301"/>
      <c r="AL50" s="101" t="s">
        <v>19</v>
      </c>
      <c r="AM50" s="101" t="s">
        <v>18</v>
      </c>
      <c r="AN50" s="62"/>
    </row>
    <row r="51" spans="1:40" ht="18" customHeight="1">
      <c r="A51" s="62"/>
      <c r="B51" s="75" t="s">
        <v>107</v>
      </c>
      <c r="C51" s="101">
        <f>COUNTIFS($B$13:$B$32,C$49,$C$13:$C$32,"A",$E$13:$E$32,"*")</f>
        <v>1</v>
      </c>
      <c r="D51" s="101">
        <f>COUNTIFS($B$13:$B$32,C$49,$C$13:$C$32,"B",$E$13:$E$32,"*")</f>
        <v>0</v>
      </c>
      <c r="E51" s="101">
        <f>COUNTIFS($B$13:$B$32,E$49,$C$13:$C$32,"A",$E$13:$E$32,"*")</f>
        <v>0</v>
      </c>
      <c r="F51" s="299">
        <f>COUNTIFS($B$13:$B$32,E$49,$C$13:$C$32,"B",$E$13:$E$32,"*")</f>
        <v>1</v>
      </c>
      <c r="G51" s="300"/>
      <c r="H51" s="301"/>
      <c r="I51" s="299">
        <f>COUNTIFS($B$13:$B$32,I$49,$C$13:$C$32,"A",$E$13:$E$32,"*")</f>
        <v>0</v>
      </c>
      <c r="J51" s="300"/>
      <c r="K51" s="301"/>
      <c r="L51" s="299">
        <f>COUNTIFS($B$13:$B$32,I$49,$C$13:$C$32,"B",$E$13:$E$32,"*")</f>
        <v>0</v>
      </c>
      <c r="M51" s="300"/>
      <c r="N51" s="301"/>
      <c r="O51" s="299">
        <f>COUNTIFS($B$13:$B$32,O$49,$C$13:$C$32,"A",$E$13:$E$32,"*")</f>
        <v>0</v>
      </c>
      <c r="P51" s="300"/>
      <c r="Q51" s="301"/>
      <c r="R51" s="299">
        <f>COUNTIFS($B$13:$B$32,O$49,$C$13:$C$32,"B",$E$13:$E$32,"*")</f>
        <v>0</v>
      </c>
      <c r="S51" s="300"/>
      <c r="T51" s="301"/>
      <c r="U51" s="299">
        <f>COUNTIFS($B$13:$B$32,U$49,$C$13:$C$32,"A",$E$13:$E$32,"*")</f>
        <v>0</v>
      </c>
      <c r="V51" s="300"/>
      <c r="W51" s="301"/>
      <c r="X51" s="299">
        <f>COUNTIFS($B$13:$B$32,U$49,$C$13:$C$32,"B",$E$13:$E$32,"*")</f>
        <v>0</v>
      </c>
      <c r="Y51" s="300"/>
      <c r="Z51" s="301"/>
      <c r="AA51" s="299">
        <f>COUNTIFS($B$13:$B$32,AA$49,$C$13:$C$32,"A",$E$13:$E$32,"*")</f>
        <v>0</v>
      </c>
      <c r="AB51" s="300"/>
      <c r="AC51" s="301"/>
      <c r="AD51" s="299">
        <f>COUNTIFS($B$13:$B$32,AA$49,$C$13:$C$32,"B",$E$13:$E$32,"*")</f>
        <v>0</v>
      </c>
      <c r="AE51" s="300"/>
      <c r="AF51" s="301"/>
      <c r="AG51" s="299">
        <f>COUNTIFS($B$13:$B$32,AG$49,$C$13:$C$32,"A",$E$13:$E$32,"*")</f>
        <v>0</v>
      </c>
      <c r="AH51" s="300"/>
      <c r="AI51" s="301"/>
      <c r="AJ51" s="299">
        <f>COUNTIFS($B$13:$B$32,AG$49,$C$13:$C$32,"B",$E$13:$E$32,"*")</f>
        <v>0</v>
      </c>
      <c r="AK51" s="301"/>
      <c r="AL51" s="101">
        <f>COUNTIFS($B$13:$B$32,AL$49,$C$13:$C$32,"A",$E$13:$E$32,"*")</f>
        <v>0</v>
      </c>
      <c r="AM51" s="101">
        <f>COUNTIFS($B$13:$B$32,AL$49,$C$13:$C$32,"B",$E$13:$E$32,"*")</f>
        <v>0</v>
      </c>
      <c r="AN51" s="62"/>
    </row>
    <row r="52" spans="1:40" ht="18" customHeight="1">
      <c r="A52" s="62"/>
      <c r="B52" s="82" t="s">
        <v>108</v>
      </c>
      <c r="C52" s="101">
        <f>COUNTIFS($B$13:$B$32,C$49,$C$13:$C$32,"C",$E$13:$E$32,"*")</f>
        <v>0</v>
      </c>
      <c r="D52" s="101">
        <f>COUNTIFS($B$13:$B$32,C$49,$C$13:$C$32,"D",$E$13:$E$32,"*")</f>
        <v>0</v>
      </c>
      <c r="E52" s="101">
        <f>COUNTIFS($B$13:$B$32,E$49,$C$13:$C$32,"C",$E$13:$E$32,"*")</f>
        <v>0</v>
      </c>
      <c r="F52" s="299">
        <f>COUNTIFS($B$13:$B$32,E$49,$C$13:$C$32,"D",$E$13:$E$32,"*")</f>
        <v>0</v>
      </c>
      <c r="G52" s="300"/>
      <c r="H52" s="301"/>
      <c r="I52" s="299">
        <f>COUNTIFS($B$13:$B$32,I$49,$C$13:$C$32,"C",$E$13:$E$32,"*")</f>
        <v>1</v>
      </c>
      <c r="J52" s="300"/>
      <c r="K52" s="301"/>
      <c r="L52" s="299">
        <f>COUNTIFS($B$13:$B$32,I$49,$C$13:$C$32,"D",$E$13:$E$32,"*")</f>
        <v>0</v>
      </c>
      <c r="M52" s="300"/>
      <c r="N52" s="301"/>
      <c r="O52" s="299">
        <f>COUNTIFS($B$13:$B$32,O$49,$C$13:$C$32,"C",$E$13:$E$32,"*")</f>
        <v>0</v>
      </c>
      <c r="P52" s="300"/>
      <c r="Q52" s="301"/>
      <c r="R52" s="299">
        <f>COUNTIFS($B$13:$B$32,O$49,$C$13:$C$32,"D",$E$13:$E$32,"*")</f>
        <v>1</v>
      </c>
      <c r="S52" s="300"/>
      <c r="T52" s="301"/>
      <c r="U52" s="299">
        <f>COUNTIFS($B$13:$B$32,U$49,$C$13:$C$32,"C",$E$13:$E$32,"*")</f>
        <v>0</v>
      </c>
      <c r="V52" s="300"/>
      <c r="W52" s="301"/>
      <c r="X52" s="299">
        <f>COUNTIFS($B$13:$B$32,U$49,$C$13:$C$32,"D",$E$13:$E$32,"*")</f>
        <v>0</v>
      </c>
      <c r="Y52" s="300"/>
      <c r="Z52" s="301"/>
      <c r="AA52" s="299">
        <f>COUNTIFS($B$13:$B$32,AA$49,$C$13:$C$32,"C",$E$13:$E$32,"*")</f>
        <v>0</v>
      </c>
      <c r="AB52" s="300"/>
      <c r="AC52" s="301"/>
      <c r="AD52" s="299">
        <f>COUNTIFS($B$13:$B$32,AA$49,$C$13:$C$32,"D",$E$13:$E$32,"*")</f>
        <v>0</v>
      </c>
      <c r="AE52" s="300"/>
      <c r="AF52" s="301"/>
      <c r="AG52" s="299">
        <f>COUNTIFS($B$13:$B$32,AG$49,$C$13:$C$32,"C",$E$13:$E$32,"*")</f>
        <v>0</v>
      </c>
      <c r="AH52" s="300"/>
      <c r="AI52" s="301"/>
      <c r="AJ52" s="299">
        <f>COUNTIFS($B$13:$B$32,AG$49,$C$13:$C$32,"D",$E$13:$E$32,"*")</f>
        <v>0</v>
      </c>
      <c r="AK52" s="301"/>
      <c r="AL52" s="101">
        <f>COUNTIFS($B$13:$B$32,AL$49,$C$13:$C$32,"C",$E$13:$E$32,"*")</f>
        <v>0</v>
      </c>
      <c r="AM52" s="101">
        <f>COUNTIFS($B$13:$B$32,AL$49,$C$13:$C$32,"D",$E$13:$E$32,"*")</f>
        <v>0</v>
      </c>
      <c r="AN52" s="62"/>
    </row>
    <row r="53" spans="1:40" ht="25" customHeight="1">
      <c r="A53" s="62"/>
      <c r="B53" s="82" t="s">
        <v>183</v>
      </c>
      <c r="C53" s="305">
        <f>IF($AK$4="４週",SUMIFS($AK$13:$AK$32,$B$13:$B$32,C49)/4/$AH$7,IF($AK$4="歴月",SUMIFS($AK$13:$AK$32,$B$13:$B$32,C49)/$AL$7,"記載する期間を選択してください"))</f>
        <v>0</v>
      </c>
      <c r="D53" s="307"/>
      <c r="E53" s="305">
        <f>IF($AK$4="４週",SUMIFS($AK$13:$AK$32,$B$13:$B$32,E49)/4/$AH$7,IF($AK$4="歴月",SUMIFS($AK$13:$AK$32,$B$13:$B$32,E49)/$AL$7,"記載する期間を選択してください"))</f>
        <v>0</v>
      </c>
      <c r="F53" s="306"/>
      <c r="G53" s="306"/>
      <c r="H53" s="307"/>
      <c r="I53" s="305">
        <f>IF($AK$4="４週",SUMIFS($AK$13:$AK$32,$B$13:$B$32,I49)/4/$AH$7,IF($AK$4="歴月",SUMIFS($AK$13:$AK$32,$B$13:$B$32,I49)/$AL$7,"記載する期間を選択してください"))</f>
        <v>0</v>
      </c>
      <c r="J53" s="306"/>
      <c r="K53" s="306"/>
      <c r="L53" s="306"/>
      <c r="M53" s="306"/>
      <c r="N53" s="307"/>
      <c r="O53" s="305">
        <f>IF($AK$4="４週",SUMIFS($AK$13:$AK$32,$B$13:$B$32,O49)/4/$AH$7,IF($AK$4="歴月",SUMIFS($AK$13:$AK$32,$B$13:$B$32,O49)/$AL$7,"記載する期間を選択してください"))</f>
        <v>0</v>
      </c>
      <c r="P53" s="306"/>
      <c r="Q53" s="306"/>
      <c r="R53" s="306"/>
      <c r="S53" s="306"/>
      <c r="T53" s="307"/>
      <c r="U53" s="305">
        <f>IF($AK$4="４週",SUMIFS($AK$13:$AK$32,$B$13:$B$32,U49)/4/$AH$7,IF($AK$4="歴月",SUMIFS($AK$13:$AK$32,$B$13:$B$32,U49)/$AL$7,"記載する期間を選択してください"))</f>
        <v>0</v>
      </c>
      <c r="V53" s="306"/>
      <c r="W53" s="306"/>
      <c r="X53" s="306"/>
      <c r="Y53" s="306"/>
      <c r="Z53" s="307"/>
      <c r="AA53" s="305">
        <f>IF($AK$4="４週",SUMIFS($AK$13:$AK$32,$B$13:$B$32,AA49)/4/$AH$7,IF($AK$4="歴月",SUMIFS($AK$13:$AK$32,$B$13:$B$32,AA49)/$AL$7,"記載する期間を選択してください"))</f>
        <v>0</v>
      </c>
      <c r="AB53" s="306"/>
      <c r="AC53" s="306"/>
      <c r="AD53" s="306"/>
      <c r="AE53" s="306"/>
      <c r="AF53" s="307"/>
      <c r="AG53" s="305">
        <f>IF($AK$4="４週",SUMIFS($AK$13:$AK$32,$B$13:$B$32,AG49)/4/$AH$7,IF($AK$4="歴月",SUMIFS($AK$13:$AK$32,$B$13:$B$32,AG49)/$AL$7,"記載する期間を選択してください"))</f>
        <v>0</v>
      </c>
      <c r="AH53" s="306"/>
      <c r="AI53" s="306"/>
      <c r="AJ53" s="306"/>
      <c r="AK53" s="307"/>
      <c r="AL53" s="305">
        <f>IF($AK$4="４週",SUMIFS($AK$13:$AK$32,$B$13:$B$32,AL49)/4/$AH$7,IF($AK$4="歴月",SUMIFS($AK$13:$AK$32,$B$13:$B$32,AL49)/$AL$7,"記載する期間を選択してください"))</f>
        <v>0</v>
      </c>
      <c r="AM53" s="307"/>
      <c r="AN53" s="62"/>
    </row>
    <row r="54" spans="1:40" ht="5.15"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154</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c r="A56" s="60" t="s">
        <v>155</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197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329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330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331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0"/>
    </row>
    <row r="61" spans="1:40" ht="15" customHeight="1">
      <c r="A61" s="60" t="s">
        <v>158</v>
      </c>
      <c r="B61" s="94"/>
      <c r="C61" s="60"/>
      <c r="D61" s="60"/>
      <c r="E61" s="60"/>
      <c r="F61" s="60"/>
      <c r="G61" s="60"/>
    </row>
    <row r="62" spans="1:40" ht="15" customHeight="1">
      <c r="A62" s="60" t="s">
        <v>332</v>
      </c>
      <c r="B62" s="94"/>
      <c r="C62" s="60"/>
      <c r="D62" s="60"/>
      <c r="E62" s="60"/>
      <c r="F62" s="60"/>
      <c r="G62" s="60"/>
    </row>
    <row r="63" spans="1:40" ht="15" customHeight="1">
      <c r="A63" s="60"/>
      <c r="B63" s="156" t="s">
        <v>160</v>
      </c>
      <c r="C63" s="277" t="s">
        <v>161</v>
      </c>
      <c r="D63" s="277"/>
      <c r="E63" s="277"/>
      <c r="F63" s="60"/>
      <c r="G63" s="60"/>
    </row>
    <row r="64" spans="1:40" ht="15" customHeight="1">
      <c r="A64" s="60"/>
      <c r="B64" s="97" t="s">
        <v>173</v>
      </c>
      <c r="C64" s="278" t="s">
        <v>162</v>
      </c>
      <c r="D64" s="278"/>
      <c r="E64" s="278"/>
      <c r="F64" s="60"/>
      <c r="G64" s="60"/>
    </row>
    <row r="65" spans="1:7" ht="15" customHeight="1">
      <c r="A65" s="60"/>
      <c r="B65" s="97" t="s">
        <v>174</v>
      </c>
      <c r="C65" s="278" t="s">
        <v>163</v>
      </c>
      <c r="D65" s="278"/>
      <c r="E65" s="278"/>
      <c r="F65" s="60"/>
      <c r="G65" s="60"/>
    </row>
    <row r="66" spans="1:7" ht="15" customHeight="1">
      <c r="A66" s="60"/>
      <c r="B66" s="97" t="s">
        <v>175</v>
      </c>
      <c r="C66" s="278" t="s">
        <v>164</v>
      </c>
      <c r="D66" s="278"/>
      <c r="E66" s="278"/>
      <c r="F66" s="60"/>
      <c r="G66" s="60"/>
    </row>
    <row r="67" spans="1:7" ht="15" customHeight="1">
      <c r="A67" s="60"/>
      <c r="B67" s="97" t="s">
        <v>176</v>
      </c>
      <c r="C67" s="278" t="s">
        <v>165</v>
      </c>
      <c r="D67" s="278"/>
      <c r="E67" s="278"/>
      <c r="F67" s="60"/>
      <c r="G67" s="60"/>
    </row>
    <row r="68" spans="1:7" ht="15" customHeight="1">
      <c r="A68" s="60"/>
      <c r="B68" s="60" t="s">
        <v>166</v>
      </c>
      <c r="C68" s="60"/>
      <c r="D68" s="60"/>
      <c r="E68" s="60"/>
      <c r="F68" s="60"/>
      <c r="G68" s="60"/>
    </row>
    <row r="69" spans="1:7" ht="15" customHeight="1">
      <c r="A69" s="60"/>
      <c r="B69" s="60" t="s">
        <v>177</v>
      </c>
      <c r="C69" s="60"/>
      <c r="D69" s="60"/>
      <c r="E69" s="60"/>
      <c r="F69" s="60"/>
      <c r="G69" s="60"/>
    </row>
    <row r="70" spans="1:7" ht="15" customHeight="1">
      <c r="A70" s="60"/>
      <c r="B70" s="60" t="s">
        <v>167</v>
      </c>
      <c r="C70" s="60"/>
      <c r="D70" s="60"/>
      <c r="E70" s="60"/>
      <c r="F70" s="60"/>
      <c r="G70" s="60"/>
    </row>
    <row r="71" spans="1:7" ht="15" customHeight="1">
      <c r="A71" s="60" t="s">
        <v>333</v>
      </c>
      <c r="B71" s="94"/>
      <c r="C71" s="60"/>
      <c r="D71" s="60"/>
      <c r="E71" s="60"/>
      <c r="F71" s="60"/>
      <c r="G71" s="60"/>
    </row>
    <row r="72" spans="1:7" ht="15" customHeight="1">
      <c r="A72" s="60" t="s">
        <v>169</v>
      </c>
      <c r="B72" s="94"/>
      <c r="C72" s="60"/>
      <c r="D72" s="60"/>
      <c r="E72" s="60"/>
      <c r="F72" s="60"/>
      <c r="G72" s="60"/>
    </row>
    <row r="73" spans="1:7" ht="15" customHeight="1">
      <c r="A73" s="60" t="s">
        <v>178</v>
      </c>
      <c r="B73" s="94"/>
      <c r="C73" s="60"/>
      <c r="D73" s="60"/>
      <c r="E73" s="60"/>
      <c r="F73" s="60"/>
      <c r="G73" s="60"/>
    </row>
    <row r="74" spans="1:7" ht="15" customHeight="1">
      <c r="A74" s="60" t="s">
        <v>334</v>
      </c>
      <c r="B74" s="94"/>
      <c r="C74" s="60"/>
      <c r="D74" s="60"/>
      <c r="E74" s="60"/>
      <c r="F74" s="60"/>
      <c r="G74" s="60"/>
    </row>
    <row r="75" spans="1:7" ht="15" customHeight="1">
      <c r="A75" s="60" t="s">
        <v>335</v>
      </c>
      <c r="B75" s="94"/>
      <c r="C75" s="60"/>
      <c r="D75" s="60"/>
      <c r="E75" s="60"/>
      <c r="F75" s="60"/>
      <c r="G75" s="60"/>
    </row>
    <row r="76" spans="1:7" ht="15" customHeight="1">
      <c r="A76" s="60" t="s">
        <v>336</v>
      </c>
      <c r="B76" s="94"/>
      <c r="C76" s="60"/>
      <c r="D76" s="60"/>
      <c r="E76" s="60"/>
      <c r="F76" s="60"/>
      <c r="G76" s="60"/>
    </row>
    <row r="77" spans="1:7" ht="15" customHeight="1">
      <c r="A77" s="60"/>
      <c r="B77" s="60" t="s">
        <v>290</v>
      </c>
      <c r="C77" s="60"/>
      <c r="D77" s="60"/>
      <c r="E77" s="60"/>
      <c r="F77" s="60"/>
      <c r="G77" s="60"/>
    </row>
    <row r="78" spans="1:7" ht="15" customHeight="1">
      <c r="A78" s="60"/>
      <c r="B78" s="60" t="s">
        <v>291</v>
      </c>
      <c r="C78" s="60"/>
      <c r="D78" s="60"/>
      <c r="E78" s="60"/>
      <c r="F78" s="60"/>
      <c r="G78" s="60"/>
    </row>
    <row r="79" spans="1:7" ht="15" customHeight="1">
      <c r="A79" s="60" t="s">
        <v>337</v>
      </c>
      <c r="B79" s="94"/>
      <c r="C79" s="60"/>
      <c r="D79" s="60"/>
      <c r="E79" s="60"/>
      <c r="F79" s="60"/>
      <c r="G79" s="60"/>
    </row>
    <row r="80" spans="1:7" ht="15" customHeight="1">
      <c r="A80" s="60" t="s">
        <v>171</v>
      </c>
      <c r="B80" s="94"/>
      <c r="C80" s="60"/>
      <c r="D80" s="60"/>
      <c r="E80" s="60"/>
      <c r="F80" s="60"/>
      <c r="G80" s="60"/>
    </row>
    <row r="81" spans="1:7" ht="15" customHeight="1">
      <c r="A81" s="60" t="s">
        <v>338</v>
      </c>
      <c r="B81" s="94"/>
      <c r="C81" s="60"/>
      <c r="D81" s="60"/>
      <c r="E81" s="60"/>
      <c r="F81" s="60"/>
      <c r="G81" s="60"/>
    </row>
    <row r="82" spans="1:7" ht="15" customHeight="1">
      <c r="A82" s="60" t="s">
        <v>339</v>
      </c>
      <c r="B82" s="94"/>
      <c r="C82" s="60"/>
      <c r="D82" s="60"/>
      <c r="E82" s="60"/>
      <c r="F82" s="60"/>
      <c r="G82" s="60"/>
    </row>
    <row r="83" spans="1:7" ht="15" customHeight="1">
      <c r="A83" s="60" t="s">
        <v>172</v>
      </c>
      <c r="B83" s="94"/>
      <c r="C83" s="60"/>
      <c r="D83" s="60"/>
      <c r="E83" s="60"/>
      <c r="F83" s="60"/>
      <c r="G83" s="60"/>
    </row>
    <row r="84" spans="1:7" ht="15" customHeight="1">
      <c r="A84" s="60" t="s">
        <v>304</v>
      </c>
      <c r="B84" s="94"/>
      <c r="C84" s="60"/>
      <c r="D84" s="60"/>
      <c r="E84" s="60"/>
      <c r="F84" s="60"/>
      <c r="G84" s="60"/>
    </row>
    <row r="85" spans="1:7" ht="15" customHeight="1">
      <c r="A85" s="60" t="s">
        <v>305</v>
      </c>
      <c r="B85" s="94"/>
      <c r="C85" s="60"/>
      <c r="D85" s="60"/>
      <c r="E85" s="60"/>
      <c r="F85" s="60"/>
      <c r="G85" s="60"/>
    </row>
    <row r="86" spans="1:7" ht="15" customHeight="1">
      <c r="A86" s="60" t="s">
        <v>340</v>
      </c>
      <c r="B86" s="94"/>
      <c r="C86" s="60"/>
      <c r="D86" s="60"/>
      <c r="E86" s="60"/>
      <c r="F86" s="60"/>
      <c r="G86" s="60"/>
    </row>
    <row r="87" spans="1:7" ht="21" customHeight="1">
      <c r="A87" s="60" t="s">
        <v>341</v>
      </c>
      <c r="B87" s="94"/>
      <c r="C87" s="60"/>
      <c r="D87" s="60"/>
      <c r="E87" s="60"/>
      <c r="F87" s="60"/>
      <c r="G87" s="60"/>
    </row>
  </sheetData>
  <mergeCells count="145">
    <mergeCell ref="C67:E67"/>
    <mergeCell ref="AK6:AN6"/>
    <mergeCell ref="AA52:AC52"/>
    <mergeCell ref="AD52:AF52"/>
    <mergeCell ref="O53:T53"/>
    <mergeCell ref="U53:Z53"/>
    <mergeCell ref="AA53:AF53"/>
    <mergeCell ref="C64:E64"/>
    <mergeCell ref="C65:E65"/>
    <mergeCell ref="C66:E66"/>
    <mergeCell ref="I53:N53"/>
    <mergeCell ref="C53:D53"/>
    <mergeCell ref="E53:H53"/>
    <mergeCell ref="AG53:AK53"/>
    <mergeCell ref="AL53:AM53"/>
    <mergeCell ref="C63:E63"/>
    <mergeCell ref="AG51:AI51"/>
    <mergeCell ref="AJ51:AK51"/>
    <mergeCell ref="F52:H52"/>
    <mergeCell ref="I52:K52"/>
    <mergeCell ref="L52:N52"/>
    <mergeCell ref="AA51:AC51"/>
    <mergeCell ref="AD51:AF51"/>
    <mergeCell ref="AG52:AI52"/>
    <mergeCell ref="AJ52:AK52"/>
    <mergeCell ref="F51:H51"/>
    <mergeCell ref="I51:K51"/>
    <mergeCell ref="L51:N51"/>
    <mergeCell ref="O51:Q51"/>
    <mergeCell ref="R51:T51"/>
    <mergeCell ref="U51:W51"/>
    <mergeCell ref="X51:Z51"/>
    <mergeCell ref="O52:Q52"/>
    <mergeCell ref="R52:T52"/>
    <mergeCell ref="U52:W52"/>
    <mergeCell ref="X52:Z52"/>
    <mergeCell ref="A46:B46"/>
    <mergeCell ref="C46:D46"/>
    <mergeCell ref="E46:H46"/>
    <mergeCell ref="AL49:AM49"/>
    <mergeCell ref="F50:H50"/>
    <mergeCell ref="I50:K50"/>
    <mergeCell ref="L50:N50"/>
    <mergeCell ref="O50:Q50"/>
    <mergeCell ref="R50:T50"/>
    <mergeCell ref="U50:W50"/>
    <mergeCell ref="X50:Z50"/>
    <mergeCell ref="AA50:AC50"/>
    <mergeCell ref="AD50:AF50"/>
    <mergeCell ref="C49:D49"/>
    <mergeCell ref="E49:H49"/>
    <mergeCell ref="I49:N49"/>
    <mergeCell ref="O49:T49"/>
    <mergeCell ref="U49:Z49"/>
    <mergeCell ref="AA49:AF49"/>
    <mergeCell ref="AG49:AK49"/>
    <mergeCell ref="AG50:AI50"/>
    <mergeCell ref="AJ50:AK50"/>
    <mergeCell ref="AJ41:AK41"/>
    <mergeCell ref="R40:T40"/>
    <mergeCell ref="U40:W40"/>
    <mergeCell ref="X40:Z40"/>
    <mergeCell ref="AA40:AC40"/>
    <mergeCell ref="AD40:AF40"/>
    <mergeCell ref="AG40:AI40"/>
    <mergeCell ref="AJ40:AK40"/>
    <mergeCell ref="A45:B45"/>
    <mergeCell ref="C45:D45"/>
    <mergeCell ref="E45:H45"/>
    <mergeCell ref="AL41:AL42"/>
    <mergeCell ref="A42:C42"/>
    <mergeCell ref="F42:H42"/>
    <mergeCell ref="I42:K42"/>
    <mergeCell ref="L42:N42"/>
    <mergeCell ref="O42:Q42"/>
    <mergeCell ref="R42:T42"/>
    <mergeCell ref="U42:W42"/>
    <mergeCell ref="X42:Z42"/>
    <mergeCell ref="AA42:AC42"/>
    <mergeCell ref="A41:C41"/>
    <mergeCell ref="F41:H41"/>
    <mergeCell ref="I41:K41"/>
    <mergeCell ref="L41:N41"/>
    <mergeCell ref="O41:Q41"/>
    <mergeCell ref="R41:T41"/>
    <mergeCell ref="U41:W41"/>
    <mergeCell ref="X41:Z41"/>
    <mergeCell ref="AA41:AC41"/>
    <mergeCell ref="AD42:AF42"/>
    <mergeCell ref="AG42:AI42"/>
    <mergeCell ref="AJ42:AK42"/>
    <mergeCell ref="AD41:AF41"/>
    <mergeCell ref="AG41:AI41"/>
    <mergeCell ref="AM31:AN31"/>
    <mergeCell ref="AM32:AN32"/>
    <mergeCell ref="A33:E33"/>
    <mergeCell ref="AM33:AN34"/>
    <mergeCell ref="A34:E34"/>
    <mergeCell ref="A40:C40"/>
    <mergeCell ref="F40:H40"/>
    <mergeCell ref="I40:K40"/>
    <mergeCell ref="L40:N40"/>
    <mergeCell ref="O40:Q40"/>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9:A12"/>
    <mergeCell ref="C9:C12"/>
    <mergeCell ref="D9:D12"/>
    <mergeCell ref="E9:E12"/>
    <mergeCell ref="F9:AJ9"/>
    <mergeCell ref="AK9:AK12"/>
    <mergeCell ref="AM28:AN28"/>
    <mergeCell ref="AM29:AN29"/>
    <mergeCell ref="B9:B10"/>
    <mergeCell ref="B11:B12"/>
    <mergeCell ref="AK2:AN2"/>
    <mergeCell ref="M3:P3"/>
    <mergeCell ref="Q3:R3"/>
    <mergeCell ref="S3:T3"/>
    <mergeCell ref="U3:V3"/>
    <mergeCell ref="AK3:AN3"/>
    <mergeCell ref="AK4:AN4"/>
    <mergeCell ref="AK5:AN5"/>
    <mergeCell ref="AH7:AJ7"/>
  </mergeCells>
  <phoneticPr fontId="3"/>
  <dataValidations count="6">
    <dataValidation type="list" allowBlank="1" showInputMessage="1" showErrorMessage="1" sqref="C13:C32" xr:uid="{00000000-0002-0000-0C00-000000000000}">
      <formula1>"A,B,C,D"</formula1>
    </dataValidation>
    <dataValidation operator="greaterThanOrEqual" allowBlank="1" showInputMessage="1" showErrorMessage="1" sqref="I47 AJ41:AJ42 AL41 L43 L47 I43" xr:uid="{00000000-0002-0000-0C00-000001000000}"/>
    <dataValidation type="whole" operator="greaterThanOrEqual" allowBlank="1" showInputMessage="1" showErrorMessage="1" sqref="I41:I42 D41:F42 AG41:AG42 AD41:AD42 AA41:AA42 X41:X42 U41:U42 R41:R42 O41:O42 L41:L42" xr:uid="{00000000-0002-0000-0C00-000002000000}">
      <formula1>0</formula1>
    </dataValidation>
    <dataValidation type="list" allowBlank="1" showInputMessage="1" showErrorMessage="1" sqref="AK5:AN5" xr:uid="{00000000-0002-0000-0C00-000003000000}">
      <formula1>"予定,実績"</formula1>
    </dataValidation>
    <dataValidation type="list" allowBlank="1" showInputMessage="1" showErrorMessage="1" sqref="AK4:AN4" xr:uid="{00000000-0002-0000-0C00-000004000000}">
      <formula1>"４週,歴月"</formula1>
    </dataValidation>
    <dataValidation allowBlank="1" showInputMessage="1" sqref="B13:B14"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scale="59" orientation="portrait"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2">
        <x14:dataValidation type="list" allowBlank="1" showInputMessage="1" xr:uid="{00000000-0002-0000-0C00-000005000000}">
          <x14:formula1>
            <xm:f>選択肢!$C$17:$F$17</xm:f>
          </x14:formula1>
          <xm:sqref>B15:B32</xm:sqref>
        </x14:dataValidation>
        <x14:dataValidation type="list" allowBlank="1" showInputMessage="1" showErrorMessage="1" xr:uid="{597B4457-B90A-405E-B6BA-8CC9C3A6CD1F}">
          <x14:formula1>
            <xm:f>選択肢!$A$22:$A$23</xm:f>
          </x14:formula1>
          <xm:sqref>AK6:AN6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4"/>
  <sheetViews>
    <sheetView showGridLines="0" view="pageBreakPreview" zoomScaleNormal="100" zoomScaleSheetLayoutView="100" workbookViewId="0">
      <selection activeCell="B17" sqref="B17"/>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318</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99</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40</v>
      </c>
      <c r="AI6" s="318"/>
      <c r="AJ6" s="318"/>
      <c r="AK6" s="88" t="s">
        <v>145</v>
      </c>
      <c r="AL6" s="99">
        <v>160</v>
      </c>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6"/>
      <c r="AN13" s="276"/>
    </row>
    <row r="14" spans="1:40" ht="18" customHeight="1">
      <c r="A14" s="74">
        <v>3</v>
      </c>
      <c r="B14" s="103" t="s">
        <v>123</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6"/>
      <c r="AN14" s="276"/>
    </row>
    <row r="15" spans="1:40" ht="18" customHeight="1">
      <c r="A15" s="74">
        <v>4</v>
      </c>
      <c r="B15" s="103" t="s">
        <v>123</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6"/>
      <c r="AN15" s="276"/>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77"/>
      <c r="B38" s="277"/>
      <c r="C38" s="277"/>
      <c r="D38" s="98">
        <v>4</v>
      </c>
      <c r="E38" s="98">
        <v>5</v>
      </c>
      <c r="F38" s="347">
        <v>6</v>
      </c>
      <c r="G38" s="347"/>
      <c r="H38" s="347"/>
      <c r="I38" s="347">
        <v>7</v>
      </c>
      <c r="J38" s="347"/>
      <c r="K38" s="347"/>
      <c r="L38" s="347">
        <v>8</v>
      </c>
      <c r="M38" s="347"/>
      <c r="N38" s="347"/>
      <c r="O38" s="347">
        <v>9</v>
      </c>
      <c r="P38" s="347"/>
      <c r="Q38" s="347"/>
      <c r="R38" s="347">
        <v>10</v>
      </c>
      <c r="S38" s="347"/>
      <c r="T38" s="347"/>
      <c r="U38" s="347">
        <v>11</v>
      </c>
      <c r="V38" s="347"/>
      <c r="W38" s="347"/>
      <c r="X38" s="347">
        <v>12</v>
      </c>
      <c r="Y38" s="347"/>
      <c r="Z38" s="347"/>
      <c r="AA38" s="347">
        <v>1</v>
      </c>
      <c r="AB38" s="347"/>
      <c r="AC38" s="347"/>
      <c r="AD38" s="347">
        <v>2</v>
      </c>
      <c r="AE38" s="347"/>
      <c r="AF38" s="347"/>
      <c r="AG38" s="347">
        <v>3</v>
      </c>
      <c r="AH38" s="347"/>
      <c r="AI38" s="347"/>
      <c r="AJ38" s="277" t="s">
        <v>142</v>
      </c>
      <c r="AK38" s="277"/>
      <c r="AL38" s="82" t="s">
        <v>193</v>
      </c>
      <c r="AM38"/>
      <c r="AN38"/>
      <c r="AO38"/>
      <c r="AP38"/>
      <c r="AQ38"/>
    </row>
    <row r="39" spans="1:43" ht="18" customHeight="1">
      <c r="A39" s="351" t="s">
        <v>196</v>
      </c>
      <c r="B39" s="351"/>
      <c r="C39" s="351"/>
      <c r="D39" s="69">
        <v>1400</v>
      </c>
      <c r="E39" s="6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78">
        <f>SUM(D39:AI39)</f>
        <v>16570</v>
      </c>
      <c r="AK39" s="278"/>
      <c r="AL39" s="349">
        <f>ROUNDUP(AJ39/AJ40,1)</f>
        <v>70</v>
      </c>
      <c r="AM39"/>
      <c r="AN39"/>
      <c r="AO39"/>
      <c r="AP39"/>
      <c r="AQ39"/>
    </row>
    <row r="40" spans="1:43" ht="18" customHeight="1">
      <c r="A40" s="351" t="s">
        <v>190</v>
      </c>
      <c r="B40" s="351"/>
      <c r="C40" s="351"/>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78">
        <f>+SUM(D40:AI40)</f>
        <v>237</v>
      </c>
      <c r="AK40" s="278"/>
      <c r="AL40" s="350"/>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77" t="s">
        <v>184</v>
      </c>
      <c r="B43" s="277"/>
      <c r="C43" s="277" t="s">
        <v>113</v>
      </c>
      <c r="D43" s="277"/>
      <c r="E43" s="295" t="s">
        <v>209</v>
      </c>
      <c r="F43" s="295"/>
      <c r="G43" s="295"/>
      <c r="H43" s="29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95" t="s">
        <v>194</v>
      </c>
      <c r="B44" s="295"/>
      <c r="C44" s="352">
        <f>ROUNDDOWN(IF(AL39&lt;=60,1,1+ROUNDUP((AL39-60)/40,0)),1)</f>
        <v>2</v>
      </c>
      <c r="D44" s="352"/>
      <c r="E44" s="352">
        <f>ROUNDDOWN(AL39/40,1)</f>
        <v>1.7</v>
      </c>
      <c r="F44" s="352"/>
      <c r="G44" s="352"/>
      <c r="H44" s="35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05" t="str">
        <f>IF(VLOOKUP($AK$2,選択肢!$A$1:$J$20,C52,FALSE)=0,"-",VLOOKUP($AK$2,選択肢!$A$1:$J$20,C52,FALSE))</f>
        <v>管理者</v>
      </c>
      <c r="D47" s="306"/>
      <c r="E47" s="304" t="str">
        <f>IF(VLOOKUP($AK$2,選択肢!$A$1:$J$20,E52,FALSE)=0,"-",VLOOKUP($AK$2,選択肢!$A$1:$J$20,E52,FALSE))</f>
        <v>サービス管理責任者</v>
      </c>
      <c r="F47" s="304"/>
      <c r="G47" s="304"/>
      <c r="H47" s="304"/>
      <c r="I47" s="305" t="str">
        <f>IF(VLOOKUP($AK$2,選択肢!$A$1:$J$20,I52,FALSE)=0,"-",VLOOKUP($AK$2,選択肢!$A$1:$J$20,I52,FALSE))</f>
        <v>就労定着支援員</v>
      </c>
      <c r="J47" s="306"/>
      <c r="K47" s="306"/>
      <c r="L47" s="306"/>
      <c r="M47" s="306"/>
      <c r="N47" s="307"/>
      <c r="O47" s="305" t="str">
        <f>IF(VLOOKUP($AK$2,選択肢!$A$1:$J$20,O52,FALSE)=0,"-",VLOOKUP($AK$2,選択肢!$A$1:$J$20,O52,FALSE))</f>
        <v>-</v>
      </c>
      <c r="P47" s="306"/>
      <c r="Q47" s="306"/>
      <c r="R47" s="306"/>
      <c r="S47" s="306"/>
      <c r="T47" s="307"/>
      <c r="U47" s="305" t="str">
        <f>IF(VLOOKUP($AK$2,選択肢!$A$1:$J$20,U52,FALSE)=0,"-",VLOOKUP($AK$2,選択肢!$A$1:$J$20,U52,FALSE))</f>
        <v>-</v>
      </c>
      <c r="V47" s="306"/>
      <c r="W47" s="306"/>
      <c r="X47" s="306"/>
      <c r="Y47" s="306"/>
      <c r="Z47" s="307"/>
      <c r="AA47" s="305" t="str">
        <f>IF(VLOOKUP($AK$2,選択肢!$A$1:$J$20,AA52,FALSE)=0,"-",VLOOKUP($AK$2,選択肢!$A$1:$J$20,AA52,FALSE))</f>
        <v>-</v>
      </c>
      <c r="AB47" s="306"/>
      <c r="AC47" s="306"/>
      <c r="AD47" s="306"/>
      <c r="AE47" s="306"/>
      <c r="AF47" s="307"/>
      <c r="AG47" s="304" t="str">
        <f>IF(VLOOKUP($AK$2,選択肢!$A$1:$J$20,AG52,FALSE)=0,"-",VLOOKUP($AK$2,選択肢!$A$1:$J$20,AG52,FALSE))</f>
        <v>-</v>
      </c>
      <c r="AH47" s="304"/>
      <c r="AI47" s="304"/>
      <c r="AJ47" s="304"/>
      <c r="AK47" s="304"/>
      <c r="AL47" s="304" t="str">
        <f>IF(VLOOKUP($AK$2,選択肢!$A$1:$J$20,AL52,FALSE)=0,"-",VLOOKUP($AK$2,選択肢!$A$1:$J$20,AL52,FALSE))</f>
        <v>-</v>
      </c>
      <c r="AM47" s="304"/>
      <c r="AN47" s="62"/>
    </row>
    <row r="48" spans="1:43" ht="18" customHeight="1">
      <c r="A48" s="62"/>
      <c r="B48" s="67"/>
      <c r="C48" s="102" t="s">
        <v>56</v>
      </c>
      <c r="D48" s="102" t="s">
        <v>57</v>
      </c>
      <c r="E48" s="101" t="s">
        <v>56</v>
      </c>
      <c r="F48" s="303" t="s">
        <v>57</v>
      </c>
      <c r="G48" s="303"/>
      <c r="H48" s="303"/>
      <c r="I48" s="299" t="s">
        <v>56</v>
      </c>
      <c r="J48" s="300"/>
      <c r="K48" s="301"/>
      <c r="L48" s="299" t="s">
        <v>57</v>
      </c>
      <c r="M48" s="300"/>
      <c r="N48" s="301"/>
      <c r="O48" s="299" t="s">
        <v>56</v>
      </c>
      <c r="P48" s="300"/>
      <c r="Q48" s="301"/>
      <c r="R48" s="299" t="s">
        <v>57</v>
      </c>
      <c r="S48" s="300"/>
      <c r="T48" s="301"/>
      <c r="U48" s="299" t="s">
        <v>56</v>
      </c>
      <c r="V48" s="300"/>
      <c r="W48" s="301"/>
      <c r="X48" s="299" t="s">
        <v>57</v>
      </c>
      <c r="Y48" s="300"/>
      <c r="Z48" s="301"/>
      <c r="AA48" s="299" t="s">
        <v>56</v>
      </c>
      <c r="AB48" s="300"/>
      <c r="AC48" s="301"/>
      <c r="AD48" s="299" t="s">
        <v>57</v>
      </c>
      <c r="AE48" s="300"/>
      <c r="AF48" s="301"/>
      <c r="AG48" s="299" t="s">
        <v>56</v>
      </c>
      <c r="AH48" s="300"/>
      <c r="AI48" s="301"/>
      <c r="AJ48" s="299" t="s">
        <v>57</v>
      </c>
      <c r="AK48" s="301"/>
      <c r="AL48" s="101" t="s">
        <v>19</v>
      </c>
      <c r="AM48" s="101" t="s">
        <v>18</v>
      </c>
      <c r="AN48" s="62"/>
    </row>
    <row r="49" spans="1:40" ht="18" customHeight="1">
      <c r="A49" s="62"/>
      <c r="B49" s="75" t="s">
        <v>107</v>
      </c>
      <c r="C49" s="101">
        <f>COUNTIFS($B$12:$B$31,C$47,$C$12:$C$31,"A",$E$12:$E$31,"*")</f>
        <v>1</v>
      </c>
      <c r="D49" s="101">
        <f>COUNTIFS($B$12:$B$31,C$47,$C$12:$C$31,"B",$E$12:$E$31,"*")</f>
        <v>0</v>
      </c>
      <c r="E49" s="101">
        <f>COUNTIFS($B$12:$B$31,E$47,$C$12:$C$31,"A",$E$12:$E$31,"*")</f>
        <v>0</v>
      </c>
      <c r="F49" s="299">
        <f>COUNTIFS($B$12:$B$31,E$47,$C$12:$C$31,"B",$E$12:$E$31,"*")</f>
        <v>1</v>
      </c>
      <c r="G49" s="300"/>
      <c r="H49" s="301"/>
      <c r="I49" s="299">
        <f>COUNTIFS($B$12:$B$31,I$47,$C$12:$C$31,"A",$E$12:$E$31,"*")</f>
        <v>0</v>
      </c>
      <c r="J49" s="300"/>
      <c r="K49" s="301"/>
      <c r="L49" s="299">
        <f>COUNTIFS($B$12:$B$31,I$47,$C$12:$C$31,"B",$E$12:$E$31,"*")</f>
        <v>0</v>
      </c>
      <c r="M49" s="300"/>
      <c r="N49" s="301"/>
      <c r="O49" s="299">
        <f>COUNTIFS($B$12:$B$31,O$47,$C$12:$C$31,"A",$E$12:$E$31,"*")</f>
        <v>0</v>
      </c>
      <c r="P49" s="300"/>
      <c r="Q49" s="301"/>
      <c r="R49" s="299">
        <f>COUNTIFS($B$12:$B$31,O$47,$C$12:$C$31,"B",$E$12:$E$31,"*")</f>
        <v>0</v>
      </c>
      <c r="S49" s="300"/>
      <c r="T49" s="301"/>
      <c r="U49" s="299">
        <f>COUNTIFS($B$12:$B$31,U$47,$C$12:$C$31,"A",$E$12:$E$31,"*")</f>
        <v>0</v>
      </c>
      <c r="V49" s="300"/>
      <c r="W49" s="301"/>
      <c r="X49" s="299">
        <f>COUNTIFS($B$12:$B$31,U$47,$C$12:$C$31,"B",$E$12:$E$31,"*")</f>
        <v>0</v>
      </c>
      <c r="Y49" s="300"/>
      <c r="Z49" s="301"/>
      <c r="AA49" s="299">
        <f>COUNTIFS($B$12:$B$31,AA$47,$C$12:$C$31,"A",$E$12:$E$31,"*")</f>
        <v>0</v>
      </c>
      <c r="AB49" s="300"/>
      <c r="AC49" s="301"/>
      <c r="AD49" s="299">
        <f>COUNTIFS($B$12:$B$31,AA$47,$C$12:$C$31,"B",$E$12:$E$31,"*")</f>
        <v>0</v>
      </c>
      <c r="AE49" s="300"/>
      <c r="AF49" s="301"/>
      <c r="AG49" s="299">
        <f>COUNTIFS($B$12:$B$31,AG$47,$C$12:$C$31,"A",$E$12:$E$31,"*")</f>
        <v>0</v>
      </c>
      <c r="AH49" s="300"/>
      <c r="AI49" s="301"/>
      <c r="AJ49" s="299">
        <f>COUNTIFS($B$12:$B$31,AG$47,$C$12:$C$31,"B",$E$12:$E$31,"*")</f>
        <v>0</v>
      </c>
      <c r="AK49" s="301"/>
      <c r="AL49" s="101">
        <f>COUNTIFS($B$12:$B$31,AL$47,$C$12:$C$31,"A",$E$12:$E$31,"*")</f>
        <v>0</v>
      </c>
      <c r="AM49" s="101">
        <f>COUNTIFS($B$12:$B$31,AL$47,$C$12:$C$31,"B",$E$12:$E$31,"*")</f>
        <v>0</v>
      </c>
      <c r="AN49" s="62"/>
    </row>
    <row r="50" spans="1:40" ht="18" customHeight="1">
      <c r="A50" s="62"/>
      <c r="B50" s="82" t="s">
        <v>108</v>
      </c>
      <c r="C50" s="101">
        <f>COUNTIFS($B$12:$B$31,C$47,$C$12:$C$31,"C",$E$12:$E$31,"*")</f>
        <v>0</v>
      </c>
      <c r="D50" s="101">
        <f>COUNTIFS($B$12:$B$31,C$47,$C$12:$C$31,"D",$E$12:$E$31,"*")</f>
        <v>0</v>
      </c>
      <c r="E50" s="101">
        <f>COUNTIFS($B$12:$B$31,E$47,$C$12:$C$31,"C",$E$12:$E$31,"*")</f>
        <v>0</v>
      </c>
      <c r="F50" s="299">
        <f>COUNTIFS($B$12:$B$31,E$47,$C$12:$C$31,"D",$E$12:$E$31,"*")</f>
        <v>0</v>
      </c>
      <c r="G50" s="300"/>
      <c r="H50" s="301"/>
      <c r="I50" s="299">
        <f>COUNTIFS($B$12:$B$31,I$47,$C$12:$C$31,"C",$E$12:$E$31,"*")</f>
        <v>1</v>
      </c>
      <c r="J50" s="300"/>
      <c r="K50" s="301"/>
      <c r="L50" s="299">
        <f>COUNTIFS($B$12:$B$31,I$47,$C$12:$C$31,"D",$E$12:$E$31,"*")</f>
        <v>1</v>
      </c>
      <c r="M50" s="300"/>
      <c r="N50" s="301"/>
      <c r="O50" s="299">
        <f>COUNTIFS($B$12:$B$31,O$47,$C$12:$C$31,"C",$E$12:$E$31,"*")</f>
        <v>0</v>
      </c>
      <c r="P50" s="300"/>
      <c r="Q50" s="301"/>
      <c r="R50" s="299">
        <f>COUNTIFS($B$12:$B$31,O$47,$C$12:$C$31,"D",$E$12:$E$31,"*")</f>
        <v>0</v>
      </c>
      <c r="S50" s="300"/>
      <c r="T50" s="301"/>
      <c r="U50" s="299">
        <f>COUNTIFS($B$12:$B$31,U$47,$C$12:$C$31,"C",$E$12:$E$31,"*")</f>
        <v>0</v>
      </c>
      <c r="V50" s="300"/>
      <c r="W50" s="301"/>
      <c r="X50" s="299">
        <f>COUNTIFS($B$12:$B$31,U$47,$C$12:$C$31,"D",$E$12:$E$31,"*")</f>
        <v>0</v>
      </c>
      <c r="Y50" s="300"/>
      <c r="Z50" s="301"/>
      <c r="AA50" s="299">
        <f>COUNTIFS($B$12:$B$31,AA$47,$C$12:$C$31,"C",$E$12:$E$31,"*")</f>
        <v>0</v>
      </c>
      <c r="AB50" s="300"/>
      <c r="AC50" s="301"/>
      <c r="AD50" s="299">
        <f>COUNTIFS($B$12:$B$31,AA$47,$C$12:$C$31,"D",$E$12:$E$31,"*")</f>
        <v>0</v>
      </c>
      <c r="AE50" s="300"/>
      <c r="AF50" s="301"/>
      <c r="AG50" s="299">
        <f>COUNTIFS($B$12:$B$31,AG$47,$C$12:$C$31,"C",$E$12:$E$31,"*")</f>
        <v>0</v>
      </c>
      <c r="AH50" s="300"/>
      <c r="AI50" s="301"/>
      <c r="AJ50" s="299">
        <f>COUNTIFS($B$12:$B$31,AG$47,$C$12:$C$31,"D",$E$12:$E$31,"*")</f>
        <v>0</v>
      </c>
      <c r="AK50" s="301"/>
      <c r="AL50" s="101">
        <f>COUNTIFS($B$12:$B$31,AL$47,$C$12:$C$31,"C",$E$12:$E$31,"*")</f>
        <v>0</v>
      </c>
      <c r="AM50" s="101">
        <f>COUNTIFS($B$12:$B$31,AL$47,$C$12:$C$31,"D",$E$12:$E$31,"*")</f>
        <v>0</v>
      </c>
      <c r="AN50" s="62"/>
    </row>
    <row r="51" spans="1:40" ht="25" customHeight="1">
      <c r="A51" s="62"/>
      <c r="B51" s="82" t="s">
        <v>183</v>
      </c>
      <c r="C51" s="305">
        <f>IF($AK$4="４週",SUMIFS($AK$12:$AK$31,$B$12:$B$31,C47)/4/$AH$6,IF($AK$4="歴月",SUMIFS($AK$12:$AK$31,$B$12:$B$31,C47)/$AL$6,"記載する期間を選択してください"))</f>
        <v>0</v>
      </c>
      <c r="D51" s="307"/>
      <c r="E51" s="305">
        <f>IF($AK$4="４週",SUMIFS($AK$12:$AK$31,$B$12:$B$31,E47)/4/$AH$6,IF($AK$4="歴月",SUMIFS($AK$12:$AK$31,$B$12:$B$31,E47)/$AL$6,"記載する期間を選択してください"))</f>
        <v>0</v>
      </c>
      <c r="F51" s="306"/>
      <c r="G51" s="306"/>
      <c r="H51" s="307"/>
      <c r="I51" s="305">
        <f>IF($AK$4="４週",SUMIFS($AK$12:$AK$31,$B$12:$B$31,I47)/4/$AH$6,IF($AK$4="歴月",SUMIFS($AK$12:$AK$31,$B$12:$B$31,I47)/$AL$6,"記載する期間を選択してください"))</f>
        <v>0</v>
      </c>
      <c r="J51" s="306"/>
      <c r="K51" s="306"/>
      <c r="L51" s="306"/>
      <c r="M51" s="306"/>
      <c r="N51" s="307"/>
      <c r="O51" s="305">
        <f>IF($AK$4="４週",SUMIFS($AK$12:$AK$31,$B$12:$B$31,O47)/4/$AH$6,IF($AK$4="歴月",SUMIFS($AK$12:$AK$31,$B$12:$B$31,O47)/$AL$6,"記載する期間を選択してください"))</f>
        <v>0</v>
      </c>
      <c r="P51" s="306"/>
      <c r="Q51" s="306"/>
      <c r="R51" s="306"/>
      <c r="S51" s="306"/>
      <c r="T51" s="307"/>
      <c r="U51" s="305">
        <f>IF($AK$4="４週",SUMIFS($AK$12:$AK$31,$B$12:$B$31,U47)/4/$AH$6,IF($AK$4="歴月",SUMIFS($AK$12:$AK$31,$B$12:$B$31,U47)/$AL$6,"記載する期間を選択してください"))</f>
        <v>0</v>
      </c>
      <c r="V51" s="306"/>
      <c r="W51" s="306"/>
      <c r="X51" s="306"/>
      <c r="Y51" s="306"/>
      <c r="Z51" s="307"/>
      <c r="AA51" s="305">
        <f>IF($AK$4="４週",SUMIFS($AK$12:$AK$31,$B$12:$B$31,AA47)/4/$AH$6,IF($AK$4="歴月",SUMIFS($AK$12:$AK$31,$B$12:$B$31,AA47)/$AL$6,"記載する期間を選択してください"))</f>
        <v>0</v>
      </c>
      <c r="AB51" s="306"/>
      <c r="AC51" s="306"/>
      <c r="AD51" s="306"/>
      <c r="AE51" s="306"/>
      <c r="AF51" s="307"/>
      <c r="AG51" s="305">
        <f>IF($AK$4="４週",SUMIFS($AK$12:$AK$31,$B$12:$B$31,AG47)/4/$AH$6,IF($AK$4="歴月",SUMIFS($AK$12:$AK$31,$B$12:$B$31,AG47)/$AL$6,"記載する期間を選択してください"))</f>
        <v>0</v>
      </c>
      <c r="AH51" s="306"/>
      <c r="AI51" s="306"/>
      <c r="AJ51" s="306"/>
      <c r="AK51" s="307"/>
      <c r="AL51" s="305">
        <f>IF($AK$4="４週",SUMIFS($AK$12:$AK$31,$B$12:$B$31,AL47)/4/$AH$6,IF($AK$4="歴月",SUMIFS($AK$12:$AK$31,$B$12:$B$31,AL47)/$AL$6,"記載する期間を選択してください"))</f>
        <v>0</v>
      </c>
      <c r="AM51" s="307"/>
      <c r="AN51" s="62"/>
    </row>
    <row r="52" spans="1:40" ht="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77" t="s">
        <v>161</v>
      </c>
      <c r="D60" s="277"/>
      <c r="E60" s="277"/>
      <c r="F60" s="60"/>
      <c r="G60" s="60"/>
    </row>
    <row r="61" spans="1:40" ht="15" customHeight="1">
      <c r="A61" s="60"/>
      <c r="B61" s="97" t="s">
        <v>173</v>
      </c>
      <c r="C61" s="278" t="s">
        <v>162</v>
      </c>
      <c r="D61" s="278"/>
      <c r="E61" s="278"/>
      <c r="F61" s="60"/>
      <c r="G61" s="60"/>
    </row>
    <row r="62" spans="1:40" ht="15" customHeight="1">
      <c r="A62" s="60"/>
      <c r="B62" s="97" t="s">
        <v>174</v>
      </c>
      <c r="C62" s="278" t="s">
        <v>163</v>
      </c>
      <c r="D62" s="278"/>
      <c r="E62" s="278"/>
      <c r="F62" s="60"/>
      <c r="G62" s="60"/>
    </row>
    <row r="63" spans="1:40" ht="15" customHeight="1">
      <c r="A63" s="60"/>
      <c r="B63" s="97" t="s">
        <v>175</v>
      </c>
      <c r="C63" s="278" t="s">
        <v>164</v>
      </c>
      <c r="D63" s="278"/>
      <c r="E63" s="278"/>
      <c r="F63" s="60"/>
      <c r="G63" s="60"/>
    </row>
    <row r="64" spans="1:40" ht="15" customHeight="1">
      <c r="A64" s="60"/>
      <c r="B64" s="97" t="s">
        <v>176</v>
      </c>
      <c r="C64" s="278" t="s">
        <v>165</v>
      </c>
      <c r="D64" s="278"/>
      <c r="E64" s="278"/>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30:AN30"/>
    <mergeCell ref="AM31:AN31"/>
    <mergeCell ref="A32:E32"/>
    <mergeCell ref="AM32:AN33"/>
    <mergeCell ref="A33:E33"/>
    <mergeCell ref="A38:C38"/>
    <mergeCell ref="F38:H38"/>
    <mergeCell ref="I38:K38"/>
    <mergeCell ref="L38:N38"/>
    <mergeCell ref="O38:Q38"/>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6">
    <dataValidation type="whole" operator="greaterThanOrEqual" allowBlank="1" showInputMessage="1" showErrorMessage="1" sqref="I39:I40 D39:F40 AG39:AG40 AD39:AD40 AA39:AA40 X39:X40 U39:U40 R39:R40 O39:O40 L39:L40" xr:uid="{00000000-0002-0000-0D00-000000000000}">
      <formula1>0</formula1>
    </dataValidation>
    <dataValidation operator="greaterThanOrEqual" allowBlank="1" showInputMessage="1" showErrorMessage="1" sqref="I45 AJ39:AJ40 AL39 L41 L45 I41" xr:uid="{00000000-0002-0000-0D00-000001000000}"/>
    <dataValidation type="list" allowBlank="1" showInputMessage="1" showErrorMessage="1" sqref="C12:C31" xr:uid="{00000000-0002-0000-0D00-000002000000}">
      <formula1>"A,B,C,D"</formula1>
    </dataValidation>
    <dataValidation type="list" allowBlank="1" showInputMessage="1" showErrorMessage="1" sqref="AK5:AN5" xr:uid="{00000000-0002-0000-0D00-000003000000}">
      <formula1>"予定,実績"</formula1>
    </dataValidation>
    <dataValidation type="list" allowBlank="1" showInputMessage="1" showErrorMessage="1" sqref="AK4:AN4" xr:uid="{00000000-0002-0000-0D00-000004000000}">
      <formula1>"４週,歴月"</formula1>
    </dataValidation>
    <dataValidation allowBlank="1" showInputMessage="1" sqref="B12:B13"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D00-000005000000}">
          <x14:formula1>
            <xm:f>選択肢!$C$19:$D$19</xm:f>
          </x14:formula1>
          <xm:sqref>B14:B31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4"/>
  <sheetViews>
    <sheetView showGridLines="0" view="pageBreakPreview" zoomScaleNormal="100" zoomScaleSheetLayoutView="100" workbookViewId="0">
      <selection activeCell="B16" sqref="B16"/>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319</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371" t="s">
        <v>98</v>
      </c>
      <c r="AL2" s="372"/>
      <c r="AM2" s="372"/>
      <c r="AN2" s="373"/>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6"/>
      <c r="AN13" s="276"/>
    </row>
    <row r="14" spans="1:40" ht="18" customHeight="1">
      <c r="A14" s="74">
        <v>3</v>
      </c>
      <c r="B14" s="103" t="s">
        <v>124</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6"/>
      <c r="AN14" s="276"/>
    </row>
    <row r="15" spans="1:40" ht="18" customHeight="1">
      <c r="A15" s="74">
        <v>4</v>
      </c>
      <c r="B15" s="103" t="s">
        <v>124</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6"/>
      <c r="AN15" s="276"/>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77"/>
      <c r="B38" s="277"/>
      <c r="C38" s="277"/>
      <c r="D38" s="98">
        <v>4</v>
      </c>
      <c r="E38" s="98">
        <v>5</v>
      </c>
      <c r="F38" s="347">
        <v>6</v>
      </c>
      <c r="G38" s="347"/>
      <c r="H38" s="347"/>
      <c r="I38" s="347">
        <v>7</v>
      </c>
      <c r="J38" s="347"/>
      <c r="K38" s="347"/>
      <c r="L38" s="347">
        <v>8</v>
      </c>
      <c r="M38" s="347"/>
      <c r="N38" s="347"/>
      <c r="O38" s="347">
        <v>9</v>
      </c>
      <c r="P38" s="347"/>
      <c r="Q38" s="347"/>
      <c r="R38" s="347">
        <v>10</v>
      </c>
      <c r="S38" s="347"/>
      <c r="T38" s="347"/>
      <c r="U38" s="347">
        <v>11</v>
      </c>
      <c r="V38" s="347"/>
      <c r="W38" s="347"/>
      <c r="X38" s="347">
        <v>12</v>
      </c>
      <c r="Y38" s="347"/>
      <c r="Z38" s="347"/>
      <c r="AA38" s="347">
        <v>1</v>
      </c>
      <c r="AB38" s="347"/>
      <c r="AC38" s="347"/>
      <c r="AD38" s="347">
        <v>2</v>
      </c>
      <c r="AE38" s="347"/>
      <c r="AF38" s="347"/>
      <c r="AG38" s="347">
        <v>3</v>
      </c>
      <c r="AH38" s="347"/>
      <c r="AI38" s="347"/>
      <c r="AJ38" s="277" t="s">
        <v>142</v>
      </c>
      <c r="AK38" s="277"/>
      <c r="AL38" s="82" t="s">
        <v>193</v>
      </c>
      <c r="AM38"/>
      <c r="AN38"/>
      <c r="AO38"/>
      <c r="AP38"/>
      <c r="AQ38"/>
    </row>
    <row r="39" spans="1:43" ht="18" customHeight="1">
      <c r="A39" s="351" t="s">
        <v>196</v>
      </c>
      <c r="B39" s="351"/>
      <c r="C39" s="351"/>
      <c r="D39" s="69">
        <v>1400</v>
      </c>
      <c r="E39" s="69">
        <v>1310</v>
      </c>
      <c r="F39" s="348">
        <v>1400</v>
      </c>
      <c r="G39" s="348"/>
      <c r="H39" s="348"/>
      <c r="I39" s="348">
        <v>1200</v>
      </c>
      <c r="J39" s="348"/>
      <c r="K39" s="348"/>
      <c r="L39" s="348">
        <v>1200</v>
      </c>
      <c r="M39" s="348"/>
      <c r="N39" s="348"/>
      <c r="O39" s="348">
        <v>3000</v>
      </c>
      <c r="P39" s="348"/>
      <c r="Q39" s="348"/>
      <c r="R39" s="348">
        <v>3000</v>
      </c>
      <c r="S39" s="348"/>
      <c r="T39" s="348"/>
      <c r="U39" s="348">
        <v>3000</v>
      </c>
      <c r="V39" s="348"/>
      <c r="W39" s="348"/>
      <c r="X39" s="348">
        <v>3000</v>
      </c>
      <c r="Y39" s="348"/>
      <c r="Z39" s="348"/>
      <c r="AA39" s="348">
        <v>3000</v>
      </c>
      <c r="AB39" s="348"/>
      <c r="AC39" s="348"/>
      <c r="AD39" s="348">
        <v>3000</v>
      </c>
      <c r="AE39" s="348"/>
      <c r="AF39" s="348"/>
      <c r="AG39" s="348">
        <v>3000</v>
      </c>
      <c r="AH39" s="348"/>
      <c r="AI39" s="348"/>
      <c r="AJ39" s="278">
        <f>SUM(D39:AI39)</f>
        <v>27510</v>
      </c>
      <c r="AK39" s="278"/>
      <c r="AL39" s="349">
        <f>ROUNDUP(AJ39/AJ40,1)</f>
        <v>116.1</v>
      </c>
      <c r="AM39"/>
      <c r="AN39"/>
      <c r="AO39"/>
      <c r="AP39"/>
      <c r="AQ39"/>
    </row>
    <row r="40" spans="1:43" ht="18" customHeight="1">
      <c r="A40" s="351" t="s">
        <v>190</v>
      </c>
      <c r="B40" s="351"/>
      <c r="C40" s="351"/>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78">
        <f>+SUM(D40:AI40)</f>
        <v>237</v>
      </c>
      <c r="AK40" s="278"/>
      <c r="AL40" s="350"/>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77" t="s">
        <v>184</v>
      </c>
      <c r="B43" s="277"/>
      <c r="C43" s="295" t="s">
        <v>210</v>
      </c>
      <c r="D43" s="277"/>
      <c r="E43" s="295" t="s">
        <v>211</v>
      </c>
      <c r="F43" s="295"/>
      <c r="G43" s="295"/>
      <c r="H43" s="295"/>
      <c r="I43" s="295" t="s">
        <v>212</v>
      </c>
      <c r="J43" s="295"/>
      <c r="K43" s="295"/>
      <c r="L43" s="295"/>
      <c r="M43" s="295"/>
      <c r="N43" s="29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95" t="s">
        <v>194</v>
      </c>
      <c r="B44" s="295"/>
      <c r="C44" s="352">
        <f>ROUNDDOWN(IF(AL39&lt;=60,1,1+ROUNDUP((AL39-60)/60,0)),1)</f>
        <v>2</v>
      </c>
      <c r="D44" s="352"/>
      <c r="E44" s="352">
        <f>ROUNDDOWN(IF(AL39&lt;=30,1,1+ROUNDUP((AL39-30)/30,0)),1)</f>
        <v>4</v>
      </c>
      <c r="F44" s="352"/>
      <c r="G44" s="352"/>
      <c r="H44" s="352"/>
      <c r="I44" s="352">
        <f>ROUNDDOWN(AL39/25,1)</f>
        <v>4.5999999999999996</v>
      </c>
      <c r="J44" s="352"/>
      <c r="K44" s="352"/>
      <c r="L44" s="352"/>
      <c r="M44" s="352"/>
      <c r="N44" s="35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05" t="str">
        <f>IF(VLOOKUP($AK$2,選択肢!$A$1:$J$20,C52,FALSE)=0,"-",VLOOKUP($AK$2,選択肢!$A$1:$J$20,C52,FALSE))</f>
        <v>管理者</v>
      </c>
      <c r="D47" s="306"/>
      <c r="E47" s="304" t="str">
        <f>IF(VLOOKUP($AK$2,選択肢!$A$1:$J$20,E52,FALSE)=0,"-",VLOOKUP($AK$2,選択肢!$A$1:$J$20,E52,FALSE))</f>
        <v>サービス管理責任者</v>
      </c>
      <c r="F47" s="304"/>
      <c r="G47" s="304"/>
      <c r="H47" s="304"/>
      <c r="I47" s="305" t="str">
        <f>IF(VLOOKUP($AK$2,選択肢!$A$1:$J$20,I52,FALSE)=0,"-",VLOOKUP($AK$2,選択肢!$A$1:$J$20,I52,FALSE))</f>
        <v>地域生活支援員</v>
      </c>
      <c r="J47" s="306"/>
      <c r="K47" s="306"/>
      <c r="L47" s="306"/>
      <c r="M47" s="306"/>
      <c r="N47" s="307"/>
      <c r="O47" s="305" t="str">
        <f>IF(VLOOKUP($AK$2,選択肢!$A$1:$J$20,O52,FALSE)=0,"-",VLOOKUP($AK$2,選択肢!$A$1:$J$20,O52,FALSE))</f>
        <v>-</v>
      </c>
      <c r="P47" s="306"/>
      <c r="Q47" s="306"/>
      <c r="R47" s="306"/>
      <c r="S47" s="306"/>
      <c r="T47" s="307"/>
      <c r="U47" s="305" t="str">
        <f>IF(VLOOKUP($AK$2,選択肢!$A$1:$J$20,U52,FALSE)=0,"-",VLOOKUP($AK$2,選択肢!$A$1:$J$20,U52,FALSE))</f>
        <v>-</v>
      </c>
      <c r="V47" s="306"/>
      <c r="W47" s="306"/>
      <c r="X47" s="306"/>
      <c r="Y47" s="306"/>
      <c r="Z47" s="307"/>
      <c r="AA47" s="305" t="str">
        <f>IF(VLOOKUP($AK$2,選択肢!$A$1:$J$20,AA52,FALSE)=0,"-",VLOOKUP($AK$2,選択肢!$A$1:$J$20,AA52,FALSE))</f>
        <v>-</v>
      </c>
      <c r="AB47" s="306"/>
      <c r="AC47" s="306"/>
      <c r="AD47" s="306"/>
      <c r="AE47" s="306"/>
      <c r="AF47" s="307"/>
      <c r="AG47" s="304" t="str">
        <f>IF(VLOOKUP($AK$2,選択肢!$A$1:$J$20,AG52,FALSE)=0,"-",VLOOKUP($AK$2,選択肢!$A$1:$J$20,AG52,FALSE))</f>
        <v>-</v>
      </c>
      <c r="AH47" s="304"/>
      <c r="AI47" s="304"/>
      <c r="AJ47" s="304"/>
      <c r="AK47" s="304"/>
      <c r="AL47" s="304" t="str">
        <f>IF(VLOOKUP($AK$2,選択肢!$A$1:$J$20,AL52,FALSE)=0,"-",VLOOKUP($AK$2,選択肢!$A$1:$J$20,AL52,FALSE))</f>
        <v>-</v>
      </c>
      <c r="AM47" s="304"/>
      <c r="AN47" s="62"/>
    </row>
    <row r="48" spans="1:43" ht="18" customHeight="1">
      <c r="A48" s="62"/>
      <c r="B48" s="67"/>
      <c r="C48" s="102" t="s">
        <v>56</v>
      </c>
      <c r="D48" s="102" t="s">
        <v>57</v>
      </c>
      <c r="E48" s="101" t="s">
        <v>56</v>
      </c>
      <c r="F48" s="303" t="s">
        <v>57</v>
      </c>
      <c r="G48" s="303"/>
      <c r="H48" s="303"/>
      <c r="I48" s="299" t="s">
        <v>56</v>
      </c>
      <c r="J48" s="300"/>
      <c r="K48" s="301"/>
      <c r="L48" s="299" t="s">
        <v>57</v>
      </c>
      <c r="M48" s="300"/>
      <c r="N48" s="301"/>
      <c r="O48" s="299" t="s">
        <v>56</v>
      </c>
      <c r="P48" s="300"/>
      <c r="Q48" s="301"/>
      <c r="R48" s="299" t="s">
        <v>57</v>
      </c>
      <c r="S48" s="300"/>
      <c r="T48" s="301"/>
      <c r="U48" s="299" t="s">
        <v>56</v>
      </c>
      <c r="V48" s="300"/>
      <c r="W48" s="301"/>
      <c r="X48" s="299" t="s">
        <v>57</v>
      </c>
      <c r="Y48" s="300"/>
      <c r="Z48" s="301"/>
      <c r="AA48" s="299" t="s">
        <v>56</v>
      </c>
      <c r="AB48" s="300"/>
      <c r="AC48" s="301"/>
      <c r="AD48" s="299" t="s">
        <v>57</v>
      </c>
      <c r="AE48" s="300"/>
      <c r="AF48" s="301"/>
      <c r="AG48" s="299" t="s">
        <v>56</v>
      </c>
      <c r="AH48" s="300"/>
      <c r="AI48" s="301"/>
      <c r="AJ48" s="299" t="s">
        <v>57</v>
      </c>
      <c r="AK48" s="301"/>
      <c r="AL48" s="101" t="s">
        <v>19</v>
      </c>
      <c r="AM48" s="101" t="s">
        <v>18</v>
      </c>
      <c r="AN48" s="62"/>
    </row>
    <row r="49" spans="1:40" ht="18" customHeight="1">
      <c r="A49" s="62"/>
      <c r="B49" s="75" t="s">
        <v>107</v>
      </c>
      <c r="C49" s="101">
        <f>COUNTIFS($B$12:$B$31,C$47,$C$12:$C$31,"A",$E$12:$E$31,"*")</f>
        <v>1</v>
      </c>
      <c r="D49" s="101">
        <f>COUNTIFS($B$12:$B$31,C$47,$C$12:$C$31,"B",$E$12:$E$31,"*")</f>
        <v>0</v>
      </c>
      <c r="E49" s="101">
        <f>COUNTIFS($B$12:$B$31,E$47,$C$12:$C$31,"A",$E$12:$E$31,"*")</f>
        <v>0</v>
      </c>
      <c r="F49" s="299">
        <f>COUNTIFS($B$12:$B$31,E$47,$C$12:$C$31,"B",$E$12:$E$31,"*")</f>
        <v>1</v>
      </c>
      <c r="G49" s="300"/>
      <c r="H49" s="301"/>
      <c r="I49" s="299">
        <f>COUNTIFS($B$12:$B$31,I$47,$C$12:$C$31,"A",$E$12:$E$31,"*")</f>
        <v>0</v>
      </c>
      <c r="J49" s="300"/>
      <c r="K49" s="301"/>
      <c r="L49" s="299">
        <f>COUNTIFS($B$12:$B$31,I$47,$C$12:$C$31,"B",$E$12:$E$31,"*")</f>
        <v>0</v>
      </c>
      <c r="M49" s="300"/>
      <c r="N49" s="301"/>
      <c r="O49" s="299">
        <f>COUNTIFS($B$12:$B$31,O$47,$C$12:$C$31,"A",$E$12:$E$31,"*")</f>
        <v>0</v>
      </c>
      <c r="P49" s="300"/>
      <c r="Q49" s="301"/>
      <c r="R49" s="299">
        <f>COUNTIFS($B$12:$B$31,O$47,$C$12:$C$31,"B",$E$12:$E$31,"*")</f>
        <v>0</v>
      </c>
      <c r="S49" s="300"/>
      <c r="T49" s="301"/>
      <c r="U49" s="299">
        <f>COUNTIFS($B$12:$B$31,U$47,$C$12:$C$31,"A",$E$12:$E$31,"*")</f>
        <v>0</v>
      </c>
      <c r="V49" s="300"/>
      <c r="W49" s="301"/>
      <c r="X49" s="299">
        <f>COUNTIFS($B$12:$B$31,U$47,$C$12:$C$31,"B",$E$12:$E$31,"*")</f>
        <v>0</v>
      </c>
      <c r="Y49" s="300"/>
      <c r="Z49" s="301"/>
      <c r="AA49" s="299">
        <f>COUNTIFS($B$12:$B$31,AA$47,$C$12:$C$31,"A",$E$12:$E$31,"*")</f>
        <v>0</v>
      </c>
      <c r="AB49" s="300"/>
      <c r="AC49" s="301"/>
      <c r="AD49" s="299">
        <f>COUNTIFS($B$12:$B$31,AA$47,$C$12:$C$31,"B",$E$12:$E$31,"*")</f>
        <v>0</v>
      </c>
      <c r="AE49" s="300"/>
      <c r="AF49" s="301"/>
      <c r="AG49" s="299">
        <f>COUNTIFS($B$12:$B$31,AG$47,$C$12:$C$31,"A",$E$12:$E$31,"*")</f>
        <v>0</v>
      </c>
      <c r="AH49" s="300"/>
      <c r="AI49" s="301"/>
      <c r="AJ49" s="299">
        <f>COUNTIFS($B$12:$B$31,AG$47,$C$12:$C$31,"B",$E$12:$E$31,"*")</f>
        <v>0</v>
      </c>
      <c r="AK49" s="301"/>
      <c r="AL49" s="101">
        <f>COUNTIFS($B$12:$B$31,AL$47,$C$12:$C$31,"A",$E$12:$E$31,"*")</f>
        <v>0</v>
      </c>
      <c r="AM49" s="101">
        <f>COUNTIFS($B$12:$B$31,AL$47,$C$12:$C$31,"B",$E$12:$E$31,"*")</f>
        <v>0</v>
      </c>
      <c r="AN49" s="62"/>
    </row>
    <row r="50" spans="1:40" ht="18" customHeight="1">
      <c r="A50" s="62"/>
      <c r="B50" s="82" t="s">
        <v>108</v>
      </c>
      <c r="C50" s="101">
        <f>COUNTIFS($B$12:$B$31,C$47,$C$12:$C$31,"C",$E$12:$E$31,"*")</f>
        <v>0</v>
      </c>
      <c r="D50" s="101">
        <f>COUNTIFS($B$12:$B$31,C$47,$C$12:$C$31,"D",$E$12:$E$31,"*")</f>
        <v>0</v>
      </c>
      <c r="E50" s="101">
        <f>COUNTIFS($B$12:$B$31,E$47,$C$12:$C$31,"C",$E$12:$E$31,"*")</f>
        <v>0</v>
      </c>
      <c r="F50" s="299">
        <f>COUNTIFS($B$12:$B$31,E$47,$C$12:$C$31,"D",$E$12:$E$31,"*")</f>
        <v>0</v>
      </c>
      <c r="G50" s="300"/>
      <c r="H50" s="301"/>
      <c r="I50" s="299">
        <f>COUNTIFS($B$12:$B$31,I$47,$C$12:$C$31,"C",$E$12:$E$31,"*")</f>
        <v>1</v>
      </c>
      <c r="J50" s="300"/>
      <c r="K50" s="301"/>
      <c r="L50" s="299">
        <f>COUNTIFS($B$12:$B$31,I$47,$C$12:$C$31,"D",$E$12:$E$31,"*")</f>
        <v>1</v>
      </c>
      <c r="M50" s="300"/>
      <c r="N50" s="301"/>
      <c r="O50" s="299">
        <f>COUNTIFS($B$12:$B$31,O$47,$C$12:$C$31,"C",$E$12:$E$31,"*")</f>
        <v>0</v>
      </c>
      <c r="P50" s="300"/>
      <c r="Q50" s="301"/>
      <c r="R50" s="299">
        <f>COUNTIFS($B$12:$B$31,O$47,$C$12:$C$31,"D",$E$12:$E$31,"*")</f>
        <v>0</v>
      </c>
      <c r="S50" s="300"/>
      <c r="T50" s="301"/>
      <c r="U50" s="299">
        <f>COUNTIFS($B$12:$B$31,U$47,$C$12:$C$31,"C",$E$12:$E$31,"*")</f>
        <v>0</v>
      </c>
      <c r="V50" s="300"/>
      <c r="W50" s="301"/>
      <c r="X50" s="299">
        <f>COUNTIFS($B$12:$B$31,U$47,$C$12:$C$31,"D",$E$12:$E$31,"*")</f>
        <v>0</v>
      </c>
      <c r="Y50" s="300"/>
      <c r="Z50" s="301"/>
      <c r="AA50" s="299">
        <f>COUNTIFS($B$12:$B$31,AA$47,$C$12:$C$31,"C",$E$12:$E$31,"*")</f>
        <v>0</v>
      </c>
      <c r="AB50" s="300"/>
      <c r="AC50" s="301"/>
      <c r="AD50" s="299">
        <f>COUNTIFS($B$12:$B$31,AA$47,$C$12:$C$31,"D",$E$12:$E$31,"*")</f>
        <v>0</v>
      </c>
      <c r="AE50" s="300"/>
      <c r="AF50" s="301"/>
      <c r="AG50" s="299">
        <f>COUNTIFS($B$12:$B$31,AG$47,$C$12:$C$31,"C",$E$12:$E$31,"*")</f>
        <v>0</v>
      </c>
      <c r="AH50" s="300"/>
      <c r="AI50" s="301"/>
      <c r="AJ50" s="299">
        <f>COUNTIFS($B$12:$B$31,AG$47,$C$12:$C$31,"D",$E$12:$E$31,"*")</f>
        <v>0</v>
      </c>
      <c r="AK50" s="301"/>
      <c r="AL50" s="101">
        <f>COUNTIFS($B$12:$B$31,AL$47,$C$12:$C$31,"C",$E$12:$E$31,"*")</f>
        <v>0</v>
      </c>
      <c r="AM50" s="101">
        <f>COUNTIFS($B$12:$B$31,AL$47,$C$12:$C$31,"D",$E$12:$E$31,"*")</f>
        <v>0</v>
      </c>
      <c r="AN50" s="62"/>
    </row>
    <row r="51" spans="1:40" ht="25" customHeight="1">
      <c r="A51" s="62"/>
      <c r="B51" s="82" t="s">
        <v>183</v>
      </c>
      <c r="C51" s="305" t="str">
        <f>IF($AK$4="４週",SUMIFS($AK$12:$AK$31,$B$12:$B$31,C47)/4/$AH$6,IF($AK$4="歴月",SUMIFS($AK$12:$AK$31,$B$12:$B$31,C47)/$AL$6,"記載する期間を選択してください"))</f>
        <v>記載する期間を選択してください</v>
      </c>
      <c r="D51" s="307"/>
      <c r="E51" s="305" t="str">
        <f>IF($AK$4="４週",SUMIFS($AK$12:$AK$31,$B$12:$B$31,E47)/4/$AH$6,IF($AK$4="歴月",SUMIFS($AK$12:$AK$31,$B$12:$B$31,E47)/$AL$6,"記載する期間を選択してください"))</f>
        <v>記載する期間を選択してください</v>
      </c>
      <c r="F51" s="306"/>
      <c r="G51" s="306"/>
      <c r="H51" s="307"/>
      <c r="I51" s="305" t="str">
        <f>IF($AK$4="４週",SUMIFS($AK$12:$AK$31,$B$12:$B$31,I47)/4/$AH$6,IF($AK$4="歴月",SUMIFS($AK$12:$AK$31,$B$12:$B$31,I47)/$AL$6,"記載する期間を選択してください"))</f>
        <v>記載する期間を選択してください</v>
      </c>
      <c r="J51" s="306"/>
      <c r="K51" s="306"/>
      <c r="L51" s="306"/>
      <c r="M51" s="306"/>
      <c r="N51" s="307"/>
      <c r="O51" s="305" t="str">
        <f>IF($AK$4="４週",SUMIFS($AK$12:$AK$31,$B$12:$B$31,O47)/4/$AH$6,IF($AK$4="歴月",SUMIFS($AK$12:$AK$31,$B$12:$B$31,O47)/$AL$6,"記載する期間を選択してください"))</f>
        <v>記載する期間を選択してください</v>
      </c>
      <c r="P51" s="306"/>
      <c r="Q51" s="306"/>
      <c r="R51" s="306"/>
      <c r="S51" s="306"/>
      <c r="T51" s="307"/>
      <c r="U51" s="305" t="str">
        <f>IF($AK$4="４週",SUMIFS($AK$12:$AK$31,$B$12:$B$31,U47)/4/$AH$6,IF($AK$4="歴月",SUMIFS($AK$12:$AK$31,$B$12:$B$31,U47)/$AL$6,"記載する期間を選択してください"))</f>
        <v>記載する期間を選択してください</v>
      </c>
      <c r="V51" s="306"/>
      <c r="W51" s="306"/>
      <c r="X51" s="306"/>
      <c r="Y51" s="306"/>
      <c r="Z51" s="307"/>
      <c r="AA51" s="305" t="str">
        <f>IF($AK$4="４週",SUMIFS($AK$12:$AK$31,$B$12:$B$31,AA47)/4/$AH$6,IF($AK$4="歴月",SUMIFS($AK$12:$AK$31,$B$12:$B$31,AA47)/$AL$6,"記載する期間を選択してください"))</f>
        <v>記載する期間を選択してください</v>
      </c>
      <c r="AB51" s="306"/>
      <c r="AC51" s="306"/>
      <c r="AD51" s="306"/>
      <c r="AE51" s="306"/>
      <c r="AF51" s="307"/>
      <c r="AG51" s="305" t="str">
        <f>IF($AK$4="４週",SUMIFS($AK$12:$AK$31,$B$12:$B$31,AG47)/4/$AH$6,IF($AK$4="歴月",SUMIFS($AK$12:$AK$31,$B$12:$B$31,AG47)/$AL$6,"記載する期間を選択してください"))</f>
        <v>記載する期間を選択してください</v>
      </c>
      <c r="AH51" s="306"/>
      <c r="AI51" s="306"/>
      <c r="AJ51" s="306"/>
      <c r="AK51" s="307"/>
      <c r="AL51" s="305" t="str">
        <f>IF($AK$4="４週",SUMIFS($AK$12:$AK$31,$B$12:$B$31,AL47)/4/$AH$6,IF($AK$4="歴月",SUMIFS($AK$12:$AK$31,$B$12:$B$31,AL47)/$AL$6,"記載する期間を選択してください"))</f>
        <v>記載する期間を選択してください</v>
      </c>
      <c r="AM51" s="307"/>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77" t="s">
        <v>161</v>
      </c>
      <c r="D60" s="277"/>
      <c r="E60" s="277"/>
      <c r="F60" s="60"/>
      <c r="G60" s="60"/>
    </row>
    <row r="61" spans="1:40" ht="15" customHeight="1">
      <c r="A61" s="60"/>
      <c r="B61" s="97" t="s">
        <v>173</v>
      </c>
      <c r="C61" s="278" t="s">
        <v>162</v>
      </c>
      <c r="D61" s="278"/>
      <c r="E61" s="278"/>
      <c r="F61" s="60"/>
      <c r="G61" s="60"/>
    </row>
    <row r="62" spans="1:40" ht="15" customHeight="1">
      <c r="A62" s="60"/>
      <c r="B62" s="97" t="s">
        <v>174</v>
      </c>
      <c r="C62" s="278" t="s">
        <v>163</v>
      </c>
      <c r="D62" s="278"/>
      <c r="E62" s="278"/>
      <c r="F62" s="60"/>
      <c r="G62" s="60"/>
    </row>
    <row r="63" spans="1:40" ht="15" customHeight="1">
      <c r="A63" s="60"/>
      <c r="B63" s="97" t="s">
        <v>175</v>
      </c>
      <c r="C63" s="278" t="s">
        <v>164</v>
      </c>
      <c r="D63" s="278"/>
      <c r="E63" s="278"/>
      <c r="F63" s="60"/>
      <c r="G63" s="60"/>
    </row>
    <row r="64" spans="1:40" ht="15" customHeight="1">
      <c r="A64" s="60"/>
      <c r="B64" s="97" t="s">
        <v>176</v>
      </c>
      <c r="C64" s="278" t="s">
        <v>165</v>
      </c>
      <c r="D64" s="278"/>
      <c r="E64" s="278"/>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46">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30:AN30"/>
    <mergeCell ref="AM31:AN31"/>
    <mergeCell ref="A32:E32"/>
    <mergeCell ref="AM32:AN33"/>
    <mergeCell ref="A33:E33"/>
    <mergeCell ref="A38:C38"/>
    <mergeCell ref="F38:H38"/>
    <mergeCell ref="I38:K38"/>
    <mergeCell ref="L38:N38"/>
    <mergeCell ref="O38:Q38"/>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6">
    <dataValidation type="list" allowBlank="1" showInputMessage="1" showErrorMessage="1" sqref="C12:C31" xr:uid="{00000000-0002-0000-0E00-000000000000}">
      <formula1>"A,B,C,D"</formula1>
    </dataValidation>
    <dataValidation operator="greaterThanOrEqual" allowBlank="1" showInputMessage="1" showErrorMessage="1" sqref="I45 AJ39:AJ40 AL39 L41 L45 I41" xr:uid="{00000000-0002-0000-0E00-000001000000}"/>
    <dataValidation type="whole" operator="greaterThanOrEqual" allowBlank="1" showInputMessage="1" showErrorMessage="1" sqref="I39:I40 D39:F40 AG39:AG40 O39:O40 AD39:AD40 AA39:AA40 X39:X40 U39:U40 R39:R40 L39:L40" xr:uid="{00000000-0002-0000-0E00-000002000000}">
      <formula1>0</formula1>
    </dataValidation>
    <dataValidation type="list" allowBlank="1" showInputMessage="1" showErrorMessage="1" sqref="AK5:AN5" xr:uid="{00000000-0002-0000-0E00-000003000000}">
      <formula1>"予定,実績"</formula1>
    </dataValidation>
    <dataValidation type="list" allowBlank="1" showInputMessage="1" showErrorMessage="1" sqref="AK4:AN4" xr:uid="{00000000-0002-0000-0E00-000004000000}">
      <formula1>"４週,歴月"</formula1>
    </dataValidation>
    <dataValidation allowBlank="1" showInputMessage="1" sqref="B12:B13"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E00-000005000000}">
          <x14:formula1>
            <xm:f>選択肢!$C$20:$D$20</xm:f>
          </x14:formula1>
          <xm:sqref>B14:B31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2"/>
  <sheetViews>
    <sheetView showGridLines="0" view="pageBreakPreview" topLeftCell="A3" zoomScaleNormal="100" zoomScaleSheetLayoutView="100" workbookViewId="0">
      <selection activeCell="B16" sqref="B16"/>
    </sheetView>
  </sheetViews>
  <sheetFormatPr defaultColWidth="8.25" defaultRowHeight="21" customHeight="1"/>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320</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233</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160</v>
      </c>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377" t="s">
        <v>141</v>
      </c>
      <c r="B8" s="314" t="s">
        <v>150</v>
      </c>
      <c r="C8" s="328"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377"/>
      <c r="B9" s="315"/>
      <c r="C9" s="330"/>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377"/>
      <c r="B10" s="316" t="s">
        <v>287</v>
      </c>
      <c r="C10" s="330"/>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377"/>
      <c r="B11" s="317"/>
      <c r="C11" s="33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6"/>
      <c r="AN13" s="276"/>
    </row>
    <row r="14" spans="1:40" ht="18" customHeight="1">
      <c r="A14" s="74">
        <v>3</v>
      </c>
      <c r="B14" s="138" t="s">
        <v>125</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6"/>
      <c r="AN14" s="276"/>
    </row>
    <row r="15" spans="1:40" ht="18" customHeight="1">
      <c r="A15" s="74">
        <v>4</v>
      </c>
      <c r="B15" s="138" t="s">
        <v>116</v>
      </c>
      <c r="C15" s="83" t="s">
        <v>173</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6"/>
      <c r="AN15" s="276"/>
    </row>
    <row r="16" spans="1:40" ht="18" customHeight="1">
      <c r="A16" s="74">
        <v>5</v>
      </c>
      <c r="B16" s="138"/>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6"/>
      <c r="AN16" s="276"/>
    </row>
    <row r="17" spans="1:40" ht="18" customHeight="1">
      <c r="A17" s="74">
        <v>6</v>
      </c>
      <c r="B17" s="138"/>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38"/>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38"/>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ref="AK19" si="2">+SUM(F19:AJ19)</f>
        <v>0</v>
      </c>
      <c r="AL19" s="71">
        <f t="shared" ref="AL19" si="3">IF($AK$4="４週",AK19/4,AK19/(DAY(EOMONTH($F$10,0))/7))</f>
        <v>0</v>
      </c>
      <c r="AM19" s="276"/>
      <c r="AN19" s="276"/>
    </row>
    <row r="20" spans="1:40" ht="18" customHeight="1">
      <c r="A20" s="74">
        <v>9</v>
      </c>
      <c r="B20" s="138"/>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38"/>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38"/>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38"/>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38"/>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38"/>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38"/>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38"/>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38"/>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38"/>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38"/>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38"/>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 t="shared" ref="F32:AJ32" si="4">+SUM(F12:F31)</f>
        <v>0</v>
      </c>
      <c r="G32" s="72">
        <f t="shared" si="4"/>
        <v>0</v>
      </c>
      <c r="H32" s="72">
        <f t="shared" si="4"/>
        <v>0</v>
      </c>
      <c r="I32" s="72">
        <f t="shared" si="4"/>
        <v>0</v>
      </c>
      <c r="J32" s="72">
        <f t="shared" si="4"/>
        <v>0</v>
      </c>
      <c r="K32" s="72">
        <f t="shared" si="4"/>
        <v>0</v>
      </c>
      <c r="L32" s="72">
        <f t="shared" si="4"/>
        <v>0</v>
      </c>
      <c r="M32" s="72">
        <f t="shared" si="4"/>
        <v>0</v>
      </c>
      <c r="N32" s="72">
        <f t="shared" si="4"/>
        <v>0</v>
      </c>
      <c r="O32" s="72">
        <f t="shared" si="4"/>
        <v>0</v>
      </c>
      <c r="P32" s="72">
        <f t="shared" si="4"/>
        <v>0</v>
      </c>
      <c r="Q32" s="72">
        <f t="shared" si="4"/>
        <v>0</v>
      </c>
      <c r="R32" s="72">
        <f t="shared" si="4"/>
        <v>0</v>
      </c>
      <c r="S32" s="72">
        <f t="shared" si="4"/>
        <v>0</v>
      </c>
      <c r="T32" s="72">
        <f t="shared" si="4"/>
        <v>0</v>
      </c>
      <c r="U32" s="72">
        <f t="shared" si="4"/>
        <v>0</v>
      </c>
      <c r="V32" s="72">
        <f t="shared" si="4"/>
        <v>0</v>
      </c>
      <c r="W32" s="72">
        <f t="shared" si="4"/>
        <v>0</v>
      </c>
      <c r="X32" s="72">
        <f t="shared" si="4"/>
        <v>0</v>
      </c>
      <c r="Y32" s="72">
        <f t="shared" si="4"/>
        <v>0</v>
      </c>
      <c r="Z32" s="72">
        <f t="shared" si="4"/>
        <v>0</v>
      </c>
      <c r="AA32" s="72">
        <f t="shared" si="4"/>
        <v>0</v>
      </c>
      <c r="AB32" s="72">
        <f t="shared" si="4"/>
        <v>0</v>
      </c>
      <c r="AC32" s="72">
        <f t="shared" si="4"/>
        <v>0</v>
      </c>
      <c r="AD32" s="72">
        <f t="shared" si="4"/>
        <v>0</v>
      </c>
      <c r="AE32" s="72">
        <f t="shared" si="4"/>
        <v>0</v>
      </c>
      <c r="AF32" s="72">
        <f t="shared" si="4"/>
        <v>0</v>
      </c>
      <c r="AG32" s="72">
        <f t="shared" si="4"/>
        <v>0</v>
      </c>
      <c r="AH32" s="72">
        <f t="shared" si="4"/>
        <v>0</v>
      </c>
      <c r="AI32" s="72">
        <f t="shared" si="4"/>
        <v>0</v>
      </c>
      <c r="AJ32" s="72">
        <f t="shared" si="4"/>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189</v>
      </c>
      <c r="B36" s="67"/>
      <c r="C36" s="67"/>
      <c r="D36" s="67"/>
      <c r="E36" s="67"/>
      <c r="F36" s="67"/>
      <c r="G36" s="60"/>
      <c r="H36" s="60"/>
      <c r="I36" s="60"/>
      <c r="J36" s="60"/>
      <c r="K36" s="60"/>
      <c r="L36" s="60"/>
      <c r="M36" s="60"/>
      <c r="N36" s="60"/>
      <c r="O36" s="60"/>
      <c r="AM36" s="67"/>
      <c r="AN36" s="62"/>
    </row>
    <row r="37" spans="1:43" ht="25" customHeight="1">
      <c r="A37" s="277"/>
      <c r="B37" s="277"/>
      <c r="C37" s="277"/>
      <c r="D37" s="98">
        <v>4</v>
      </c>
      <c r="E37" s="98">
        <v>5</v>
      </c>
      <c r="F37" s="347">
        <v>6</v>
      </c>
      <c r="G37" s="347"/>
      <c r="H37" s="347"/>
      <c r="I37" s="347">
        <v>7</v>
      </c>
      <c r="J37" s="347"/>
      <c r="K37" s="347"/>
      <c r="L37" s="347">
        <v>8</v>
      </c>
      <c r="M37" s="347"/>
      <c r="N37" s="347"/>
      <c r="O37" s="347">
        <v>9</v>
      </c>
      <c r="P37" s="347"/>
      <c r="Q37" s="347"/>
      <c r="R37" s="347">
        <v>10</v>
      </c>
      <c r="S37" s="347"/>
      <c r="T37" s="347"/>
      <c r="U37" s="347">
        <v>11</v>
      </c>
      <c r="V37" s="347"/>
      <c r="W37" s="347"/>
      <c r="X37" s="347">
        <v>12</v>
      </c>
      <c r="Y37" s="347"/>
      <c r="Z37" s="347"/>
      <c r="AA37" s="347">
        <v>1</v>
      </c>
      <c r="AB37" s="347"/>
      <c r="AC37" s="347"/>
      <c r="AD37" s="347">
        <v>2</v>
      </c>
      <c r="AE37" s="347"/>
      <c r="AF37" s="347"/>
      <c r="AG37" s="347">
        <v>3</v>
      </c>
      <c r="AH37" s="347"/>
      <c r="AI37" s="347"/>
      <c r="AJ37" s="277" t="s">
        <v>142</v>
      </c>
      <c r="AK37" s="277"/>
      <c r="AL37" s="82" t="s">
        <v>193</v>
      </c>
      <c r="AM37" s="382" t="s">
        <v>260</v>
      </c>
      <c r="AN37" s="383"/>
      <c r="AO37"/>
      <c r="AP37"/>
      <c r="AQ37"/>
    </row>
    <row r="38" spans="1:43" ht="22" customHeight="1">
      <c r="A38" s="351" t="s">
        <v>198</v>
      </c>
      <c r="B38" s="351"/>
      <c r="C38" s="351"/>
      <c r="D38" s="123">
        <f>SUM(D39,D40,D41,D42,D44,D46)</f>
        <v>1840</v>
      </c>
      <c r="E38" s="123">
        <f>SUM(E39,E40,E41,E42,E44,E46)</f>
        <v>1726</v>
      </c>
      <c r="F38" s="374">
        <f>SUM(F39,F40,F41,F42,F44,F46)</f>
        <v>1840</v>
      </c>
      <c r="G38" s="375"/>
      <c r="H38" s="376"/>
      <c r="I38" s="374">
        <f>SUM(I39,I40,I41,I42,I44,I46)</f>
        <v>1932</v>
      </c>
      <c r="J38" s="375">
        <f t="shared" ref="J38:AI38" si="5">SUM(J39,J40,J41,J42,J44,J46)</f>
        <v>0</v>
      </c>
      <c r="K38" s="376">
        <f t="shared" si="5"/>
        <v>0</v>
      </c>
      <c r="L38" s="374">
        <f>SUM(L39,L40,L41,L42,L44,L46)</f>
        <v>1932</v>
      </c>
      <c r="M38" s="375"/>
      <c r="N38" s="376"/>
      <c r="O38" s="374">
        <f>SUM(O39,O40,O41,O42,O44,O46)</f>
        <v>1748</v>
      </c>
      <c r="P38" s="375"/>
      <c r="Q38" s="376"/>
      <c r="R38" s="374">
        <f>SUM(R39,R40,R41,R42,R44,R46)</f>
        <v>1840</v>
      </c>
      <c r="S38" s="375"/>
      <c r="T38" s="376"/>
      <c r="U38" s="374">
        <f>SUM(U39,U40,U41,U42,U44,U46)</f>
        <v>1840</v>
      </c>
      <c r="V38" s="375">
        <f t="shared" si="5"/>
        <v>0</v>
      </c>
      <c r="W38" s="376">
        <f t="shared" si="5"/>
        <v>0</v>
      </c>
      <c r="X38" s="374">
        <f>SUM(X39,X40,X41,X42,X44,X46)</f>
        <v>1748</v>
      </c>
      <c r="Y38" s="375">
        <f t="shared" si="5"/>
        <v>0</v>
      </c>
      <c r="Z38" s="376">
        <f t="shared" si="5"/>
        <v>0</v>
      </c>
      <c r="AA38" s="374">
        <f>SUM(AA39,AA40,AA41,AA42,AA44,AA46)</f>
        <v>1748</v>
      </c>
      <c r="AB38" s="375">
        <f t="shared" si="5"/>
        <v>0</v>
      </c>
      <c r="AC38" s="376">
        <f t="shared" si="5"/>
        <v>0</v>
      </c>
      <c r="AD38" s="374">
        <f>SUM(AD39,AD40,AD41,AD42,AD44,AD46)</f>
        <v>1748</v>
      </c>
      <c r="AE38" s="375">
        <f t="shared" si="5"/>
        <v>0</v>
      </c>
      <c r="AF38" s="376">
        <f t="shared" si="5"/>
        <v>0</v>
      </c>
      <c r="AG38" s="374">
        <f>SUM(AG39,AG40,AG41,AG42,AG44,AG46)</f>
        <v>1840</v>
      </c>
      <c r="AH38" s="375">
        <f t="shared" si="5"/>
        <v>0</v>
      </c>
      <c r="AI38" s="376">
        <f t="shared" si="5"/>
        <v>0</v>
      </c>
      <c r="AJ38" s="278">
        <f>SUM(D38:AI38)</f>
        <v>21782</v>
      </c>
      <c r="AK38" s="278"/>
      <c r="AL38" s="108">
        <f>ROUNDUP(AJ38/AJ48,1)</f>
        <v>92</v>
      </c>
      <c r="AM38" s="378"/>
      <c r="AN38" s="379"/>
      <c r="AO38"/>
      <c r="AP38"/>
      <c r="AQ38"/>
    </row>
    <row r="39" spans="1:43" ht="22" customHeight="1">
      <c r="A39" s="325" t="s">
        <v>248</v>
      </c>
      <c r="B39" s="326"/>
      <c r="C39" s="327"/>
      <c r="D39" s="69">
        <v>50</v>
      </c>
      <c r="E39" s="69">
        <v>45</v>
      </c>
      <c r="F39" s="348">
        <v>50</v>
      </c>
      <c r="G39" s="348"/>
      <c r="H39" s="348"/>
      <c r="I39" s="348">
        <v>50</v>
      </c>
      <c r="J39" s="348"/>
      <c r="K39" s="348"/>
      <c r="L39" s="348">
        <v>50</v>
      </c>
      <c r="M39" s="348"/>
      <c r="N39" s="348"/>
      <c r="O39" s="348">
        <v>45</v>
      </c>
      <c r="P39" s="348"/>
      <c r="Q39" s="348"/>
      <c r="R39" s="348">
        <v>50</v>
      </c>
      <c r="S39" s="348"/>
      <c r="T39" s="348"/>
      <c r="U39" s="348">
        <v>50</v>
      </c>
      <c r="V39" s="348"/>
      <c r="W39" s="348"/>
      <c r="X39" s="348">
        <v>45</v>
      </c>
      <c r="Y39" s="348"/>
      <c r="Z39" s="348"/>
      <c r="AA39" s="348">
        <v>45</v>
      </c>
      <c r="AB39" s="348"/>
      <c r="AC39" s="348"/>
      <c r="AD39" s="348">
        <v>45</v>
      </c>
      <c r="AE39" s="348"/>
      <c r="AF39" s="348"/>
      <c r="AG39" s="348">
        <v>50</v>
      </c>
      <c r="AH39" s="348"/>
      <c r="AI39" s="348"/>
      <c r="AJ39" s="278">
        <f>SUM(D39:AI39)</f>
        <v>575</v>
      </c>
      <c r="AK39" s="278"/>
      <c r="AL39" s="108">
        <f t="shared" ref="AL39:AL47" si="6">ROUNDUP(AJ39/$AJ$48,1)</f>
        <v>2.5</v>
      </c>
      <c r="AM39" s="378"/>
      <c r="AN39" s="379"/>
      <c r="AO39"/>
      <c r="AP39"/>
      <c r="AQ39"/>
    </row>
    <row r="40" spans="1:43" ht="22" customHeight="1">
      <c r="A40" s="325" t="s">
        <v>199</v>
      </c>
      <c r="B40" s="326"/>
      <c r="C40" s="327"/>
      <c r="D40" s="69">
        <v>50</v>
      </c>
      <c r="E40" s="69">
        <v>50</v>
      </c>
      <c r="F40" s="348">
        <v>50</v>
      </c>
      <c r="G40" s="348"/>
      <c r="H40" s="348"/>
      <c r="I40" s="348">
        <v>55</v>
      </c>
      <c r="J40" s="348"/>
      <c r="K40" s="348"/>
      <c r="L40" s="348">
        <v>55</v>
      </c>
      <c r="M40" s="348"/>
      <c r="N40" s="348"/>
      <c r="O40" s="348">
        <v>50</v>
      </c>
      <c r="P40" s="348"/>
      <c r="Q40" s="348"/>
      <c r="R40" s="348">
        <v>50</v>
      </c>
      <c r="S40" s="348"/>
      <c r="T40" s="348"/>
      <c r="U40" s="348">
        <v>50</v>
      </c>
      <c r="V40" s="348"/>
      <c r="W40" s="348"/>
      <c r="X40" s="348">
        <v>50</v>
      </c>
      <c r="Y40" s="348"/>
      <c r="Z40" s="348"/>
      <c r="AA40" s="348">
        <v>50</v>
      </c>
      <c r="AB40" s="348"/>
      <c r="AC40" s="348"/>
      <c r="AD40" s="348">
        <v>50</v>
      </c>
      <c r="AE40" s="348"/>
      <c r="AF40" s="348"/>
      <c r="AG40" s="348">
        <v>50</v>
      </c>
      <c r="AH40" s="348"/>
      <c r="AI40" s="348"/>
      <c r="AJ40" s="278">
        <f>SUM(D40:AI40)</f>
        <v>610</v>
      </c>
      <c r="AK40" s="278"/>
      <c r="AL40" s="108">
        <f t="shared" si="6"/>
        <v>2.6</v>
      </c>
      <c r="AM40" s="378"/>
      <c r="AN40" s="379"/>
      <c r="AO40"/>
      <c r="AP40"/>
      <c r="AQ40"/>
    </row>
    <row r="41" spans="1:43" ht="22" customHeight="1">
      <c r="A41" s="325" t="s">
        <v>200</v>
      </c>
      <c r="B41" s="326"/>
      <c r="C41" s="327"/>
      <c r="D41" s="69">
        <v>100</v>
      </c>
      <c r="E41" s="69">
        <v>95</v>
      </c>
      <c r="F41" s="348">
        <v>100</v>
      </c>
      <c r="G41" s="348"/>
      <c r="H41" s="348"/>
      <c r="I41" s="348">
        <v>105</v>
      </c>
      <c r="J41" s="348"/>
      <c r="K41" s="348"/>
      <c r="L41" s="348">
        <v>105</v>
      </c>
      <c r="M41" s="348"/>
      <c r="N41" s="348"/>
      <c r="O41" s="348">
        <v>95</v>
      </c>
      <c r="P41" s="348"/>
      <c r="Q41" s="348"/>
      <c r="R41" s="348">
        <v>100</v>
      </c>
      <c r="S41" s="348"/>
      <c r="T41" s="348"/>
      <c r="U41" s="348">
        <v>100</v>
      </c>
      <c r="V41" s="348"/>
      <c r="W41" s="348"/>
      <c r="X41" s="348">
        <v>95</v>
      </c>
      <c r="Y41" s="348"/>
      <c r="Z41" s="348"/>
      <c r="AA41" s="348">
        <v>95</v>
      </c>
      <c r="AB41" s="348"/>
      <c r="AC41" s="348"/>
      <c r="AD41" s="348">
        <v>95</v>
      </c>
      <c r="AE41" s="348"/>
      <c r="AF41" s="348"/>
      <c r="AG41" s="348">
        <v>100</v>
      </c>
      <c r="AH41" s="348"/>
      <c r="AI41" s="348"/>
      <c r="AJ41" s="278">
        <f>SUM(D41:AI41)</f>
        <v>1185</v>
      </c>
      <c r="AK41" s="278"/>
      <c r="AL41" s="108">
        <f t="shared" si="6"/>
        <v>5</v>
      </c>
      <c r="AM41" s="378"/>
      <c r="AN41" s="379"/>
      <c r="AO41"/>
      <c r="AP41"/>
      <c r="AQ41"/>
    </row>
    <row r="42" spans="1:43" ht="22" customHeight="1">
      <c r="A42" s="384" t="s">
        <v>201</v>
      </c>
      <c r="B42" s="326"/>
      <c r="C42" s="327"/>
      <c r="D42" s="69">
        <v>100</v>
      </c>
      <c r="E42" s="69">
        <v>95</v>
      </c>
      <c r="F42" s="348">
        <v>100</v>
      </c>
      <c r="G42" s="348"/>
      <c r="H42" s="348"/>
      <c r="I42" s="348">
        <v>105</v>
      </c>
      <c r="J42" s="348"/>
      <c r="K42" s="348"/>
      <c r="L42" s="348">
        <v>105</v>
      </c>
      <c r="M42" s="348"/>
      <c r="N42" s="348"/>
      <c r="O42" s="348">
        <v>95</v>
      </c>
      <c r="P42" s="348"/>
      <c r="Q42" s="348"/>
      <c r="R42" s="348">
        <v>100</v>
      </c>
      <c r="S42" s="348"/>
      <c r="T42" s="348"/>
      <c r="U42" s="348">
        <v>100</v>
      </c>
      <c r="V42" s="348"/>
      <c r="W42" s="348"/>
      <c r="X42" s="348">
        <v>95</v>
      </c>
      <c r="Y42" s="348"/>
      <c r="Z42" s="348"/>
      <c r="AA42" s="348">
        <v>95</v>
      </c>
      <c r="AB42" s="348"/>
      <c r="AC42" s="348"/>
      <c r="AD42" s="348">
        <v>95</v>
      </c>
      <c r="AE42" s="348"/>
      <c r="AF42" s="348"/>
      <c r="AG42" s="348">
        <v>100</v>
      </c>
      <c r="AH42" s="348"/>
      <c r="AI42" s="348"/>
      <c r="AJ42" s="278">
        <f t="shared" ref="AJ42:AJ46" si="7">SUM(D42:AI42)</f>
        <v>1185</v>
      </c>
      <c r="AK42" s="278"/>
      <c r="AL42" s="108">
        <f t="shared" si="6"/>
        <v>5</v>
      </c>
      <c r="AM42" s="378"/>
      <c r="AN42" s="379"/>
      <c r="AO42"/>
      <c r="AP42"/>
      <c r="AQ42"/>
    </row>
    <row r="43" spans="1:43" s="118" customFormat="1" ht="22" customHeight="1">
      <c r="A43" s="124"/>
      <c r="B43" s="388" t="s">
        <v>249</v>
      </c>
      <c r="C43" s="389"/>
      <c r="D43" s="69">
        <v>100</v>
      </c>
      <c r="E43" s="69">
        <v>95</v>
      </c>
      <c r="F43" s="348">
        <v>100</v>
      </c>
      <c r="G43" s="348"/>
      <c r="H43" s="348"/>
      <c r="I43" s="348">
        <v>105</v>
      </c>
      <c r="J43" s="348"/>
      <c r="K43" s="348"/>
      <c r="L43" s="348">
        <v>105</v>
      </c>
      <c r="M43" s="348"/>
      <c r="N43" s="348"/>
      <c r="O43" s="348">
        <v>95</v>
      </c>
      <c r="P43" s="348"/>
      <c r="Q43" s="348"/>
      <c r="R43" s="348">
        <v>100</v>
      </c>
      <c r="S43" s="348"/>
      <c r="T43" s="348"/>
      <c r="U43" s="348">
        <v>100</v>
      </c>
      <c r="V43" s="348"/>
      <c r="W43" s="348"/>
      <c r="X43" s="348">
        <v>95</v>
      </c>
      <c r="Y43" s="348"/>
      <c r="Z43" s="348"/>
      <c r="AA43" s="348">
        <v>95</v>
      </c>
      <c r="AB43" s="348"/>
      <c r="AC43" s="348"/>
      <c r="AD43" s="348">
        <v>95</v>
      </c>
      <c r="AE43" s="348"/>
      <c r="AF43" s="348"/>
      <c r="AG43" s="348">
        <v>100</v>
      </c>
      <c r="AH43" s="348"/>
      <c r="AI43" s="348"/>
      <c r="AJ43" s="278">
        <f>SUM(D43:AI43)</f>
        <v>1185</v>
      </c>
      <c r="AK43" s="278"/>
      <c r="AL43" s="108">
        <f t="shared" si="6"/>
        <v>5</v>
      </c>
      <c r="AM43" s="380">
        <f>ROUNDUP($AJ$43/$AJ$48,1)</f>
        <v>5</v>
      </c>
      <c r="AN43" s="381"/>
      <c r="AO43" s="117"/>
      <c r="AP43" s="117"/>
      <c r="AQ43" s="117"/>
    </row>
    <row r="44" spans="1:43" ht="22" customHeight="1">
      <c r="A44" s="384" t="s">
        <v>202</v>
      </c>
      <c r="B44" s="326"/>
      <c r="C44" s="327"/>
      <c r="D44" s="69">
        <v>140</v>
      </c>
      <c r="E44" s="69">
        <v>131</v>
      </c>
      <c r="F44" s="348">
        <v>140</v>
      </c>
      <c r="G44" s="348"/>
      <c r="H44" s="348"/>
      <c r="I44" s="348">
        <v>147</v>
      </c>
      <c r="J44" s="348"/>
      <c r="K44" s="348"/>
      <c r="L44" s="348">
        <v>147</v>
      </c>
      <c r="M44" s="348"/>
      <c r="N44" s="348"/>
      <c r="O44" s="348">
        <v>133</v>
      </c>
      <c r="P44" s="348"/>
      <c r="Q44" s="348"/>
      <c r="R44" s="348">
        <v>140</v>
      </c>
      <c r="S44" s="348"/>
      <c r="T44" s="348"/>
      <c r="U44" s="348">
        <v>140</v>
      </c>
      <c r="V44" s="348"/>
      <c r="W44" s="348"/>
      <c r="X44" s="348">
        <v>133</v>
      </c>
      <c r="Y44" s="348"/>
      <c r="Z44" s="348"/>
      <c r="AA44" s="348">
        <v>133</v>
      </c>
      <c r="AB44" s="348"/>
      <c r="AC44" s="348"/>
      <c r="AD44" s="348">
        <v>133</v>
      </c>
      <c r="AE44" s="348"/>
      <c r="AF44" s="348"/>
      <c r="AG44" s="348">
        <v>140</v>
      </c>
      <c r="AH44" s="348"/>
      <c r="AI44" s="348"/>
      <c r="AJ44" s="278">
        <f t="shared" si="7"/>
        <v>1657</v>
      </c>
      <c r="AK44" s="278"/>
      <c r="AL44" s="108">
        <f t="shared" si="6"/>
        <v>7</v>
      </c>
      <c r="AM44" s="378"/>
      <c r="AN44" s="379"/>
      <c r="AO44"/>
      <c r="AP44"/>
      <c r="AQ44"/>
    </row>
    <row r="45" spans="1:43" s="118" customFormat="1" ht="22" customHeight="1">
      <c r="A45" s="125"/>
      <c r="B45" s="388" t="s">
        <v>250</v>
      </c>
      <c r="C45" s="389"/>
      <c r="D45" s="69">
        <v>140</v>
      </c>
      <c r="E45" s="69">
        <v>131</v>
      </c>
      <c r="F45" s="348">
        <v>140</v>
      </c>
      <c r="G45" s="348"/>
      <c r="H45" s="348"/>
      <c r="I45" s="348">
        <v>147</v>
      </c>
      <c r="J45" s="348"/>
      <c r="K45" s="348"/>
      <c r="L45" s="348">
        <v>147</v>
      </c>
      <c r="M45" s="348"/>
      <c r="N45" s="348"/>
      <c r="O45" s="348">
        <v>133</v>
      </c>
      <c r="P45" s="348"/>
      <c r="Q45" s="348"/>
      <c r="R45" s="348">
        <v>140</v>
      </c>
      <c r="S45" s="348"/>
      <c r="T45" s="348"/>
      <c r="U45" s="348">
        <v>140</v>
      </c>
      <c r="V45" s="348"/>
      <c r="W45" s="348"/>
      <c r="X45" s="348">
        <v>133</v>
      </c>
      <c r="Y45" s="348"/>
      <c r="Z45" s="348"/>
      <c r="AA45" s="348">
        <v>133</v>
      </c>
      <c r="AB45" s="348"/>
      <c r="AC45" s="348"/>
      <c r="AD45" s="348">
        <v>133</v>
      </c>
      <c r="AE45" s="348"/>
      <c r="AF45" s="348"/>
      <c r="AG45" s="348">
        <v>140</v>
      </c>
      <c r="AH45" s="348"/>
      <c r="AI45" s="348"/>
      <c r="AJ45" s="278">
        <f>SUM(D45:AI45)</f>
        <v>1657</v>
      </c>
      <c r="AK45" s="278"/>
      <c r="AL45" s="108">
        <f t="shared" si="6"/>
        <v>7</v>
      </c>
      <c r="AM45" s="380">
        <f>ROUNDUP($AJ$45/$AJ$48,1)</f>
        <v>7</v>
      </c>
      <c r="AN45" s="381"/>
      <c r="AO45" s="117"/>
      <c r="AP45" s="117"/>
      <c r="AQ45" s="117"/>
    </row>
    <row r="46" spans="1:43" ht="22" customHeight="1">
      <c r="A46" s="384" t="s">
        <v>203</v>
      </c>
      <c r="B46" s="326"/>
      <c r="C46" s="327"/>
      <c r="D46" s="69">
        <v>1400</v>
      </c>
      <c r="E46" s="69">
        <v>1310</v>
      </c>
      <c r="F46" s="348">
        <v>1400</v>
      </c>
      <c r="G46" s="348"/>
      <c r="H46" s="348"/>
      <c r="I46" s="348">
        <v>1470</v>
      </c>
      <c r="J46" s="348"/>
      <c r="K46" s="348"/>
      <c r="L46" s="348">
        <v>1470</v>
      </c>
      <c r="M46" s="348"/>
      <c r="N46" s="348"/>
      <c r="O46" s="348">
        <v>1330</v>
      </c>
      <c r="P46" s="348"/>
      <c r="Q46" s="348"/>
      <c r="R46" s="348">
        <v>1400</v>
      </c>
      <c r="S46" s="348"/>
      <c r="T46" s="348"/>
      <c r="U46" s="348">
        <v>1400</v>
      </c>
      <c r="V46" s="348"/>
      <c r="W46" s="348"/>
      <c r="X46" s="348">
        <v>1330</v>
      </c>
      <c r="Y46" s="348"/>
      <c r="Z46" s="348"/>
      <c r="AA46" s="348">
        <v>1330</v>
      </c>
      <c r="AB46" s="348"/>
      <c r="AC46" s="348"/>
      <c r="AD46" s="348">
        <v>1330</v>
      </c>
      <c r="AE46" s="348"/>
      <c r="AF46" s="348"/>
      <c r="AG46" s="348">
        <v>1400</v>
      </c>
      <c r="AH46" s="348"/>
      <c r="AI46" s="348"/>
      <c r="AJ46" s="278">
        <f t="shared" si="7"/>
        <v>16570</v>
      </c>
      <c r="AK46" s="278"/>
      <c r="AL46" s="108">
        <f t="shared" si="6"/>
        <v>70</v>
      </c>
      <c r="AM46" s="378"/>
      <c r="AN46" s="379"/>
      <c r="AO46"/>
      <c r="AP46"/>
      <c r="AQ46"/>
    </row>
    <row r="47" spans="1:43" s="118" customFormat="1" ht="22" customHeight="1">
      <c r="A47" s="124"/>
      <c r="B47" s="388" t="s">
        <v>249</v>
      </c>
      <c r="C47" s="389"/>
      <c r="D47" s="69">
        <v>1400</v>
      </c>
      <c r="E47" s="69">
        <v>1310</v>
      </c>
      <c r="F47" s="348">
        <v>1400</v>
      </c>
      <c r="G47" s="348"/>
      <c r="H47" s="348"/>
      <c r="I47" s="348">
        <v>1470</v>
      </c>
      <c r="J47" s="348"/>
      <c r="K47" s="348"/>
      <c r="L47" s="348">
        <v>1470</v>
      </c>
      <c r="M47" s="348"/>
      <c r="N47" s="348"/>
      <c r="O47" s="348">
        <v>1330</v>
      </c>
      <c r="P47" s="348"/>
      <c r="Q47" s="348"/>
      <c r="R47" s="348">
        <v>1400</v>
      </c>
      <c r="S47" s="348"/>
      <c r="T47" s="348"/>
      <c r="U47" s="348">
        <v>1400</v>
      </c>
      <c r="V47" s="348"/>
      <c r="W47" s="348"/>
      <c r="X47" s="348">
        <v>1330</v>
      </c>
      <c r="Y47" s="348"/>
      <c r="Z47" s="348"/>
      <c r="AA47" s="348">
        <v>1330</v>
      </c>
      <c r="AB47" s="348"/>
      <c r="AC47" s="348"/>
      <c r="AD47" s="348">
        <v>1330</v>
      </c>
      <c r="AE47" s="348"/>
      <c r="AF47" s="348"/>
      <c r="AG47" s="348">
        <v>1400</v>
      </c>
      <c r="AH47" s="348"/>
      <c r="AI47" s="348"/>
      <c r="AJ47" s="278">
        <f>SUM(D47:AI47)</f>
        <v>16570</v>
      </c>
      <c r="AK47" s="278"/>
      <c r="AL47" s="108">
        <f t="shared" si="6"/>
        <v>70</v>
      </c>
      <c r="AM47" s="380">
        <f>ROUNDUP($AJ$47/$AJ$48,1)</f>
        <v>70</v>
      </c>
      <c r="AN47" s="381"/>
      <c r="AO47" s="117"/>
      <c r="AP47" s="117"/>
      <c r="AQ47" s="117"/>
    </row>
    <row r="48" spans="1:43" ht="22" customHeight="1">
      <c r="A48" s="351" t="s">
        <v>190</v>
      </c>
      <c r="B48" s="351"/>
      <c r="C48" s="351"/>
      <c r="D48" s="69">
        <v>20</v>
      </c>
      <c r="E48" s="69">
        <v>19</v>
      </c>
      <c r="F48" s="348">
        <v>20</v>
      </c>
      <c r="G48" s="348"/>
      <c r="H48" s="348"/>
      <c r="I48" s="348">
        <v>21</v>
      </c>
      <c r="J48" s="348"/>
      <c r="K48" s="348"/>
      <c r="L48" s="348">
        <v>21</v>
      </c>
      <c r="M48" s="348"/>
      <c r="N48" s="348"/>
      <c r="O48" s="348">
        <v>19</v>
      </c>
      <c r="P48" s="348"/>
      <c r="Q48" s="348"/>
      <c r="R48" s="348">
        <v>20</v>
      </c>
      <c r="S48" s="348"/>
      <c r="T48" s="348"/>
      <c r="U48" s="348">
        <v>20</v>
      </c>
      <c r="V48" s="348"/>
      <c r="W48" s="348"/>
      <c r="X48" s="348">
        <v>19</v>
      </c>
      <c r="Y48" s="348"/>
      <c r="Z48" s="348"/>
      <c r="AA48" s="348">
        <v>19</v>
      </c>
      <c r="AB48" s="348"/>
      <c r="AC48" s="348"/>
      <c r="AD48" s="348">
        <v>19</v>
      </c>
      <c r="AE48" s="348"/>
      <c r="AF48" s="348"/>
      <c r="AG48" s="348">
        <v>20</v>
      </c>
      <c r="AH48" s="348"/>
      <c r="AI48" s="348"/>
      <c r="AJ48" s="278">
        <f>+SUM(D48:AI48)</f>
        <v>237</v>
      </c>
      <c r="AK48" s="278"/>
      <c r="AL48" s="107"/>
      <c r="AM48" s="378"/>
      <c r="AN48" s="379"/>
      <c r="AO48"/>
      <c r="AP48"/>
      <c r="AQ48"/>
    </row>
    <row r="49" spans="1:40" ht="5.15" customHeight="1">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191</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277" t="s">
        <v>184</v>
      </c>
      <c r="B51" s="277"/>
      <c r="C51" s="277" t="s">
        <v>113</v>
      </c>
      <c r="D51" s="277"/>
      <c r="E51" s="295" t="s">
        <v>125</v>
      </c>
      <c r="F51" s="295"/>
      <c r="G51" s="295"/>
      <c r="H51" s="295"/>
      <c r="I51" s="305" t="s">
        <v>195</v>
      </c>
      <c r="J51" s="306"/>
      <c r="K51" s="306"/>
      <c r="L51" s="306"/>
      <c r="M51" s="306"/>
      <c r="N51" s="30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c r="A52" s="295" t="s">
        <v>194</v>
      </c>
      <c r="B52" s="295"/>
      <c r="C52" s="352">
        <f>ROUNDDOWN(IF(AL38&lt;=30,1,1+ROUNDUP((AL38-30)/30,0)),1)</f>
        <v>4</v>
      </c>
      <c r="D52" s="352"/>
      <c r="E52" s="352">
        <f>ROUNDDOWN(AL38/6,1)</f>
        <v>15.3</v>
      </c>
      <c r="F52" s="352"/>
      <c r="G52" s="352"/>
      <c r="H52" s="352"/>
      <c r="I52" s="385">
        <f>ROUNDDOWN($AL$41/9,1)+ROUNDDOWN(($AL$42-$AM$43)/6,1)+ROUNDDOWN($AM$43/12,1)+ROUNDDOWN(($AL$44-$AM$45)/4,1)+ROUNDDOWN($AM$45/8,1)+ROUNDDOWN(($AL$46-$AM$47)/2.5,1)+ROUNDDOWN($AM$47/5,1)</f>
        <v>15.7</v>
      </c>
      <c r="J52" s="385"/>
      <c r="K52" s="385"/>
      <c r="L52" s="385"/>
      <c r="M52" s="385"/>
      <c r="N52" s="385"/>
      <c r="O52"/>
      <c r="Q52"/>
      <c r="R52"/>
      <c r="S52"/>
      <c r="T52"/>
      <c r="U52"/>
      <c r="W52" s="67"/>
      <c r="X52" s="60"/>
      <c r="Y52" s="60"/>
      <c r="Z52" s="60"/>
      <c r="AA52" s="60"/>
      <c r="AB52" s="60"/>
      <c r="AC52" s="60"/>
      <c r="AD52" s="60"/>
      <c r="AE52" s="60"/>
      <c r="AF52" s="60"/>
      <c r="AG52" s="60"/>
      <c r="AH52" s="60"/>
      <c r="AI52" s="60"/>
      <c r="AJ52" s="106"/>
      <c r="AK52" s="60"/>
      <c r="AL52" s="67"/>
      <c r="AM52" s="67"/>
      <c r="AN52" s="62"/>
    </row>
    <row r="53" spans="1:40" ht="5.15" customHeight="1">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c r="A54" s="68" t="s">
        <v>298</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3"/>
      <c r="AM54" s="63"/>
      <c r="AN54" s="62"/>
    </row>
    <row r="55" spans="1:40" ht="25" customHeight="1">
      <c r="A55" s="62"/>
      <c r="B55" s="67"/>
      <c r="C55" s="305" t="str">
        <f>IF(VLOOKUP($AK$2,選択肢!$A$1:$J$20,C60,FALSE)=0,"-",VLOOKUP($AK$2,選択肢!$A$1:$J$20,C60,FALSE))</f>
        <v>管理者</v>
      </c>
      <c r="D55" s="306"/>
      <c r="E55" s="304" t="str">
        <f>IF(VLOOKUP($AK$2,選択肢!$A$1:$J$20,E60,FALSE)=0,"-",VLOOKUP($AK$2,選択肢!$A$1:$J$20,E60,FALSE))</f>
        <v>サービス管理責任者</v>
      </c>
      <c r="F55" s="304"/>
      <c r="G55" s="304"/>
      <c r="H55" s="304"/>
      <c r="I55" s="305" t="str">
        <f>IF(VLOOKUP($AK$2,選択肢!$A$1:$J$20,I60,FALSE)=0,"-",VLOOKUP($AK$2,選択肢!$A$1:$J$20,I60,FALSE))</f>
        <v>世話人</v>
      </c>
      <c r="J55" s="306"/>
      <c r="K55" s="306"/>
      <c r="L55" s="306"/>
      <c r="M55" s="306"/>
      <c r="N55" s="307"/>
      <c r="O55" s="305" t="str">
        <f>IF(VLOOKUP($AK$2,選択肢!$A$1:$J$20,O60,FALSE)=0,"-",VLOOKUP($AK$2,選択肢!$A$1:$J$20,O60,FALSE))</f>
        <v>生活支援員</v>
      </c>
      <c r="P55" s="306"/>
      <c r="Q55" s="306"/>
      <c r="R55" s="306"/>
      <c r="S55" s="306"/>
      <c r="T55" s="307"/>
      <c r="U55" s="305" t="str">
        <f>IF(VLOOKUP($AK$2,選択肢!$A$1:$J$20,U60,FALSE)=0,"-",VLOOKUP($AK$2,選択肢!$A$1:$J$20,U60,FALSE))</f>
        <v>夜間支援従事者</v>
      </c>
      <c r="V55" s="306"/>
      <c r="W55" s="306"/>
      <c r="X55" s="306"/>
      <c r="Y55" s="306"/>
      <c r="Z55" s="307"/>
      <c r="AA55" s="305" t="str">
        <f>IF(VLOOKUP($AK$2,選択肢!$A$1:$J$20,AA60,FALSE)=0,"-",VLOOKUP($AK$2,選択肢!$A$1:$J$20,AA60,FALSE))</f>
        <v>その他職員</v>
      </c>
      <c r="AB55" s="306"/>
      <c r="AC55" s="306"/>
      <c r="AD55" s="306"/>
      <c r="AE55" s="306"/>
      <c r="AF55" s="307"/>
      <c r="AG55" s="304" t="str">
        <f>IF(VLOOKUP($AK$2,選択肢!$A$1:$J$20,AG60,FALSE)=0,"-",VLOOKUP($AK$2,選択肢!$A$1:$J$20,AG60,FALSE))</f>
        <v>-</v>
      </c>
      <c r="AH55" s="304"/>
      <c r="AI55" s="304"/>
      <c r="AJ55" s="304"/>
      <c r="AK55" s="304"/>
      <c r="AL55" s="304" t="str">
        <f>IF(VLOOKUP($AK$2,選択肢!$A$1:$J$20,AL60,FALSE)=0,"-",VLOOKUP($AK$2,選択肢!$A$1:$J$20,AL60,FALSE))</f>
        <v>-</v>
      </c>
      <c r="AM55" s="304"/>
      <c r="AN55" s="62"/>
    </row>
    <row r="56" spans="1:40" ht="18" customHeight="1">
      <c r="A56" s="62"/>
      <c r="B56" s="67"/>
      <c r="C56" s="102" t="s">
        <v>56</v>
      </c>
      <c r="D56" s="102" t="s">
        <v>57</v>
      </c>
      <c r="E56" s="101" t="s">
        <v>56</v>
      </c>
      <c r="F56" s="303" t="s">
        <v>57</v>
      </c>
      <c r="G56" s="303"/>
      <c r="H56" s="303"/>
      <c r="I56" s="299" t="s">
        <v>56</v>
      </c>
      <c r="J56" s="300"/>
      <c r="K56" s="301"/>
      <c r="L56" s="299" t="s">
        <v>57</v>
      </c>
      <c r="M56" s="300"/>
      <c r="N56" s="301"/>
      <c r="O56" s="299" t="s">
        <v>56</v>
      </c>
      <c r="P56" s="300"/>
      <c r="Q56" s="301"/>
      <c r="R56" s="299" t="s">
        <v>57</v>
      </c>
      <c r="S56" s="300"/>
      <c r="T56" s="301"/>
      <c r="U56" s="299" t="s">
        <v>56</v>
      </c>
      <c r="V56" s="300"/>
      <c r="W56" s="301"/>
      <c r="X56" s="299" t="s">
        <v>57</v>
      </c>
      <c r="Y56" s="300"/>
      <c r="Z56" s="301"/>
      <c r="AA56" s="299" t="s">
        <v>56</v>
      </c>
      <c r="AB56" s="300"/>
      <c r="AC56" s="301"/>
      <c r="AD56" s="299" t="s">
        <v>57</v>
      </c>
      <c r="AE56" s="300"/>
      <c r="AF56" s="301"/>
      <c r="AG56" s="299" t="s">
        <v>56</v>
      </c>
      <c r="AH56" s="300"/>
      <c r="AI56" s="301"/>
      <c r="AJ56" s="299" t="s">
        <v>57</v>
      </c>
      <c r="AK56" s="301"/>
      <c r="AL56" s="101" t="s">
        <v>19</v>
      </c>
      <c r="AM56" s="101" t="s">
        <v>18</v>
      </c>
      <c r="AN56" s="62"/>
    </row>
    <row r="57" spans="1:40" ht="18" customHeight="1">
      <c r="A57" s="62"/>
      <c r="B57" s="75" t="s">
        <v>107</v>
      </c>
      <c r="C57" s="101">
        <f>COUNTIFS($B$12:$B$31,C$55,$C$12:$C$31,"A",$E$12:$E$31,"*")</f>
        <v>1</v>
      </c>
      <c r="D57" s="101">
        <f>COUNTIFS($B$12:$B$31,C$55,$C$12:$C$31,"B",$E$12:$E$31,"*")</f>
        <v>0</v>
      </c>
      <c r="E57" s="101">
        <f>COUNTIFS($B$12:$B$31,E$55,$C$12:$C$31,"A",$E$12:$E$31,"*")</f>
        <v>0</v>
      </c>
      <c r="F57" s="299">
        <f>COUNTIFS($B$12:$B$31,E$55,$C$12:$C$31,"B",$E$12:$E$31,"*")</f>
        <v>1</v>
      </c>
      <c r="G57" s="300"/>
      <c r="H57" s="301"/>
      <c r="I57" s="299">
        <f>COUNTIFS($B$12:$B$31,I$55,$C$12:$C$31,"A",$E$12:$E$31,"*")</f>
        <v>0</v>
      </c>
      <c r="J57" s="300"/>
      <c r="K57" s="301"/>
      <c r="L57" s="299">
        <f>COUNTIFS($B$12:$B$31,I$55,$C$12:$C$31,"B",$E$12:$E$31,"*")</f>
        <v>0</v>
      </c>
      <c r="M57" s="300"/>
      <c r="N57" s="301"/>
      <c r="O57" s="299">
        <f>COUNTIFS($B$12:$B$31,O$55,$C$12:$C$31,"A",$E$12:$E$31,"*")</f>
        <v>1</v>
      </c>
      <c r="P57" s="300"/>
      <c r="Q57" s="301"/>
      <c r="R57" s="299">
        <f>COUNTIFS($B$12:$B$31,O$55,$C$12:$C$31,"B",$E$12:$E$31,"*")</f>
        <v>0</v>
      </c>
      <c r="S57" s="300"/>
      <c r="T57" s="301"/>
      <c r="U57" s="299">
        <f>COUNTIFS($B$12:$B$31,U$55,$C$12:$C$31,"A",$E$12:$E$31,"*")</f>
        <v>0</v>
      </c>
      <c r="V57" s="300"/>
      <c r="W57" s="301"/>
      <c r="X57" s="299">
        <f>COUNTIFS($B$12:$B$31,U$55,$C$12:$C$31,"B",$E$12:$E$31,"*")</f>
        <v>0</v>
      </c>
      <c r="Y57" s="300"/>
      <c r="Z57" s="301"/>
      <c r="AA57" s="299">
        <f>COUNTIFS($B$12:$B$31,AA$55,$C$12:$C$31,"A",$E$12:$E$31,"*")</f>
        <v>0</v>
      </c>
      <c r="AB57" s="300"/>
      <c r="AC57" s="301"/>
      <c r="AD57" s="299">
        <f>COUNTIFS($B$12:$B$31,AA$55,$C$12:$C$31,"B",$E$12:$E$31,"*")</f>
        <v>0</v>
      </c>
      <c r="AE57" s="300"/>
      <c r="AF57" s="301"/>
      <c r="AG57" s="299">
        <f>COUNTIFS($B$12:$B$31,AG$55,$C$12:$C$31,"A",$E$12:$E$31,"*")</f>
        <v>0</v>
      </c>
      <c r="AH57" s="300"/>
      <c r="AI57" s="301"/>
      <c r="AJ57" s="299">
        <f>COUNTIFS($B$12:$B$31,AG$55,$C$12:$C$31,"B",$E$12:$E$31,"*")</f>
        <v>0</v>
      </c>
      <c r="AK57" s="301"/>
      <c r="AL57" s="101">
        <f>COUNTIFS($B$12:$B$31,AL$55,$C$12:$C$31,"A",$E$12:$E$31,"*")</f>
        <v>0</v>
      </c>
      <c r="AM57" s="101">
        <f>COUNTIFS($B$12:$B$31,AL$55,$C$12:$C$31,"B",$E$12:$E$31,"*")</f>
        <v>0</v>
      </c>
      <c r="AN57" s="62"/>
    </row>
    <row r="58" spans="1:40" ht="18" customHeight="1">
      <c r="A58" s="62"/>
      <c r="B58" s="82" t="s">
        <v>108</v>
      </c>
      <c r="C58" s="113"/>
      <c r="D58" s="113"/>
      <c r="E58" s="101">
        <f>COUNTIFS($B$12:$B$31,E$55,$C$12:$C$31,"C",$E$12:$E$31,"*")</f>
        <v>0</v>
      </c>
      <c r="F58" s="299">
        <f>COUNTIFS($B$12:$B$31,E$55,$C$12:$C$31,"D",$E$12:$E$31,"*")</f>
        <v>0</v>
      </c>
      <c r="G58" s="300"/>
      <c r="H58" s="301"/>
      <c r="I58" s="299">
        <f>COUNTIFS($B$12:$B$31,I$55,$C$12:$C$31,"C",$E$12:$E$31,"*")</f>
        <v>1</v>
      </c>
      <c r="J58" s="300"/>
      <c r="K58" s="301"/>
      <c r="L58" s="299">
        <f>COUNTIFS($B$12:$B$31,I$55,$C$12:$C$31,"D",$E$12:$E$31,"*")</f>
        <v>0</v>
      </c>
      <c r="M58" s="300"/>
      <c r="N58" s="301"/>
      <c r="O58" s="299">
        <f>COUNTIFS($B$12:$B$31,O$55,$C$12:$C$31,"C",$E$12:$E$31,"*")</f>
        <v>0</v>
      </c>
      <c r="P58" s="300"/>
      <c r="Q58" s="301"/>
      <c r="R58" s="299">
        <f>COUNTIFS($B$12:$B$31,O$55,$C$12:$C$31,"D",$E$12:$E$31,"*")</f>
        <v>0</v>
      </c>
      <c r="S58" s="300"/>
      <c r="T58" s="301"/>
      <c r="U58" s="299">
        <f>COUNTIFS($B$12:$B$31,U$55,$C$12:$C$31,"C",$E$12:$E$31,"*")</f>
        <v>0</v>
      </c>
      <c r="V58" s="300"/>
      <c r="W58" s="301"/>
      <c r="X58" s="299">
        <f>COUNTIFS($B$12:$B$31,U$55,$C$12:$C$31,"D",$E$12:$E$31,"*")</f>
        <v>0</v>
      </c>
      <c r="Y58" s="300"/>
      <c r="Z58" s="301"/>
      <c r="AA58" s="299">
        <f>COUNTIFS($B$12:$B$31,AA$55,$C$12:$C$31,"C",$E$12:$E$31,"*")</f>
        <v>0</v>
      </c>
      <c r="AB58" s="300"/>
      <c r="AC58" s="301"/>
      <c r="AD58" s="299">
        <f>COUNTIFS($B$12:$B$31,AA$55,$C$12:$C$31,"D",$E$12:$E$31,"*")</f>
        <v>0</v>
      </c>
      <c r="AE58" s="300"/>
      <c r="AF58" s="301"/>
      <c r="AG58" s="299">
        <f>COUNTIFS($B$12:$B$31,AG$55,$C$12:$C$31,"C",$E$12:$E$31,"*")</f>
        <v>0</v>
      </c>
      <c r="AH58" s="300"/>
      <c r="AI58" s="301"/>
      <c r="AJ58" s="299">
        <f>COUNTIFS($B$12:$B$31,AG$55,$C$12:$C$31,"D",$E$12:$E$31,"*")</f>
        <v>0</v>
      </c>
      <c r="AK58" s="301"/>
      <c r="AL58" s="101">
        <f>COUNTIFS($B$12:$B$31,AL$55,$C$12:$C$31,"C",$E$12:$E$31,"*")</f>
        <v>0</v>
      </c>
      <c r="AM58" s="101">
        <f>COUNTIFS($B$12:$B$31,AL$55,$C$12:$C$31,"D",$E$12:$E$31,"*")</f>
        <v>0</v>
      </c>
      <c r="AN58" s="62"/>
    </row>
    <row r="59" spans="1:40" ht="25" customHeight="1">
      <c r="A59" s="62"/>
      <c r="B59" s="82" t="s">
        <v>183</v>
      </c>
      <c r="C59" s="386"/>
      <c r="D59" s="387"/>
      <c r="E59" s="305">
        <f>IF($AK$4="４週",SUMIFS($AK$12:$AK$31,$B$12:$B$31,E55)/4/$AH$6,IF($AK$4="歴月",SUMIFS($AK$12:$AK$31,$B$12:$B$31,E55)/$AL$6,"記載する期間を選択してください"))</f>
        <v>0</v>
      </c>
      <c r="F59" s="306"/>
      <c r="G59" s="306"/>
      <c r="H59" s="307"/>
      <c r="I59" s="305">
        <f>IF($AK$4="４週",SUMIFS($AK$12:$AK$31,$B$12:$B$31,I55)/4/$AH$6,IF($AK$4="歴月",SUMIFS($AK$12:$AK$31,$B$12:$B$31,I55)/$AL$6,"記載する期間を選択してください"))</f>
        <v>0</v>
      </c>
      <c r="J59" s="306"/>
      <c r="K59" s="306"/>
      <c r="L59" s="306"/>
      <c r="M59" s="306"/>
      <c r="N59" s="307"/>
      <c r="O59" s="305">
        <f>IF($AK$4="４週",SUMIFS($AK$12:$AK$31,$B$12:$B$31,O55)/4/$AH$6,IF($AK$4="歴月",SUMIFS($AK$12:$AK$31,$B$12:$B$31,O55)/$AL$6,"記載する期間を選択してください"))</f>
        <v>0</v>
      </c>
      <c r="P59" s="306"/>
      <c r="Q59" s="306"/>
      <c r="R59" s="306"/>
      <c r="S59" s="306"/>
      <c r="T59" s="307"/>
      <c r="U59" s="305">
        <f>IF($AK$4="４週",SUMIFS($AK$12:$AK$31,$B$12:$B$31,U55)/4/$AH$6,IF($AK$4="歴月",SUMIFS($AK$12:$AK$31,$B$12:$B$31,U55)/$AL$6,"記載する期間を選択してください"))</f>
        <v>0</v>
      </c>
      <c r="V59" s="306"/>
      <c r="W59" s="306"/>
      <c r="X59" s="306"/>
      <c r="Y59" s="306"/>
      <c r="Z59" s="307"/>
      <c r="AA59" s="305">
        <f>IF($AK$4="４週",SUMIFS($AK$12:$AK$31,$B$12:$B$31,AA55)/4/$AH$6,IF($AK$4="歴月",SUMIFS($AK$12:$AK$31,$B$12:$B$31,AA55)/$AL$6,"記載する期間を選択してください"))</f>
        <v>0</v>
      </c>
      <c r="AB59" s="306"/>
      <c r="AC59" s="306"/>
      <c r="AD59" s="306"/>
      <c r="AE59" s="306"/>
      <c r="AF59" s="307"/>
      <c r="AG59" s="305">
        <f>IF($AK$4="４週",SUMIFS($AK$12:$AK$31,$B$12:$B$31,AG55)/4/$AH$6,IF($AK$4="歴月",SUMIFS($AK$12:$AK$31,$B$12:$B$31,AG55)/$AL$6,"記載する期間を選択してください"))</f>
        <v>0</v>
      </c>
      <c r="AH59" s="306"/>
      <c r="AI59" s="306"/>
      <c r="AJ59" s="306"/>
      <c r="AK59" s="307"/>
      <c r="AL59" s="305">
        <f>IF($AK$4="４週",SUMIFS($AK$12:$AK$31,$B$12:$B$31,AL55)/4/$AH$6,IF($AK$4="歴月",SUMIFS($AK$12:$AK$31,$B$12:$B$31,AL55)/$AL$6,"記載する期間を選択してください"))</f>
        <v>0</v>
      </c>
      <c r="AM59" s="307"/>
      <c r="AN59" s="62"/>
    </row>
    <row r="60" spans="1:40" ht="5.15" customHeight="1">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c r="A61" s="60" t="s">
        <v>154</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c r="A62" s="60" t="s">
        <v>155</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197</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156</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157</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c r="A66" s="60" t="s">
        <v>158</v>
      </c>
      <c r="B66" s="94"/>
      <c r="C66" s="60"/>
      <c r="D66" s="60"/>
      <c r="E66" s="60"/>
      <c r="F66" s="60"/>
      <c r="G66" s="60"/>
    </row>
    <row r="67" spans="1:39" ht="15" customHeight="1">
      <c r="A67" s="60" t="s">
        <v>159</v>
      </c>
      <c r="B67" s="94"/>
      <c r="C67" s="60"/>
      <c r="D67" s="60"/>
      <c r="E67" s="60"/>
      <c r="F67" s="60"/>
      <c r="G67" s="60"/>
    </row>
    <row r="68" spans="1:39" ht="15" customHeight="1">
      <c r="A68" s="60"/>
      <c r="B68" s="75" t="s">
        <v>160</v>
      </c>
      <c r="C68" s="277" t="s">
        <v>161</v>
      </c>
      <c r="D68" s="277"/>
      <c r="E68" s="277"/>
      <c r="F68" s="60"/>
      <c r="G68" s="60"/>
    </row>
    <row r="69" spans="1:39" ht="15" customHeight="1">
      <c r="A69" s="60"/>
      <c r="B69" s="97" t="s">
        <v>173</v>
      </c>
      <c r="C69" s="278" t="s">
        <v>162</v>
      </c>
      <c r="D69" s="278"/>
      <c r="E69" s="278"/>
      <c r="F69" s="60"/>
      <c r="G69" s="60"/>
    </row>
    <row r="70" spans="1:39" ht="15" customHeight="1">
      <c r="A70" s="60"/>
      <c r="B70" s="97" t="s">
        <v>174</v>
      </c>
      <c r="C70" s="278" t="s">
        <v>163</v>
      </c>
      <c r="D70" s="278"/>
      <c r="E70" s="278"/>
      <c r="F70" s="60"/>
      <c r="G70" s="60"/>
    </row>
    <row r="71" spans="1:39" ht="15" customHeight="1">
      <c r="A71" s="60"/>
      <c r="B71" s="97" t="s">
        <v>175</v>
      </c>
      <c r="C71" s="278" t="s">
        <v>164</v>
      </c>
      <c r="D71" s="278"/>
      <c r="E71" s="278"/>
      <c r="F71" s="60"/>
      <c r="G71" s="60"/>
    </row>
    <row r="72" spans="1:39" ht="15" customHeight="1">
      <c r="A72" s="60"/>
      <c r="B72" s="97" t="s">
        <v>176</v>
      </c>
      <c r="C72" s="278" t="s">
        <v>165</v>
      </c>
      <c r="D72" s="278"/>
      <c r="E72" s="278"/>
      <c r="F72" s="60"/>
      <c r="G72" s="60"/>
    </row>
    <row r="73" spans="1:39" ht="15" customHeight="1">
      <c r="A73" s="60"/>
      <c r="B73" s="60" t="s">
        <v>166</v>
      </c>
      <c r="C73" s="60"/>
      <c r="D73" s="60"/>
      <c r="E73" s="60"/>
      <c r="F73" s="60"/>
      <c r="G73" s="60"/>
    </row>
    <row r="74" spans="1:39" ht="15" customHeight="1">
      <c r="A74" s="60"/>
      <c r="B74" s="60" t="s">
        <v>177</v>
      </c>
      <c r="C74" s="60"/>
      <c r="D74" s="60"/>
      <c r="E74" s="60"/>
      <c r="F74" s="60"/>
      <c r="G74" s="60"/>
    </row>
    <row r="75" spans="1:39" ht="15" customHeight="1">
      <c r="A75" s="60"/>
      <c r="B75" s="60" t="s">
        <v>167</v>
      </c>
      <c r="C75" s="60"/>
      <c r="D75" s="60"/>
      <c r="E75" s="60"/>
      <c r="F75" s="60"/>
      <c r="G75" s="60"/>
    </row>
    <row r="76" spans="1:39" ht="15" customHeight="1">
      <c r="A76" s="60" t="s">
        <v>168</v>
      </c>
      <c r="B76" s="94"/>
      <c r="C76" s="60"/>
      <c r="D76" s="60"/>
      <c r="E76" s="60"/>
      <c r="F76" s="60"/>
      <c r="G76" s="60"/>
    </row>
    <row r="77" spans="1:39" ht="15" customHeight="1">
      <c r="A77" s="60" t="s">
        <v>285</v>
      </c>
      <c r="B77" s="94"/>
      <c r="C77" s="60"/>
      <c r="D77" s="60"/>
      <c r="E77" s="60"/>
      <c r="F77" s="60"/>
      <c r="G77" s="60"/>
    </row>
    <row r="78" spans="1:39" ht="15" customHeight="1">
      <c r="A78" s="60" t="s">
        <v>178</v>
      </c>
      <c r="B78" s="94"/>
      <c r="C78" s="60"/>
      <c r="D78" s="60"/>
      <c r="E78" s="60"/>
      <c r="F78" s="60"/>
      <c r="G78" s="60"/>
    </row>
    <row r="79" spans="1:39" ht="15" customHeight="1">
      <c r="A79" s="60" t="s">
        <v>170</v>
      </c>
      <c r="B79" s="94"/>
      <c r="C79" s="60"/>
      <c r="D79" s="60"/>
      <c r="E79" s="60"/>
      <c r="F79" s="60"/>
      <c r="G79" s="60"/>
    </row>
    <row r="80" spans="1:39" ht="15" customHeight="1">
      <c r="A80" s="60" t="s">
        <v>288</v>
      </c>
      <c r="B80" s="94"/>
      <c r="C80" s="60"/>
      <c r="D80" s="60"/>
      <c r="E80" s="60"/>
      <c r="F80" s="60"/>
      <c r="G80" s="60"/>
    </row>
    <row r="81" spans="1:7" ht="15" customHeight="1">
      <c r="A81" s="60" t="s">
        <v>289</v>
      </c>
      <c r="B81" s="94"/>
      <c r="C81" s="60"/>
      <c r="D81" s="60"/>
      <c r="E81" s="60"/>
      <c r="F81" s="60"/>
      <c r="G81" s="60"/>
    </row>
    <row r="82" spans="1:7" ht="15" customHeight="1">
      <c r="A82" s="60"/>
      <c r="B82" s="60" t="s">
        <v>290</v>
      </c>
      <c r="C82" s="60"/>
      <c r="D82" s="60"/>
      <c r="E82" s="60"/>
      <c r="F82" s="60"/>
      <c r="G82" s="60"/>
    </row>
    <row r="83" spans="1:7" ht="15" customHeight="1">
      <c r="A83" s="60"/>
      <c r="B83" s="60" t="s">
        <v>291</v>
      </c>
      <c r="C83" s="60"/>
      <c r="D83" s="60"/>
      <c r="E83" s="60"/>
      <c r="F83" s="60"/>
      <c r="G83" s="60"/>
    </row>
    <row r="84" spans="1:7" ht="15" customHeight="1">
      <c r="A84" s="60" t="s">
        <v>292</v>
      </c>
      <c r="B84" s="94"/>
      <c r="C84" s="60"/>
      <c r="D84" s="60"/>
      <c r="E84" s="60"/>
      <c r="F84" s="60"/>
      <c r="G84" s="60"/>
    </row>
    <row r="85" spans="1:7" ht="15" customHeight="1">
      <c r="A85" s="60" t="s">
        <v>171</v>
      </c>
      <c r="B85" s="94"/>
      <c r="C85" s="60"/>
      <c r="D85" s="60"/>
      <c r="E85" s="60"/>
      <c r="F85" s="60"/>
      <c r="G85" s="60"/>
    </row>
    <row r="86" spans="1:7" ht="15" customHeight="1">
      <c r="A86" s="60" t="s">
        <v>293</v>
      </c>
      <c r="B86" s="94"/>
      <c r="C86" s="60"/>
      <c r="D86" s="60"/>
      <c r="E86" s="60"/>
      <c r="F86" s="60"/>
      <c r="G86" s="60"/>
    </row>
    <row r="87" spans="1:7" ht="15" customHeight="1">
      <c r="A87" s="60" t="s">
        <v>294</v>
      </c>
      <c r="B87" s="94"/>
      <c r="C87" s="60"/>
      <c r="D87" s="60"/>
      <c r="E87" s="60"/>
      <c r="F87" s="60"/>
      <c r="G87" s="60"/>
    </row>
    <row r="88" spans="1:7" ht="15" customHeight="1">
      <c r="A88" s="60" t="s">
        <v>172</v>
      </c>
      <c r="B88" s="94"/>
      <c r="C88" s="60"/>
      <c r="D88" s="60"/>
      <c r="E88" s="60"/>
      <c r="F88" s="60"/>
      <c r="G88" s="60"/>
    </row>
    <row r="89" spans="1:7" ht="15" customHeight="1">
      <c r="A89" s="60" t="s">
        <v>304</v>
      </c>
      <c r="B89" s="94"/>
      <c r="C89" s="60"/>
      <c r="D89" s="60"/>
      <c r="E89" s="60"/>
      <c r="F89" s="60"/>
      <c r="G89" s="60"/>
    </row>
    <row r="90" spans="1:7" ht="15" customHeight="1">
      <c r="A90" s="60" t="s">
        <v>305</v>
      </c>
      <c r="B90" s="94"/>
      <c r="C90" s="60"/>
      <c r="D90" s="60"/>
      <c r="E90" s="60"/>
      <c r="F90" s="60"/>
      <c r="G90" s="60"/>
    </row>
    <row r="91" spans="1:7" ht="15" customHeight="1">
      <c r="A91" s="60" t="s">
        <v>295</v>
      </c>
      <c r="B91" s="94"/>
      <c r="C91" s="60"/>
      <c r="D91" s="60"/>
      <c r="E91" s="60"/>
      <c r="F91" s="60"/>
      <c r="G91" s="60"/>
    </row>
    <row r="92" spans="1:7" ht="15" customHeight="1">
      <c r="A92" s="60" t="s">
        <v>296</v>
      </c>
      <c r="B92" s="94"/>
      <c r="C92" s="60"/>
      <c r="D92" s="60"/>
      <c r="E92" s="60"/>
      <c r="F92" s="60"/>
      <c r="G92" s="60"/>
    </row>
  </sheetData>
  <mergeCells count="265">
    <mergeCell ref="A44:C44"/>
    <mergeCell ref="B43:C43"/>
    <mergeCell ref="B45:C45"/>
    <mergeCell ref="U41:W41"/>
    <mergeCell ref="X41:Z41"/>
    <mergeCell ref="AA41:AC41"/>
    <mergeCell ref="AG44:AI44"/>
    <mergeCell ref="AJ44:AK44"/>
    <mergeCell ref="U44:W44"/>
    <mergeCell ref="X44:Z44"/>
    <mergeCell ref="AG45:AI45"/>
    <mergeCell ref="AG42:AI42"/>
    <mergeCell ref="A46:C46"/>
    <mergeCell ref="F46:H46"/>
    <mergeCell ref="I46:K46"/>
    <mergeCell ref="F40:H40"/>
    <mergeCell ref="I40:K40"/>
    <mergeCell ref="U58:W58"/>
    <mergeCell ref="X58:Z58"/>
    <mergeCell ref="C51:D51"/>
    <mergeCell ref="E51:H51"/>
    <mergeCell ref="A48:C48"/>
    <mergeCell ref="F48:H48"/>
    <mergeCell ref="I48:K48"/>
    <mergeCell ref="L48:N48"/>
    <mergeCell ref="O48:Q48"/>
    <mergeCell ref="R48:T48"/>
    <mergeCell ref="U48:W48"/>
    <mergeCell ref="X48:Z48"/>
    <mergeCell ref="L43:N43"/>
    <mergeCell ref="O43:Q43"/>
    <mergeCell ref="R43:T43"/>
    <mergeCell ref="O46:Q46"/>
    <mergeCell ref="X42:Z42"/>
    <mergeCell ref="F43:H43"/>
    <mergeCell ref="I43:K43"/>
    <mergeCell ref="AA58:AC58"/>
    <mergeCell ref="AJ47:AK47"/>
    <mergeCell ref="B47:C47"/>
    <mergeCell ref="F45:H45"/>
    <mergeCell ref="I45:K45"/>
    <mergeCell ref="L45:N45"/>
    <mergeCell ref="O45:Q45"/>
    <mergeCell ref="R45:T45"/>
    <mergeCell ref="AG56:AI56"/>
    <mergeCell ref="AJ56:AK56"/>
    <mergeCell ref="AA55:AF55"/>
    <mergeCell ref="AG55:AK55"/>
    <mergeCell ref="A52:B52"/>
    <mergeCell ref="C55:D55"/>
    <mergeCell ref="E55:H55"/>
    <mergeCell ref="I55:N55"/>
    <mergeCell ref="X47:Z47"/>
    <mergeCell ref="L47:N47"/>
    <mergeCell ref="O47:Q47"/>
    <mergeCell ref="R47:T47"/>
    <mergeCell ref="U47:W47"/>
    <mergeCell ref="AJ45:AK45"/>
    <mergeCell ref="AJ48:AK48"/>
    <mergeCell ref="A51:B51"/>
    <mergeCell ref="C69:E69"/>
    <mergeCell ref="C70:E70"/>
    <mergeCell ref="O59:T59"/>
    <mergeCell ref="U59:Z59"/>
    <mergeCell ref="AA59:AF59"/>
    <mergeCell ref="AG59:AK59"/>
    <mergeCell ref="AJ40:AK40"/>
    <mergeCell ref="AL59:AM59"/>
    <mergeCell ref="C71:E71"/>
    <mergeCell ref="X40:Z40"/>
    <mergeCell ref="AA40:AC40"/>
    <mergeCell ref="AD40:AF40"/>
    <mergeCell ref="AG40:AI40"/>
    <mergeCell ref="X45:Z45"/>
    <mergeCell ref="AA45:AC45"/>
    <mergeCell ref="AD45:AF45"/>
    <mergeCell ref="AD58:AF58"/>
    <mergeCell ref="AG58:AI58"/>
    <mergeCell ref="AJ58:AK58"/>
    <mergeCell ref="X57:Z57"/>
    <mergeCell ref="AA57:AC57"/>
    <mergeCell ref="AD57:AF57"/>
    <mergeCell ref="AG57:AI57"/>
    <mergeCell ref="AJ57:AK57"/>
    <mergeCell ref="C72:E72"/>
    <mergeCell ref="I51:N51"/>
    <mergeCell ref="I52:N52"/>
    <mergeCell ref="I59:N59"/>
    <mergeCell ref="C59:D59"/>
    <mergeCell ref="E59:H59"/>
    <mergeCell ref="C68:E68"/>
    <mergeCell ref="U57:W57"/>
    <mergeCell ref="U40:W40"/>
    <mergeCell ref="U45:W45"/>
    <mergeCell ref="F58:H58"/>
    <mergeCell ref="I58:K58"/>
    <mergeCell ref="L58:N58"/>
    <mergeCell ref="O58:Q58"/>
    <mergeCell ref="R58:T58"/>
    <mergeCell ref="F57:H57"/>
    <mergeCell ref="I57:K57"/>
    <mergeCell ref="L57:N57"/>
    <mergeCell ref="O57:Q57"/>
    <mergeCell ref="R57:T57"/>
    <mergeCell ref="O55:T55"/>
    <mergeCell ref="U55:Z55"/>
    <mergeCell ref="C52:D52"/>
    <mergeCell ref="E52:H52"/>
    <mergeCell ref="AL55:AM55"/>
    <mergeCell ref="F56:H56"/>
    <mergeCell ref="I56:K56"/>
    <mergeCell ref="L56:N56"/>
    <mergeCell ref="O56:Q56"/>
    <mergeCell ref="R56:T56"/>
    <mergeCell ref="U56:W56"/>
    <mergeCell ref="X56:Z56"/>
    <mergeCell ref="AA56:AC56"/>
    <mergeCell ref="AD56:AF56"/>
    <mergeCell ref="AA48:AC48"/>
    <mergeCell ref="AD48:AF48"/>
    <mergeCell ref="AG48:AI48"/>
    <mergeCell ref="L46:N46"/>
    <mergeCell ref="F44:H44"/>
    <mergeCell ref="I44:K44"/>
    <mergeCell ref="L44:N44"/>
    <mergeCell ref="O44:Q44"/>
    <mergeCell ref="R44:T44"/>
    <mergeCell ref="AA46:AC46"/>
    <mergeCell ref="AD46:AF46"/>
    <mergeCell ref="AG46:AI46"/>
    <mergeCell ref="AG47:AI47"/>
    <mergeCell ref="AA47:AC47"/>
    <mergeCell ref="AD47:AF47"/>
    <mergeCell ref="R46:T46"/>
    <mergeCell ref="U46:W46"/>
    <mergeCell ref="X46:Z46"/>
    <mergeCell ref="F47:H47"/>
    <mergeCell ref="I47:K47"/>
    <mergeCell ref="O37:Q37"/>
    <mergeCell ref="F39:H39"/>
    <mergeCell ref="I39:K39"/>
    <mergeCell ref="L39:N39"/>
    <mergeCell ref="O39:Q39"/>
    <mergeCell ref="R39:T39"/>
    <mergeCell ref="L42:N42"/>
    <mergeCell ref="O42:Q42"/>
    <mergeCell ref="R42:T42"/>
    <mergeCell ref="F41:H41"/>
    <mergeCell ref="I41:K41"/>
    <mergeCell ref="L41:N41"/>
    <mergeCell ref="O41:Q41"/>
    <mergeCell ref="L40:N40"/>
    <mergeCell ref="O40:Q40"/>
    <mergeCell ref="R40:T40"/>
    <mergeCell ref="R41:T41"/>
    <mergeCell ref="F42:H42"/>
    <mergeCell ref="I42:K42"/>
    <mergeCell ref="AJ37:AK37"/>
    <mergeCell ref="R37:T37"/>
    <mergeCell ref="U37:W37"/>
    <mergeCell ref="X37:Z37"/>
    <mergeCell ref="AA37:AC37"/>
    <mergeCell ref="AD37:AF37"/>
    <mergeCell ref="AG37:AI37"/>
    <mergeCell ref="AD38:AF38"/>
    <mergeCell ref="AG38:AI38"/>
    <mergeCell ref="AJ38:AK38"/>
    <mergeCell ref="X38:Z38"/>
    <mergeCell ref="AA38:AC38"/>
    <mergeCell ref="B8:B9"/>
    <mergeCell ref="X39:Z39"/>
    <mergeCell ref="AA39:AC39"/>
    <mergeCell ref="AD42:AF42"/>
    <mergeCell ref="AD39:AF39"/>
    <mergeCell ref="U42:W42"/>
    <mergeCell ref="AA42:AC42"/>
    <mergeCell ref="O38:Q38"/>
    <mergeCell ref="R38:T38"/>
    <mergeCell ref="A39:C39"/>
    <mergeCell ref="A40:C40"/>
    <mergeCell ref="A41:C41"/>
    <mergeCell ref="A42:C42"/>
    <mergeCell ref="C8:C11"/>
    <mergeCell ref="D8:D11"/>
    <mergeCell ref="E8:E11"/>
    <mergeCell ref="F8:AJ8"/>
    <mergeCell ref="B10:B11"/>
    <mergeCell ref="A32:E32"/>
    <mergeCell ref="A33:E33"/>
    <mergeCell ref="A37:C37"/>
    <mergeCell ref="F37:H37"/>
    <mergeCell ref="I37:K37"/>
    <mergeCell ref="L37:N37"/>
    <mergeCell ref="AM47:AN47"/>
    <mergeCell ref="AM48:AN48"/>
    <mergeCell ref="AK2:AN2"/>
    <mergeCell ref="M3:P3"/>
    <mergeCell ref="Q3:R3"/>
    <mergeCell ref="S3:T3"/>
    <mergeCell ref="U3:V3"/>
    <mergeCell ref="AK3:AN3"/>
    <mergeCell ref="AM37:AN37"/>
    <mergeCell ref="AM38:AN38"/>
    <mergeCell ref="AM39:AN39"/>
    <mergeCell ref="AK4:AN4"/>
    <mergeCell ref="AK5:AN5"/>
    <mergeCell ref="AH6:AJ6"/>
    <mergeCell ref="AM29:AN29"/>
    <mergeCell ref="AM20:AN20"/>
    <mergeCell ref="AM21:AN21"/>
    <mergeCell ref="AM22:AN22"/>
    <mergeCell ref="AM23:AN23"/>
    <mergeCell ref="AM24:AN24"/>
    <mergeCell ref="AM25:AN25"/>
    <mergeCell ref="AM26:AN26"/>
    <mergeCell ref="AM30:AN30"/>
    <mergeCell ref="AK8:AK11"/>
    <mergeCell ref="AM42:AN42"/>
    <mergeCell ref="AM43:AN43"/>
    <mergeCell ref="AM44:AN44"/>
    <mergeCell ref="AM45:AN45"/>
    <mergeCell ref="AM31:AN31"/>
    <mergeCell ref="U39:W39"/>
    <mergeCell ref="U38:W38"/>
    <mergeCell ref="AM32:AN33"/>
    <mergeCell ref="AM46:AN46"/>
    <mergeCell ref="AJ42:AK42"/>
    <mergeCell ref="AJ41:AK41"/>
    <mergeCell ref="AD41:AF41"/>
    <mergeCell ref="AG41:AI41"/>
    <mergeCell ref="AJ43:AK43"/>
    <mergeCell ref="AJ39:AK39"/>
    <mergeCell ref="AG39:AI39"/>
    <mergeCell ref="AJ46:AK46"/>
    <mergeCell ref="U43:W43"/>
    <mergeCell ref="X43:Z43"/>
    <mergeCell ref="AA43:AC43"/>
    <mergeCell ref="AD43:AF43"/>
    <mergeCell ref="AG43:AI43"/>
    <mergeCell ref="AA44:AC44"/>
    <mergeCell ref="AD44:AF44"/>
    <mergeCell ref="A38:C38"/>
    <mergeCell ref="F38:H38"/>
    <mergeCell ref="I38:K38"/>
    <mergeCell ref="L38:N38"/>
    <mergeCell ref="AM19:AN19"/>
    <mergeCell ref="A8:A11"/>
    <mergeCell ref="AM40:AN40"/>
    <mergeCell ref="AM41:AN4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s>
  <phoneticPr fontId="3"/>
  <dataValidations count="6">
    <dataValidation operator="greaterThanOrEqual" allowBlank="1" showInputMessage="1" showErrorMessage="1" sqref="I49:I50 I53 L49:L50 L53 AL38:AL47 AJ38:AJ48 AM37 AM43 AM45 AM47" xr:uid="{00000000-0002-0000-0F00-000001000000}"/>
    <dataValidation type="list" allowBlank="1" showInputMessage="1" showErrorMessage="1" sqref="C12:C31" xr:uid="{00000000-0002-0000-0F00-000002000000}">
      <formula1>"A,B,C,D"</formula1>
    </dataValidation>
    <dataValidation type="list" allowBlank="1" showInputMessage="1" showErrorMessage="1" sqref="AK5:AN5" xr:uid="{00000000-0002-0000-0F00-000003000000}">
      <formula1>"予定,実績"</formula1>
    </dataValidation>
    <dataValidation type="list" allowBlank="1" showInputMessage="1" showErrorMessage="1" sqref="AK4:AN4" xr:uid="{00000000-0002-0000-0F00-000004000000}">
      <formula1>"４週,歴月"</formula1>
    </dataValidation>
    <dataValidation type="whole" operator="greaterThanOrEqual" allowBlank="1" showInputMessage="1" showErrorMessage="1" sqref="L38:L48 O38:O48 R38:R48 U38:U48 X38:X48 AA38:AA48 AD38:AD48 I38:I48 AG38:AG48 D38:F48" xr:uid="{00000000-0002-0000-0F00-000000000000}">
      <formula1>0</formula1>
    </dataValidation>
    <dataValidation allowBlank="1" showInputMessage="1" sqref="B12:B13"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858F21E0-1C8D-42F7-9460-16A1E4EE960E}">
          <x14:formula1>
            <xm:f>選択肢!$C$8:$G$8</xm:f>
          </x14:formula1>
          <xm:sqref>B14:B31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9"/>
  <sheetViews>
    <sheetView showGridLines="0" view="pageBreakPreview" zoomScaleNormal="100" zoomScaleSheetLayoutView="100" workbookViewId="0">
      <selection activeCell="B14" sqref="B14:B31"/>
    </sheetView>
  </sheetViews>
  <sheetFormatPr defaultColWidth="8.25" defaultRowHeight="21" customHeight="1"/>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321</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234</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6"/>
      <c r="AN13" s="276"/>
    </row>
    <row r="14" spans="1:40" ht="18" customHeight="1">
      <c r="A14" s="74">
        <v>3</v>
      </c>
      <c r="B14" s="103" t="s">
        <v>125</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6"/>
      <c r="AN14" s="276"/>
    </row>
    <row r="15" spans="1:40" ht="18" customHeight="1">
      <c r="A15" s="74">
        <v>4</v>
      </c>
      <c r="B15" s="103" t="s">
        <v>125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6"/>
      <c r="AN15" s="276"/>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189</v>
      </c>
      <c r="B36" s="67"/>
      <c r="C36" s="67"/>
      <c r="D36" s="67"/>
      <c r="E36" s="67"/>
      <c r="F36" s="67"/>
      <c r="G36" s="60"/>
      <c r="H36" s="60"/>
      <c r="I36" s="60"/>
      <c r="J36" s="60"/>
      <c r="K36" s="60"/>
      <c r="L36" s="60"/>
      <c r="M36" s="60"/>
      <c r="N36" s="60"/>
      <c r="O36" s="60"/>
      <c r="AM36" s="67"/>
      <c r="AN36" s="62"/>
    </row>
    <row r="37" spans="1:43" ht="25" customHeight="1">
      <c r="A37" s="277"/>
      <c r="B37" s="277"/>
      <c r="C37" s="277"/>
      <c r="D37" s="98">
        <v>4</v>
      </c>
      <c r="E37" s="98">
        <v>5</v>
      </c>
      <c r="F37" s="347">
        <v>6</v>
      </c>
      <c r="G37" s="347"/>
      <c r="H37" s="347"/>
      <c r="I37" s="347">
        <v>7</v>
      </c>
      <c r="J37" s="347"/>
      <c r="K37" s="347"/>
      <c r="L37" s="347">
        <v>8</v>
      </c>
      <c r="M37" s="347"/>
      <c r="N37" s="347"/>
      <c r="O37" s="347">
        <v>9</v>
      </c>
      <c r="P37" s="347"/>
      <c r="Q37" s="347"/>
      <c r="R37" s="347">
        <v>10</v>
      </c>
      <c r="S37" s="347"/>
      <c r="T37" s="347"/>
      <c r="U37" s="347">
        <v>11</v>
      </c>
      <c r="V37" s="347"/>
      <c r="W37" s="347"/>
      <c r="X37" s="347">
        <v>12</v>
      </c>
      <c r="Y37" s="347"/>
      <c r="Z37" s="347"/>
      <c r="AA37" s="347">
        <v>1</v>
      </c>
      <c r="AB37" s="347"/>
      <c r="AC37" s="347"/>
      <c r="AD37" s="347">
        <v>2</v>
      </c>
      <c r="AE37" s="347"/>
      <c r="AF37" s="347"/>
      <c r="AG37" s="347">
        <v>3</v>
      </c>
      <c r="AH37" s="347"/>
      <c r="AI37" s="347"/>
      <c r="AJ37" s="277" t="s">
        <v>142</v>
      </c>
      <c r="AK37" s="277"/>
      <c r="AL37" s="82" t="s">
        <v>193</v>
      </c>
      <c r="AM37"/>
      <c r="AN37"/>
      <c r="AO37"/>
      <c r="AP37"/>
      <c r="AQ37"/>
    </row>
    <row r="38" spans="1:43" ht="18" customHeight="1">
      <c r="A38" s="351" t="s">
        <v>198</v>
      </c>
      <c r="B38" s="351"/>
      <c r="C38" s="351"/>
      <c r="D38" s="72">
        <f>SUM(D41:D44)</f>
        <v>1740</v>
      </c>
      <c r="E38" s="72">
        <f>SUM(E41:E44)</f>
        <v>1631</v>
      </c>
      <c r="F38" s="352">
        <f>SUM(F41:H44)</f>
        <v>1740</v>
      </c>
      <c r="G38" s="352"/>
      <c r="H38" s="352"/>
      <c r="I38" s="352">
        <f>SUM(I41:K44)</f>
        <v>1827</v>
      </c>
      <c r="J38" s="352"/>
      <c r="K38" s="352"/>
      <c r="L38" s="352">
        <f>SUM(L41:N44)</f>
        <v>1827</v>
      </c>
      <c r="M38" s="352"/>
      <c r="N38" s="352"/>
      <c r="O38" s="352">
        <f>SUM(O41:Q44)</f>
        <v>1653</v>
      </c>
      <c r="P38" s="352"/>
      <c r="Q38" s="352"/>
      <c r="R38" s="352">
        <f>SUM(R41:T44)</f>
        <v>1740</v>
      </c>
      <c r="S38" s="352"/>
      <c r="T38" s="352"/>
      <c r="U38" s="352">
        <f>SUM(U41:W44)</f>
        <v>1740</v>
      </c>
      <c r="V38" s="352"/>
      <c r="W38" s="352"/>
      <c r="X38" s="352">
        <f>SUM(X41:Z44)</f>
        <v>1653</v>
      </c>
      <c r="Y38" s="352"/>
      <c r="Z38" s="352"/>
      <c r="AA38" s="352">
        <f>SUM(AA41:AC44)</f>
        <v>1653</v>
      </c>
      <c r="AB38" s="352"/>
      <c r="AC38" s="352"/>
      <c r="AD38" s="352">
        <f>SUM(AD41:AF44)</f>
        <v>1653</v>
      </c>
      <c r="AE38" s="352"/>
      <c r="AF38" s="352"/>
      <c r="AG38" s="352">
        <f>SUM(AG41:AI44)</f>
        <v>1740</v>
      </c>
      <c r="AH38" s="352"/>
      <c r="AI38" s="352"/>
      <c r="AJ38" s="278">
        <f t="shared" ref="AJ38:AJ44" si="3">SUM(D38:AI38)</f>
        <v>20597</v>
      </c>
      <c r="AK38" s="278"/>
      <c r="AL38" s="108">
        <f>ROUNDUP(AJ38/AJ45,1)</f>
        <v>87</v>
      </c>
      <c r="AM38"/>
      <c r="AN38"/>
      <c r="AO38"/>
      <c r="AP38"/>
      <c r="AQ38"/>
    </row>
    <row r="39" spans="1:43" ht="18" customHeight="1">
      <c r="A39" s="120" t="s">
        <v>248</v>
      </c>
      <c r="B39" s="121"/>
      <c r="C39" s="122"/>
      <c r="D39" s="69">
        <v>50</v>
      </c>
      <c r="E39" s="69">
        <v>45</v>
      </c>
      <c r="F39" s="348">
        <v>50</v>
      </c>
      <c r="G39" s="348"/>
      <c r="H39" s="348"/>
      <c r="I39" s="348">
        <v>50</v>
      </c>
      <c r="J39" s="348"/>
      <c r="K39" s="348"/>
      <c r="L39" s="348">
        <v>50</v>
      </c>
      <c r="M39" s="348"/>
      <c r="N39" s="348"/>
      <c r="O39" s="348">
        <v>45</v>
      </c>
      <c r="P39" s="348"/>
      <c r="Q39" s="348"/>
      <c r="R39" s="348">
        <v>50</v>
      </c>
      <c r="S39" s="348"/>
      <c r="T39" s="348"/>
      <c r="U39" s="348">
        <v>50</v>
      </c>
      <c r="V39" s="348"/>
      <c r="W39" s="348"/>
      <c r="X39" s="348">
        <v>45</v>
      </c>
      <c r="Y39" s="348"/>
      <c r="Z39" s="348"/>
      <c r="AA39" s="348">
        <v>45</v>
      </c>
      <c r="AB39" s="348"/>
      <c r="AC39" s="348"/>
      <c r="AD39" s="348">
        <v>45</v>
      </c>
      <c r="AE39" s="348"/>
      <c r="AF39" s="348"/>
      <c r="AG39" s="348">
        <v>50</v>
      </c>
      <c r="AH39" s="348"/>
      <c r="AI39" s="348"/>
      <c r="AJ39" s="278">
        <f t="shared" si="3"/>
        <v>575</v>
      </c>
      <c r="AK39" s="278"/>
      <c r="AL39" s="108">
        <f t="shared" ref="AL39:AL44" si="4">ROUNDUP(AJ39/$AJ$45,1)</f>
        <v>2.5</v>
      </c>
      <c r="AM39"/>
      <c r="AN39"/>
      <c r="AO39"/>
      <c r="AP39"/>
      <c r="AQ39"/>
    </row>
    <row r="40" spans="1:43" ht="18" customHeight="1">
      <c r="A40" s="120" t="s">
        <v>199</v>
      </c>
      <c r="B40" s="121"/>
      <c r="C40" s="122"/>
      <c r="D40" s="69">
        <v>50</v>
      </c>
      <c r="E40" s="69">
        <v>50</v>
      </c>
      <c r="F40" s="348">
        <v>50</v>
      </c>
      <c r="G40" s="348"/>
      <c r="H40" s="348"/>
      <c r="I40" s="348">
        <v>55</v>
      </c>
      <c r="J40" s="348"/>
      <c r="K40" s="348"/>
      <c r="L40" s="348">
        <v>55</v>
      </c>
      <c r="M40" s="348"/>
      <c r="N40" s="348"/>
      <c r="O40" s="348">
        <v>50</v>
      </c>
      <c r="P40" s="348"/>
      <c r="Q40" s="348"/>
      <c r="R40" s="348">
        <v>50</v>
      </c>
      <c r="S40" s="348"/>
      <c r="T40" s="348"/>
      <c r="U40" s="348">
        <v>50</v>
      </c>
      <c r="V40" s="348"/>
      <c r="W40" s="348"/>
      <c r="X40" s="348">
        <v>50</v>
      </c>
      <c r="Y40" s="348"/>
      <c r="Z40" s="348"/>
      <c r="AA40" s="348">
        <v>50</v>
      </c>
      <c r="AB40" s="348"/>
      <c r="AC40" s="348"/>
      <c r="AD40" s="348">
        <v>50</v>
      </c>
      <c r="AE40" s="348"/>
      <c r="AF40" s="348"/>
      <c r="AG40" s="348">
        <v>50</v>
      </c>
      <c r="AH40" s="348"/>
      <c r="AI40" s="348"/>
      <c r="AJ40" s="278">
        <f t="shared" si="3"/>
        <v>610</v>
      </c>
      <c r="AK40" s="278"/>
      <c r="AL40" s="108">
        <f t="shared" si="4"/>
        <v>2.6</v>
      </c>
      <c r="AM40"/>
      <c r="AN40"/>
      <c r="AO40"/>
      <c r="AP40"/>
      <c r="AQ40"/>
    </row>
    <row r="41" spans="1:43" ht="18" customHeight="1">
      <c r="A41" s="120" t="s">
        <v>200</v>
      </c>
      <c r="B41" s="121"/>
      <c r="C41" s="122"/>
      <c r="D41" s="69">
        <v>100</v>
      </c>
      <c r="E41" s="69">
        <v>95</v>
      </c>
      <c r="F41" s="348">
        <v>100</v>
      </c>
      <c r="G41" s="348"/>
      <c r="H41" s="348"/>
      <c r="I41" s="348">
        <v>105</v>
      </c>
      <c r="J41" s="348"/>
      <c r="K41" s="348"/>
      <c r="L41" s="348">
        <v>105</v>
      </c>
      <c r="M41" s="348"/>
      <c r="N41" s="348"/>
      <c r="O41" s="348">
        <v>95</v>
      </c>
      <c r="P41" s="348"/>
      <c r="Q41" s="348"/>
      <c r="R41" s="348">
        <v>100</v>
      </c>
      <c r="S41" s="348"/>
      <c r="T41" s="348"/>
      <c r="U41" s="348">
        <v>100</v>
      </c>
      <c r="V41" s="348"/>
      <c r="W41" s="348"/>
      <c r="X41" s="348">
        <v>95</v>
      </c>
      <c r="Y41" s="348"/>
      <c r="Z41" s="348"/>
      <c r="AA41" s="348">
        <v>95</v>
      </c>
      <c r="AB41" s="348"/>
      <c r="AC41" s="348"/>
      <c r="AD41" s="348">
        <v>95</v>
      </c>
      <c r="AE41" s="348"/>
      <c r="AF41" s="348"/>
      <c r="AG41" s="348">
        <v>100</v>
      </c>
      <c r="AH41" s="348"/>
      <c r="AI41" s="348"/>
      <c r="AJ41" s="278">
        <f t="shared" si="3"/>
        <v>1185</v>
      </c>
      <c r="AK41" s="278"/>
      <c r="AL41" s="108">
        <f t="shared" si="4"/>
        <v>5</v>
      </c>
      <c r="AM41"/>
      <c r="AN41"/>
      <c r="AO41"/>
      <c r="AP41"/>
      <c r="AQ41"/>
    </row>
    <row r="42" spans="1:43" ht="18" customHeight="1">
      <c r="A42" s="120" t="s">
        <v>201</v>
      </c>
      <c r="B42" s="121"/>
      <c r="C42" s="122"/>
      <c r="D42" s="69">
        <v>100</v>
      </c>
      <c r="E42" s="69">
        <v>95</v>
      </c>
      <c r="F42" s="348">
        <v>100</v>
      </c>
      <c r="G42" s="348"/>
      <c r="H42" s="348"/>
      <c r="I42" s="348">
        <v>105</v>
      </c>
      <c r="J42" s="348"/>
      <c r="K42" s="348"/>
      <c r="L42" s="348">
        <v>105</v>
      </c>
      <c r="M42" s="348"/>
      <c r="N42" s="348"/>
      <c r="O42" s="348">
        <v>95</v>
      </c>
      <c r="P42" s="348"/>
      <c r="Q42" s="348"/>
      <c r="R42" s="348">
        <v>100</v>
      </c>
      <c r="S42" s="348"/>
      <c r="T42" s="348"/>
      <c r="U42" s="348">
        <v>100</v>
      </c>
      <c r="V42" s="348"/>
      <c r="W42" s="348"/>
      <c r="X42" s="348">
        <v>95</v>
      </c>
      <c r="Y42" s="348"/>
      <c r="Z42" s="348"/>
      <c r="AA42" s="348">
        <v>95</v>
      </c>
      <c r="AB42" s="348"/>
      <c r="AC42" s="348"/>
      <c r="AD42" s="348">
        <v>95</v>
      </c>
      <c r="AE42" s="348"/>
      <c r="AF42" s="348"/>
      <c r="AG42" s="348">
        <v>100</v>
      </c>
      <c r="AH42" s="348"/>
      <c r="AI42" s="348"/>
      <c r="AJ42" s="278">
        <f t="shared" si="3"/>
        <v>1185</v>
      </c>
      <c r="AK42" s="278"/>
      <c r="AL42" s="108">
        <f t="shared" si="4"/>
        <v>5</v>
      </c>
      <c r="AM42"/>
      <c r="AN42"/>
      <c r="AO42"/>
      <c r="AP42"/>
      <c r="AQ42"/>
    </row>
    <row r="43" spans="1:43" ht="18" customHeight="1">
      <c r="A43" s="120" t="s">
        <v>202</v>
      </c>
      <c r="B43" s="121"/>
      <c r="C43" s="122"/>
      <c r="D43" s="69">
        <v>140</v>
      </c>
      <c r="E43" s="69">
        <v>131</v>
      </c>
      <c r="F43" s="348">
        <v>140</v>
      </c>
      <c r="G43" s="348"/>
      <c r="H43" s="348"/>
      <c r="I43" s="348">
        <v>147</v>
      </c>
      <c r="J43" s="348"/>
      <c r="K43" s="348"/>
      <c r="L43" s="348">
        <v>147</v>
      </c>
      <c r="M43" s="348"/>
      <c r="N43" s="348"/>
      <c r="O43" s="348">
        <v>133</v>
      </c>
      <c r="P43" s="348"/>
      <c r="Q43" s="348"/>
      <c r="R43" s="348">
        <v>140</v>
      </c>
      <c r="S43" s="348"/>
      <c r="T43" s="348"/>
      <c r="U43" s="348">
        <v>140</v>
      </c>
      <c r="V43" s="348"/>
      <c r="W43" s="348"/>
      <c r="X43" s="348">
        <v>133</v>
      </c>
      <c r="Y43" s="348"/>
      <c r="Z43" s="348"/>
      <c r="AA43" s="348">
        <v>133</v>
      </c>
      <c r="AB43" s="348"/>
      <c r="AC43" s="348"/>
      <c r="AD43" s="348">
        <v>133</v>
      </c>
      <c r="AE43" s="348"/>
      <c r="AF43" s="348"/>
      <c r="AG43" s="348">
        <v>140</v>
      </c>
      <c r="AH43" s="348"/>
      <c r="AI43" s="348"/>
      <c r="AJ43" s="278">
        <f t="shared" si="3"/>
        <v>1657</v>
      </c>
      <c r="AK43" s="278"/>
      <c r="AL43" s="108">
        <f t="shared" si="4"/>
        <v>7</v>
      </c>
      <c r="AM43"/>
      <c r="AN43"/>
      <c r="AO43"/>
      <c r="AP43"/>
      <c r="AQ43"/>
    </row>
    <row r="44" spans="1:43" ht="18" customHeight="1">
      <c r="A44" s="325" t="s">
        <v>203</v>
      </c>
      <c r="B44" s="326"/>
      <c r="C44" s="327"/>
      <c r="D44" s="69">
        <v>1400</v>
      </c>
      <c r="E44" s="69">
        <v>1310</v>
      </c>
      <c r="F44" s="348">
        <v>1400</v>
      </c>
      <c r="G44" s="348"/>
      <c r="H44" s="348"/>
      <c r="I44" s="348">
        <v>1470</v>
      </c>
      <c r="J44" s="348"/>
      <c r="K44" s="348"/>
      <c r="L44" s="348">
        <v>1470</v>
      </c>
      <c r="M44" s="348"/>
      <c r="N44" s="348"/>
      <c r="O44" s="348">
        <v>1330</v>
      </c>
      <c r="P44" s="348"/>
      <c r="Q44" s="348"/>
      <c r="R44" s="348">
        <v>1400</v>
      </c>
      <c r="S44" s="348"/>
      <c r="T44" s="348"/>
      <c r="U44" s="348">
        <v>1400</v>
      </c>
      <c r="V44" s="348"/>
      <c r="W44" s="348"/>
      <c r="X44" s="348">
        <v>1330</v>
      </c>
      <c r="Y44" s="348"/>
      <c r="Z44" s="348"/>
      <c r="AA44" s="348">
        <v>1330</v>
      </c>
      <c r="AB44" s="348"/>
      <c r="AC44" s="348"/>
      <c r="AD44" s="348">
        <v>1330</v>
      </c>
      <c r="AE44" s="348"/>
      <c r="AF44" s="348"/>
      <c r="AG44" s="348">
        <v>1400</v>
      </c>
      <c r="AH44" s="348"/>
      <c r="AI44" s="348"/>
      <c r="AJ44" s="278">
        <f t="shared" si="3"/>
        <v>16570</v>
      </c>
      <c r="AK44" s="278"/>
      <c r="AL44" s="108">
        <f t="shared" si="4"/>
        <v>70</v>
      </c>
      <c r="AM44"/>
      <c r="AN44"/>
      <c r="AO44"/>
      <c r="AP44"/>
      <c r="AQ44"/>
    </row>
    <row r="45" spans="1:43" ht="18" customHeight="1">
      <c r="A45" s="351" t="s">
        <v>190</v>
      </c>
      <c r="B45" s="351"/>
      <c r="C45" s="351"/>
      <c r="D45" s="69">
        <v>20</v>
      </c>
      <c r="E45" s="69">
        <v>19</v>
      </c>
      <c r="F45" s="348">
        <v>20</v>
      </c>
      <c r="G45" s="348"/>
      <c r="H45" s="348"/>
      <c r="I45" s="348">
        <v>21</v>
      </c>
      <c r="J45" s="348"/>
      <c r="K45" s="348"/>
      <c r="L45" s="348">
        <v>21</v>
      </c>
      <c r="M45" s="348"/>
      <c r="N45" s="348"/>
      <c r="O45" s="348">
        <v>19</v>
      </c>
      <c r="P45" s="348"/>
      <c r="Q45" s="348"/>
      <c r="R45" s="348">
        <v>20</v>
      </c>
      <c r="S45" s="348"/>
      <c r="T45" s="348"/>
      <c r="U45" s="348">
        <v>20</v>
      </c>
      <c r="V45" s="348"/>
      <c r="W45" s="348"/>
      <c r="X45" s="348">
        <v>19</v>
      </c>
      <c r="Y45" s="348"/>
      <c r="Z45" s="348"/>
      <c r="AA45" s="348">
        <v>19</v>
      </c>
      <c r="AB45" s="348"/>
      <c r="AC45" s="348"/>
      <c r="AD45" s="348">
        <v>19</v>
      </c>
      <c r="AE45" s="348"/>
      <c r="AF45" s="348"/>
      <c r="AG45" s="348">
        <v>20</v>
      </c>
      <c r="AH45" s="348"/>
      <c r="AI45" s="348"/>
      <c r="AJ45" s="278">
        <f>+SUM(D45:AI45)</f>
        <v>237</v>
      </c>
      <c r="AK45" s="278"/>
      <c r="AL45" s="107"/>
      <c r="AM45"/>
      <c r="AN45"/>
      <c r="AO45"/>
      <c r="AP45"/>
      <c r="AQ45"/>
    </row>
    <row r="46" spans="1:43" ht="5.15" customHeight="1">
      <c r="A46" s="86"/>
      <c r="B46" s="86"/>
      <c r="C46" s="86"/>
      <c r="D46"/>
      <c r="E46"/>
      <c r="F46"/>
      <c r="G46"/>
      <c r="H46"/>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106"/>
      <c r="AK46" s="60"/>
      <c r="AL46" s="67"/>
      <c r="AM46" s="67"/>
      <c r="AN46" s="62"/>
    </row>
    <row r="47" spans="1:43" ht="18" customHeight="1">
      <c r="A47" s="68" t="s">
        <v>191</v>
      </c>
      <c r="B47" s="60"/>
      <c r="D47" s="60"/>
      <c r="E47" s="60"/>
      <c r="F47" s="60"/>
      <c r="G47" s="60"/>
      <c r="H47" s="60"/>
      <c r="I47" s="60"/>
      <c r="J47" s="60"/>
      <c r="K47" s="60"/>
      <c r="L47" s="60"/>
      <c r="M47" s="60"/>
      <c r="N47" s="60"/>
      <c r="O47" s="60"/>
      <c r="P47" s="60"/>
      <c r="Q47" s="60"/>
      <c r="R47" s="60"/>
      <c r="S47" s="60"/>
      <c r="T47" s="60"/>
      <c r="U47" s="60"/>
      <c r="V47" s="60"/>
      <c r="W47" s="67"/>
      <c r="X47" s="60"/>
      <c r="Y47" s="60"/>
      <c r="Z47" s="60"/>
      <c r="AA47" s="60"/>
      <c r="AB47" s="60"/>
      <c r="AC47" s="60"/>
      <c r="AD47" s="60"/>
      <c r="AE47" s="60"/>
      <c r="AF47" s="60"/>
      <c r="AG47" s="60"/>
      <c r="AH47" s="60"/>
      <c r="AI47" s="60"/>
      <c r="AJ47" s="106"/>
      <c r="AK47" s="60"/>
      <c r="AL47" s="67"/>
      <c r="AM47" s="67"/>
      <c r="AN47" s="62"/>
    </row>
    <row r="48" spans="1:43" ht="45" customHeight="1">
      <c r="A48" s="277" t="s">
        <v>184</v>
      </c>
      <c r="B48" s="277"/>
      <c r="C48" s="277" t="s">
        <v>113</v>
      </c>
      <c r="D48" s="277"/>
      <c r="E48" s="295" t="s">
        <v>125</v>
      </c>
      <c r="F48" s="295"/>
      <c r="G48" s="295"/>
      <c r="H48" s="295"/>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18" customHeight="1">
      <c r="A49" s="295" t="s">
        <v>194</v>
      </c>
      <c r="B49" s="295"/>
      <c r="C49" s="352">
        <f>ROUNDDOWN(IF(AL38&lt;=30,1,1+ROUNDUP((AL38-30)/30,0)),1)</f>
        <v>3</v>
      </c>
      <c r="D49" s="352"/>
      <c r="E49" s="352">
        <f>ROUNDDOWN(AL38/6,1)</f>
        <v>14.5</v>
      </c>
      <c r="F49" s="352"/>
      <c r="G49" s="352"/>
      <c r="H49" s="352"/>
      <c r="I49"/>
      <c r="J49"/>
      <c r="K49"/>
      <c r="L49"/>
      <c r="M49"/>
      <c r="N49"/>
      <c r="O49"/>
      <c r="P49"/>
      <c r="Q49"/>
      <c r="R49"/>
      <c r="S49"/>
      <c r="T49"/>
      <c r="U49"/>
      <c r="W49" s="67"/>
      <c r="X49" s="60"/>
      <c r="Y49" s="60"/>
      <c r="Z49" s="60"/>
      <c r="AA49" s="60"/>
      <c r="AB49" s="60"/>
      <c r="AC49" s="60"/>
      <c r="AD49" s="60"/>
      <c r="AE49" s="60"/>
      <c r="AF49" s="60"/>
      <c r="AG49" s="60"/>
      <c r="AH49" s="60"/>
      <c r="AI49" s="60"/>
      <c r="AJ49" s="106"/>
      <c r="AK49" s="60"/>
      <c r="AL49" s="67"/>
      <c r="AM49" s="67"/>
      <c r="AN49" s="62"/>
    </row>
    <row r="50" spans="1:40" ht="5.15" customHeight="1">
      <c r="A50" s="86"/>
      <c r="B50" s="86"/>
      <c r="C50" s="86"/>
      <c r="D50" s="86"/>
      <c r="E50" s="86"/>
      <c r="F50" s="86"/>
      <c r="G50" s="86"/>
      <c r="H50" s="86"/>
      <c r="I50" s="86"/>
      <c r="J50" s="60"/>
      <c r="K50" s="60"/>
      <c r="L50" s="60"/>
      <c r="M50" s="106"/>
      <c r="N50" s="60"/>
      <c r="O50" s="60"/>
      <c r="P50" s="60"/>
      <c r="Q50"/>
      <c r="W50" s="67"/>
      <c r="X50" s="60"/>
      <c r="Y50" s="60"/>
      <c r="Z50" s="60"/>
      <c r="AA50" s="60"/>
      <c r="AB50" s="60"/>
      <c r="AC50" s="60"/>
      <c r="AD50" s="60"/>
      <c r="AE50" s="60"/>
      <c r="AF50" s="60"/>
      <c r="AG50" s="60"/>
      <c r="AH50" s="60"/>
      <c r="AI50" s="60"/>
      <c r="AJ50" s="106"/>
      <c r="AK50" s="60"/>
      <c r="AL50" s="67"/>
      <c r="AM50" s="67"/>
      <c r="AN50" s="62"/>
    </row>
    <row r="51" spans="1:40" ht="21" customHeight="1">
      <c r="A51" s="68" t="s">
        <v>298</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25" customHeight="1">
      <c r="A52" s="62"/>
      <c r="B52" s="67"/>
      <c r="C52" s="305" t="str">
        <f>IF(VLOOKUP($AK$2,選択肢!$A$1:$J$20,C57,FALSE)=0,"-",VLOOKUP($AK$2,選択肢!$A$1:$J$20,C57,FALSE))</f>
        <v>管理者</v>
      </c>
      <c r="D52" s="306"/>
      <c r="E52" s="304" t="str">
        <f>IF(VLOOKUP($AK$2,選択肢!$A$1:$J$20,E57,FALSE)=0,"-",VLOOKUP($AK$2,選択肢!$A$1:$J$20,E57,FALSE))</f>
        <v>サービス管理責任者</v>
      </c>
      <c r="F52" s="304"/>
      <c r="G52" s="304"/>
      <c r="H52" s="304"/>
      <c r="I52" s="305" t="str">
        <f>IF(VLOOKUP($AK$2,選択肢!$A$1:$J$20,I57,FALSE)=0,"-",VLOOKUP($AK$2,選択肢!$A$1:$J$20,I57,FALSE))</f>
        <v>世話人</v>
      </c>
      <c r="J52" s="306"/>
      <c r="K52" s="306"/>
      <c r="L52" s="306"/>
      <c r="M52" s="306"/>
      <c r="N52" s="307"/>
      <c r="O52" s="305" t="str">
        <f>IF(VLOOKUP($AK$2,選択肢!$A$1:$J$20,O57,FALSE)=0,"-",VLOOKUP($AK$2,選択肢!$A$1:$J$20,O57,FALSE))</f>
        <v>その他職員</v>
      </c>
      <c r="P52" s="306"/>
      <c r="Q52" s="306"/>
      <c r="R52" s="306"/>
      <c r="S52" s="306"/>
      <c r="T52" s="307"/>
      <c r="U52" s="305" t="str">
        <f>IF(VLOOKUP($AK$2,選択肢!$A$1:$J$20,U57,FALSE)=0,"-",VLOOKUP($AK$2,選択肢!$A$1:$J$20,U57,FALSE))</f>
        <v>-</v>
      </c>
      <c r="V52" s="306"/>
      <c r="W52" s="306"/>
      <c r="X52" s="306"/>
      <c r="Y52" s="306"/>
      <c r="Z52" s="307"/>
      <c r="AA52" s="305" t="str">
        <f>IF(VLOOKUP($AK$2,選択肢!$A$1:$J$20,AA57,FALSE)=0,"-",VLOOKUP($AK$2,選択肢!$A$1:$J$20,AA57,FALSE))</f>
        <v>-</v>
      </c>
      <c r="AB52" s="306"/>
      <c r="AC52" s="306"/>
      <c r="AD52" s="306"/>
      <c r="AE52" s="306"/>
      <c r="AF52" s="307"/>
      <c r="AG52" s="304" t="str">
        <f>IF(VLOOKUP($AK$2,選択肢!$A$1:$J$20,AG57,FALSE)=0,"-",VLOOKUP($AK$2,選択肢!$A$1:$J$20,AG57,FALSE))</f>
        <v>-</v>
      </c>
      <c r="AH52" s="304"/>
      <c r="AI52" s="304"/>
      <c r="AJ52" s="304"/>
      <c r="AK52" s="304"/>
      <c r="AL52" s="304" t="str">
        <f>IF(VLOOKUP($AK$2,選択肢!$A$1:$J$20,AL57,FALSE)=0,"-",VLOOKUP($AK$2,選択肢!$A$1:$J$20,AL57,FALSE))</f>
        <v>-</v>
      </c>
      <c r="AM52" s="304"/>
      <c r="AN52" s="62"/>
    </row>
    <row r="53" spans="1:40" ht="18" customHeight="1">
      <c r="A53" s="62"/>
      <c r="B53" s="67"/>
      <c r="C53" s="102" t="s">
        <v>56</v>
      </c>
      <c r="D53" s="102" t="s">
        <v>57</v>
      </c>
      <c r="E53" s="101" t="s">
        <v>56</v>
      </c>
      <c r="F53" s="303" t="s">
        <v>57</v>
      </c>
      <c r="G53" s="303"/>
      <c r="H53" s="303"/>
      <c r="I53" s="299" t="s">
        <v>56</v>
      </c>
      <c r="J53" s="300"/>
      <c r="K53" s="301"/>
      <c r="L53" s="299" t="s">
        <v>57</v>
      </c>
      <c r="M53" s="300"/>
      <c r="N53" s="301"/>
      <c r="O53" s="299" t="s">
        <v>56</v>
      </c>
      <c r="P53" s="300"/>
      <c r="Q53" s="301"/>
      <c r="R53" s="299" t="s">
        <v>57</v>
      </c>
      <c r="S53" s="300"/>
      <c r="T53" s="301"/>
      <c r="U53" s="299" t="s">
        <v>56</v>
      </c>
      <c r="V53" s="300"/>
      <c r="W53" s="301"/>
      <c r="X53" s="299" t="s">
        <v>57</v>
      </c>
      <c r="Y53" s="300"/>
      <c r="Z53" s="301"/>
      <c r="AA53" s="299" t="s">
        <v>56</v>
      </c>
      <c r="AB53" s="300"/>
      <c r="AC53" s="301"/>
      <c r="AD53" s="299" t="s">
        <v>57</v>
      </c>
      <c r="AE53" s="300"/>
      <c r="AF53" s="301"/>
      <c r="AG53" s="299" t="s">
        <v>56</v>
      </c>
      <c r="AH53" s="300"/>
      <c r="AI53" s="301"/>
      <c r="AJ53" s="299" t="s">
        <v>57</v>
      </c>
      <c r="AK53" s="301"/>
      <c r="AL53" s="101" t="s">
        <v>19</v>
      </c>
      <c r="AM53" s="101" t="s">
        <v>18</v>
      </c>
      <c r="AN53" s="62"/>
    </row>
    <row r="54" spans="1:40" ht="18" customHeight="1">
      <c r="A54" s="62"/>
      <c r="B54" s="75" t="s">
        <v>107</v>
      </c>
      <c r="C54" s="101">
        <f>COUNTIFS($B$12:$B$31,C$52,$C$12:$C$31,"A",$E$12:$E$31,"*")</f>
        <v>1</v>
      </c>
      <c r="D54" s="101">
        <f>COUNTIFS($B$12:$B$31,C$52,$C$12:$C$31,"B",$E$12:$E$31,"*")</f>
        <v>0</v>
      </c>
      <c r="E54" s="101">
        <f>COUNTIFS($B$12:$B$31,E$52,$C$12:$C$31,"A",$E$12:$E$31,"*")</f>
        <v>0</v>
      </c>
      <c r="F54" s="299">
        <f>COUNTIFS($B$12:$B$31,E$52,$C$12:$C$31,"B",$E$12:$E$31,"*")</f>
        <v>1</v>
      </c>
      <c r="G54" s="300"/>
      <c r="H54" s="301"/>
      <c r="I54" s="299">
        <f>COUNTIFS($B$12:$B$31,I$52,$C$12:$C$31,"A",$E$12:$E$31,"*")</f>
        <v>0</v>
      </c>
      <c r="J54" s="300"/>
      <c r="K54" s="301"/>
      <c r="L54" s="299">
        <f>COUNTIFS($B$12:$B$31,I$52,$C$12:$C$31,"B",$E$12:$E$31,"*")</f>
        <v>0</v>
      </c>
      <c r="M54" s="300"/>
      <c r="N54" s="301"/>
      <c r="O54" s="299">
        <f>COUNTIFS($B$12:$B$31,O$52,$C$12:$C$31,"A",$E$12:$E$31,"*")</f>
        <v>0</v>
      </c>
      <c r="P54" s="300"/>
      <c r="Q54" s="301"/>
      <c r="R54" s="299">
        <f>COUNTIFS($B$12:$B$31,O$52,$C$12:$C$31,"B",$E$12:$E$31,"*")</f>
        <v>0</v>
      </c>
      <c r="S54" s="300"/>
      <c r="T54" s="301"/>
      <c r="U54" s="299">
        <f>COUNTIFS($B$12:$B$31,U$52,$C$12:$C$31,"A",$E$12:$E$31,"*")</f>
        <v>0</v>
      </c>
      <c r="V54" s="300"/>
      <c r="W54" s="301"/>
      <c r="X54" s="299">
        <f>COUNTIFS($B$12:$B$31,U$52,$C$12:$C$31,"B",$E$12:$E$31,"*")</f>
        <v>0</v>
      </c>
      <c r="Y54" s="300"/>
      <c r="Z54" s="301"/>
      <c r="AA54" s="299">
        <f>COUNTIFS($B$12:$B$31,AA$52,$C$12:$C$31,"A",$E$12:$E$31,"*")</f>
        <v>0</v>
      </c>
      <c r="AB54" s="300"/>
      <c r="AC54" s="301"/>
      <c r="AD54" s="299">
        <f>COUNTIFS($B$12:$B$31,AA$52,$C$12:$C$31,"B",$E$12:$E$31,"*")</f>
        <v>0</v>
      </c>
      <c r="AE54" s="300"/>
      <c r="AF54" s="301"/>
      <c r="AG54" s="299">
        <f>COUNTIFS($B$12:$B$31,AG$52,$C$12:$C$31,"A",$E$12:$E$31,"*")</f>
        <v>0</v>
      </c>
      <c r="AH54" s="300"/>
      <c r="AI54" s="301"/>
      <c r="AJ54" s="299">
        <f>COUNTIFS($B$12:$B$31,AG$52,$C$12:$C$31,"B",$E$12:$E$31,"*")</f>
        <v>0</v>
      </c>
      <c r="AK54" s="301"/>
      <c r="AL54" s="101">
        <f>COUNTIFS($B$12:$B$31,AL$52,$C$12:$C$31,"A",$E$12:$E$31,"*")</f>
        <v>0</v>
      </c>
      <c r="AM54" s="101">
        <f>COUNTIFS($B$12:$B$31,AL$52,$C$12:$C$31,"B",$E$12:$E$31,"*")</f>
        <v>0</v>
      </c>
      <c r="AN54" s="62"/>
    </row>
    <row r="55" spans="1:40" ht="18" customHeight="1">
      <c r="A55" s="62"/>
      <c r="B55" s="82" t="s">
        <v>108</v>
      </c>
      <c r="C55" s="113"/>
      <c r="D55" s="113"/>
      <c r="E55" s="101">
        <f>COUNTIFS($B$12:$B$31,E$52,$C$12:$C$31,"C",$E$12:$E$31,"*")</f>
        <v>0</v>
      </c>
      <c r="F55" s="299">
        <f>COUNTIFS($B$12:$B$31,E$52,$C$12:$C$31,"D",$E$12:$E$31,"*")</f>
        <v>0</v>
      </c>
      <c r="G55" s="300"/>
      <c r="H55" s="301"/>
      <c r="I55" s="299">
        <f>COUNTIFS($B$12:$B$31,I$52,$C$12:$C$31,"C",$E$12:$E$31,"*")</f>
        <v>1</v>
      </c>
      <c r="J55" s="300"/>
      <c r="K55" s="301"/>
      <c r="L55" s="299">
        <f>COUNTIFS($B$12:$B$31,I$52,$C$12:$C$31,"D",$E$12:$E$31,"*")</f>
        <v>1</v>
      </c>
      <c r="M55" s="300"/>
      <c r="N55" s="301"/>
      <c r="O55" s="299">
        <f>COUNTIFS($B$12:$B$31,O$52,$C$12:$C$31,"C",$E$12:$E$31,"*")</f>
        <v>0</v>
      </c>
      <c r="P55" s="300"/>
      <c r="Q55" s="301"/>
      <c r="R55" s="299">
        <f>COUNTIFS($B$12:$B$31,O$52,$C$12:$C$31,"D",$E$12:$E$31,"*")</f>
        <v>0</v>
      </c>
      <c r="S55" s="300"/>
      <c r="T55" s="301"/>
      <c r="U55" s="299">
        <f>COUNTIFS($B$12:$B$31,U$52,$C$12:$C$31,"C",$E$12:$E$31,"*")</f>
        <v>0</v>
      </c>
      <c r="V55" s="300"/>
      <c r="W55" s="301"/>
      <c r="X55" s="299">
        <f>COUNTIFS($B$12:$B$31,U$52,$C$12:$C$31,"D",$E$12:$E$31,"*")</f>
        <v>0</v>
      </c>
      <c r="Y55" s="300"/>
      <c r="Z55" s="301"/>
      <c r="AA55" s="299">
        <f>COUNTIFS($B$12:$B$31,AA$52,$C$12:$C$31,"C",$E$12:$E$31,"*")</f>
        <v>0</v>
      </c>
      <c r="AB55" s="300"/>
      <c r="AC55" s="301"/>
      <c r="AD55" s="299">
        <f>COUNTIFS($B$12:$B$31,AA$52,$C$12:$C$31,"D",$E$12:$E$31,"*")</f>
        <v>0</v>
      </c>
      <c r="AE55" s="300"/>
      <c r="AF55" s="301"/>
      <c r="AG55" s="299">
        <f>COUNTIFS($B$12:$B$31,AG$52,$C$12:$C$31,"C",$E$12:$E$31,"*")</f>
        <v>0</v>
      </c>
      <c r="AH55" s="300"/>
      <c r="AI55" s="301"/>
      <c r="AJ55" s="299">
        <f>COUNTIFS($B$12:$B$31,AG$52,$C$12:$C$31,"D",$E$12:$E$31,"*")</f>
        <v>0</v>
      </c>
      <c r="AK55" s="301"/>
      <c r="AL55" s="101">
        <f>COUNTIFS($B$12:$B$31,AL$52,$C$12:$C$31,"C",$E$12:$E$31,"*")</f>
        <v>0</v>
      </c>
      <c r="AM55" s="101">
        <f>COUNTIFS($B$12:$B$31,AL$52,$C$12:$C$31,"D",$E$12:$E$31,"*")</f>
        <v>0</v>
      </c>
      <c r="AN55" s="62"/>
    </row>
    <row r="56" spans="1:40" ht="25" customHeight="1">
      <c r="A56" s="62"/>
      <c r="B56" s="82" t="s">
        <v>183</v>
      </c>
      <c r="C56" s="386"/>
      <c r="D56" s="387"/>
      <c r="E56" s="305" t="str">
        <f>IF($AK$4="４週",SUMIFS($AK$12:$AK$31,$B$12:$B$31,E52)/4/$AH$6,IF($AK$4="歴月",SUMIFS($AK$12:$AK$31,$B$12:$B$31,E52)/$AL$6,"記載する期間を選択してください"))</f>
        <v>記載する期間を選択してください</v>
      </c>
      <c r="F56" s="306"/>
      <c r="G56" s="306"/>
      <c r="H56" s="307"/>
      <c r="I56" s="305" t="str">
        <f>IF($AK$4="４週",SUMIFS($AK$12:$AK$31,$B$12:$B$31,I52)/4/$AH$6,IF($AK$4="歴月",SUMIFS($AK$12:$AK$31,$B$12:$B$31,I52)/$AL$6,"記載する期間を選択してください"))</f>
        <v>記載する期間を選択してください</v>
      </c>
      <c r="J56" s="306"/>
      <c r="K56" s="306"/>
      <c r="L56" s="306"/>
      <c r="M56" s="306"/>
      <c r="N56" s="307"/>
      <c r="O56" s="305" t="str">
        <f>IF($AK$4="４週",SUMIFS($AK$12:$AK$31,$B$12:$B$31,O52)/4/$AH$6,IF($AK$4="歴月",SUMIFS($AK$12:$AK$31,$B$12:$B$31,O52)/$AL$6,"記載する期間を選択してください"))</f>
        <v>記載する期間を選択してください</v>
      </c>
      <c r="P56" s="306"/>
      <c r="Q56" s="306"/>
      <c r="R56" s="306"/>
      <c r="S56" s="306"/>
      <c r="T56" s="307"/>
      <c r="U56" s="305" t="str">
        <f>IF($AK$4="４週",SUMIFS($AK$12:$AK$31,$B$12:$B$31,U52)/4/$AH$6,IF($AK$4="歴月",SUMIFS($AK$12:$AK$31,$B$12:$B$31,U52)/$AL$6,"記載する期間を選択してください"))</f>
        <v>記載する期間を選択してください</v>
      </c>
      <c r="V56" s="306"/>
      <c r="W56" s="306"/>
      <c r="X56" s="306"/>
      <c r="Y56" s="306"/>
      <c r="Z56" s="307"/>
      <c r="AA56" s="305" t="str">
        <f>IF($AK$4="４週",SUMIFS($AK$12:$AK$31,$B$12:$B$31,AA52)/4/$AH$6,IF($AK$4="歴月",SUMIFS($AK$12:$AK$31,$B$12:$B$31,AA52)/$AL$6,"記載する期間を選択してください"))</f>
        <v>記載する期間を選択してください</v>
      </c>
      <c r="AB56" s="306"/>
      <c r="AC56" s="306"/>
      <c r="AD56" s="306"/>
      <c r="AE56" s="306"/>
      <c r="AF56" s="307"/>
      <c r="AG56" s="305" t="str">
        <f>IF($AK$4="４週",SUMIFS($AK$12:$AK$31,$B$12:$B$31,AG52)/4/$AH$6,IF($AK$4="歴月",SUMIFS($AK$12:$AK$31,$B$12:$B$31,AG52)/$AL$6,"記載する期間を選択してください"))</f>
        <v>記載する期間を選択してください</v>
      </c>
      <c r="AH56" s="306"/>
      <c r="AI56" s="306"/>
      <c r="AJ56" s="306"/>
      <c r="AK56" s="307"/>
      <c r="AL56" s="305" t="str">
        <f>IF($AK$4="４週",SUMIFS($AK$12:$AK$31,$B$12:$B$31,AL52)/4/$AH$6,IF($AK$4="歴月",SUMIFS($AK$12:$AK$31,$B$12:$B$31,AL52)/$AL$6,"記載する期間を選択してください"))</f>
        <v>記載する期間を選択してください</v>
      </c>
      <c r="AM56" s="307"/>
      <c r="AN56" s="62"/>
    </row>
    <row r="57" spans="1:40" ht="5.15" customHeight="1">
      <c r="A57" s="62"/>
      <c r="B57" s="59"/>
      <c r="C57" s="78">
        <v>2</v>
      </c>
      <c r="D57" s="78"/>
      <c r="E57" s="78">
        <v>3</v>
      </c>
      <c r="F57" s="78"/>
      <c r="G57" s="78"/>
      <c r="H57" s="78"/>
      <c r="I57" s="78">
        <v>4</v>
      </c>
      <c r="J57" s="78"/>
      <c r="K57" s="78"/>
      <c r="L57" s="78"/>
      <c r="M57" s="78"/>
      <c r="N57" s="78"/>
      <c r="O57" s="78">
        <v>5</v>
      </c>
      <c r="P57" s="78"/>
      <c r="Q57" s="78"/>
      <c r="R57" s="78"/>
      <c r="S57" s="78"/>
      <c r="T57" s="78"/>
      <c r="U57" s="78">
        <v>6</v>
      </c>
      <c r="V57" s="78"/>
      <c r="W57" s="78"/>
      <c r="X57" s="78"/>
      <c r="Y57" s="78"/>
      <c r="Z57" s="78"/>
      <c r="AA57" s="78">
        <v>7</v>
      </c>
      <c r="AB57" s="78"/>
      <c r="AC57" s="78"/>
      <c r="AD57" s="78"/>
      <c r="AE57" s="78"/>
      <c r="AF57" s="78"/>
      <c r="AG57" s="78">
        <v>8</v>
      </c>
      <c r="AH57" s="78"/>
      <c r="AI57" s="78"/>
      <c r="AJ57" s="78"/>
      <c r="AK57" s="78"/>
      <c r="AL57" s="78">
        <v>9</v>
      </c>
      <c r="AM57" s="100"/>
      <c r="AN57" s="62"/>
    </row>
    <row r="58" spans="1:40" ht="15" customHeight="1">
      <c r="A58" s="60" t="s">
        <v>154</v>
      </c>
      <c r="B58" s="91"/>
      <c r="C58" s="92"/>
      <c r="D58" s="92"/>
      <c r="E58" s="92"/>
      <c r="F58" s="93"/>
      <c r="G58" s="92"/>
      <c r="H58" s="78"/>
      <c r="I58" s="78"/>
      <c r="J58" s="78"/>
      <c r="K58" s="78"/>
      <c r="L58" s="78"/>
      <c r="M58" s="78"/>
      <c r="N58" s="78"/>
      <c r="O58" s="78"/>
      <c r="P58" s="78"/>
      <c r="Q58" s="78"/>
      <c r="R58" s="78">
        <v>6</v>
      </c>
      <c r="S58" s="78"/>
      <c r="T58" s="78"/>
      <c r="U58" s="78"/>
      <c r="V58" s="78"/>
      <c r="W58" s="78"/>
      <c r="X58" s="78">
        <v>7</v>
      </c>
      <c r="Y58" s="78"/>
      <c r="Z58" s="78"/>
      <c r="AA58" s="78"/>
      <c r="AB58" s="78"/>
      <c r="AC58" s="78"/>
      <c r="AD58" s="78">
        <v>8</v>
      </c>
      <c r="AE58" s="78"/>
      <c r="AF58" s="78"/>
      <c r="AG58" s="79"/>
      <c r="AH58" s="79"/>
      <c r="AI58" s="79"/>
      <c r="AJ58" s="79">
        <v>9</v>
      </c>
      <c r="AK58" s="77"/>
      <c r="AL58" s="77"/>
      <c r="AM58" s="62"/>
    </row>
    <row r="59" spans="1:40" s="60" customFormat="1" ht="15" customHeight="1">
      <c r="A59" s="60" t="s">
        <v>155</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197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156</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157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ht="15" customHeight="1">
      <c r="A63" s="60" t="s">
        <v>158</v>
      </c>
      <c r="B63" s="94"/>
      <c r="C63" s="60"/>
      <c r="D63" s="60"/>
      <c r="E63" s="60"/>
      <c r="F63" s="60"/>
      <c r="G63" s="60"/>
    </row>
    <row r="64" spans="1:40" ht="15" customHeight="1">
      <c r="A64" s="60" t="s">
        <v>159</v>
      </c>
      <c r="B64" s="94"/>
      <c r="C64" s="60"/>
      <c r="D64" s="60"/>
      <c r="E64" s="60"/>
      <c r="F64" s="60"/>
      <c r="G64" s="60"/>
    </row>
    <row r="65" spans="1:7" ht="15" customHeight="1">
      <c r="A65" s="60"/>
      <c r="B65" s="75" t="s">
        <v>160</v>
      </c>
      <c r="C65" s="277" t="s">
        <v>161</v>
      </c>
      <c r="D65" s="277"/>
      <c r="E65" s="277"/>
      <c r="F65" s="60"/>
      <c r="G65" s="60"/>
    </row>
    <row r="66" spans="1:7" ht="15" customHeight="1">
      <c r="A66" s="60"/>
      <c r="B66" s="97" t="s">
        <v>173</v>
      </c>
      <c r="C66" s="278" t="s">
        <v>162</v>
      </c>
      <c r="D66" s="278"/>
      <c r="E66" s="278"/>
      <c r="F66" s="60"/>
      <c r="G66" s="60"/>
    </row>
    <row r="67" spans="1:7" ht="15" customHeight="1">
      <c r="A67" s="60"/>
      <c r="B67" s="97" t="s">
        <v>174</v>
      </c>
      <c r="C67" s="278" t="s">
        <v>163</v>
      </c>
      <c r="D67" s="278"/>
      <c r="E67" s="278"/>
      <c r="F67" s="60"/>
      <c r="G67" s="60"/>
    </row>
    <row r="68" spans="1:7" ht="15" customHeight="1">
      <c r="A68" s="60"/>
      <c r="B68" s="97" t="s">
        <v>175</v>
      </c>
      <c r="C68" s="278" t="s">
        <v>164</v>
      </c>
      <c r="D68" s="278"/>
      <c r="E68" s="278"/>
      <c r="F68" s="60"/>
      <c r="G68" s="60"/>
    </row>
    <row r="69" spans="1:7" ht="15" customHeight="1">
      <c r="A69" s="60"/>
      <c r="B69" s="97" t="s">
        <v>176</v>
      </c>
      <c r="C69" s="278" t="s">
        <v>165</v>
      </c>
      <c r="D69" s="278"/>
      <c r="E69" s="278"/>
      <c r="F69" s="60"/>
      <c r="G69" s="60"/>
    </row>
    <row r="70" spans="1:7" ht="15" customHeight="1">
      <c r="A70" s="60"/>
      <c r="B70" s="60" t="s">
        <v>166</v>
      </c>
      <c r="C70" s="60"/>
      <c r="D70" s="60"/>
      <c r="E70" s="60"/>
      <c r="F70" s="60"/>
      <c r="G70" s="60"/>
    </row>
    <row r="71" spans="1:7" ht="15" customHeight="1">
      <c r="A71" s="60"/>
      <c r="B71" s="60" t="s">
        <v>177</v>
      </c>
      <c r="C71" s="60"/>
      <c r="D71" s="60"/>
      <c r="E71" s="60"/>
      <c r="F71" s="60"/>
      <c r="G71" s="60"/>
    </row>
    <row r="72" spans="1:7" ht="15" customHeight="1">
      <c r="A72" s="60"/>
      <c r="B72" s="60" t="s">
        <v>167</v>
      </c>
      <c r="C72" s="60"/>
      <c r="D72" s="60"/>
      <c r="E72" s="60"/>
      <c r="F72" s="60"/>
      <c r="G72" s="60"/>
    </row>
    <row r="73" spans="1:7" ht="15" customHeight="1">
      <c r="A73" s="60" t="s">
        <v>168</v>
      </c>
      <c r="B73" s="94"/>
      <c r="C73" s="60"/>
      <c r="D73" s="60"/>
      <c r="E73" s="60"/>
      <c r="F73" s="60"/>
      <c r="G73" s="60"/>
    </row>
    <row r="74" spans="1:7" ht="15" customHeight="1">
      <c r="A74" s="60" t="s">
        <v>285</v>
      </c>
      <c r="B74" s="94"/>
      <c r="C74" s="60"/>
      <c r="D74" s="60"/>
      <c r="E74" s="60"/>
      <c r="F74" s="60"/>
      <c r="G74" s="60"/>
    </row>
    <row r="75" spans="1:7" ht="15" customHeight="1">
      <c r="A75" s="60" t="s">
        <v>178</v>
      </c>
      <c r="B75" s="94"/>
      <c r="C75" s="60"/>
      <c r="D75" s="60"/>
      <c r="E75" s="60"/>
      <c r="F75" s="60"/>
      <c r="G75" s="60"/>
    </row>
    <row r="76" spans="1:7" ht="15" customHeight="1">
      <c r="A76" s="60" t="s">
        <v>170</v>
      </c>
      <c r="B76" s="94"/>
      <c r="C76" s="60"/>
      <c r="D76" s="60"/>
      <c r="E76" s="60"/>
      <c r="F76" s="60"/>
      <c r="G76" s="60"/>
    </row>
    <row r="77" spans="1:7" ht="15" customHeight="1">
      <c r="A77" s="60" t="s">
        <v>288</v>
      </c>
      <c r="B77" s="94"/>
      <c r="C77" s="60"/>
      <c r="D77" s="60"/>
      <c r="E77" s="60"/>
      <c r="F77" s="60"/>
      <c r="G77" s="60"/>
    </row>
    <row r="78" spans="1:7" ht="15" customHeight="1">
      <c r="A78" s="60" t="s">
        <v>289</v>
      </c>
      <c r="B78" s="94"/>
      <c r="C78" s="60"/>
      <c r="D78" s="60"/>
      <c r="E78" s="60"/>
      <c r="F78" s="60"/>
      <c r="G78" s="60"/>
    </row>
    <row r="79" spans="1:7" ht="15" customHeight="1">
      <c r="A79" s="60"/>
      <c r="B79" s="60" t="s">
        <v>290</v>
      </c>
      <c r="C79" s="60"/>
      <c r="D79" s="60"/>
      <c r="E79" s="60"/>
      <c r="F79" s="60"/>
      <c r="G79" s="60"/>
    </row>
    <row r="80" spans="1:7" ht="15" customHeight="1">
      <c r="A80" s="60"/>
      <c r="B80" s="60" t="s">
        <v>291</v>
      </c>
      <c r="C80" s="60"/>
      <c r="D80" s="60"/>
      <c r="E80" s="60"/>
      <c r="F80" s="60"/>
      <c r="G80" s="60"/>
    </row>
    <row r="81" spans="1:7" ht="15" customHeight="1">
      <c r="A81" s="60" t="s">
        <v>292</v>
      </c>
      <c r="B81" s="94"/>
      <c r="C81" s="60"/>
      <c r="D81" s="60"/>
      <c r="E81" s="60"/>
      <c r="F81" s="60"/>
      <c r="G81" s="60"/>
    </row>
    <row r="82" spans="1:7" ht="15" customHeight="1">
      <c r="A82" s="60" t="s">
        <v>171</v>
      </c>
      <c r="B82" s="94"/>
      <c r="C82" s="60"/>
      <c r="D82" s="60"/>
      <c r="E82" s="60"/>
      <c r="F82" s="60"/>
      <c r="G82" s="60"/>
    </row>
    <row r="83" spans="1:7" ht="15" customHeight="1">
      <c r="A83" s="60" t="s">
        <v>293</v>
      </c>
      <c r="B83" s="94"/>
      <c r="C83" s="60"/>
      <c r="D83" s="60"/>
      <c r="E83" s="60"/>
      <c r="F83" s="60"/>
      <c r="G83" s="60"/>
    </row>
    <row r="84" spans="1:7" ht="15" customHeight="1">
      <c r="A84" s="60" t="s">
        <v>294</v>
      </c>
      <c r="B84" s="94"/>
      <c r="C84" s="60"/>
      <c r="D84" s="60"/>
      <c r="E84" s="60"/>
      <c r="F84" s="60"/>
      <c r="G84" s="60"/>
    </row>
    <row r="85" spans="1:7" ht="15" customHeight="1">
      <c r="A85" s="60" t="s">
        <v>172</v>
      </c>
      <c r="B85" s="94"/>
      <c r="C85" s="60"/>
      <c r="D85" s="60"/>
      <c r="E85" s="60"/>
      <c r="F85" s="60"/>
      <c r="G85" s="60"/>
    </row>
    <row r="86" spans="1:7" ht="15" customHeight="1">
      <c r="A86" s="60" t="s">
        <v>304</v>
      </c>
      <c r="B86" s="94"/>
      <c r="C86" s="60"/>
      <c r="D86" s="60"/>
      <c r="E86" s="60"/>
      <c r="F86" s="60"/>
      <c r="G86" s="60"/>
    </row>
    <row r="87" spans="1:7" ht="15" customHeight="1">
      <c r="A87" s="60" t="s">
        <v>305</v>
      </c>
      <c r="B87" s="94"/>
      <c r="C87" s="60"/>
      <c r="D87" s="60"/>
      <c r="E87" s="60"/>
      <c r="F87" s="60"/>
      <c r="G87" s="60"/>
    </row>
    <row r="88" spans="1:7" ht="15" customHeight="1">
      <c r="A88" s="60" t="s">
        <v>295</v>
      </c>
      <c r="B88" s="94"/>
      <c r="C88" s="60"/>
      <c r="D88" s="60"/>
      <c r="E88" s="60"/>
      <c r="F88" s="60"/>
      <c r="G88" s="60"/>
    </row>
    <row r="89" spans="1:7" ht="15" customHeight="1">
      <c r="A89" s="60" t="s">
        <v>296</v>
      </c>
      <c r="B89" s="94"/>
      <c r="C89" s="60"/>
      <c r="D89" s="60"/>
      <c r="E89" s="60"/>
      <c r="F89" s="60"/>
      <c r="G89" s="60"/>
    </row>
  </sheetData>
  <mergeCells count="210">
    <mergeCell ref="F39:H39"/>
    <mergeCell ref="I39:K39"/>
    <mergeCell ref="L39:N39"/>
    <mergeCell ref="O39:Q39"/>
    <mergeCell ref="R39:T39"/>
    <mergeCell ref="U39:W39"/>
    <mergeCell ref="AA44:AC44"/>
    <mergeCell ref="AD44:AF44"/>
    <mergeCell ref="AG44:AI44"/>
    <mergeCell ref="L42:N42"/>
    <mergeCell ref="O42:Q42"/>
    <mergeCell ref="R42:T42"/>
    <mergeCell ref="F41:H41"/>
    <mergeCell ref="I41:K41"/>
    <mergeCell ref="L41:N41"/>
    <mergeCell ref="O41:Q41"/>
    <mergeCell ref="R41:T41"/>
    <mergeCell ref="U40:W40"/>
    <mergeCell ref="U42:W42"/>
    <mergeCell ref="AJ44:AK44"/>
    <mergeCell ref="X43:Z43"/>
    <mergeCell ref="X41:Z41"/>
    <mergeCell ref="X39:Z39"/>
    <mergeCell ref="AA39:AC39"/>
    <mergeCell ref="AD39:AF39"/>
    <mergeCell ref="F40:H40"/>
    <mergeCell ref="I40:K40"/>
    <mergeCell ref="L40:N40"/>
    <mergeCell ref="O40:Q40"/>
    <mergeCell ref="R40:T40"/>
    <mergeCell ref="U41:W41"/>
    <mergeCell ref="AA43:AC43"/>
    <mergeCell ref="AD43:AF43"/>
    <mergeCell ref="AG43:AI43"/>
    <mergeCell ref="F43:H43"/>
    <mergeCell ref="I43:K43"/>
    <mergeCell ref="L43:N43"/>
    <mergeCell ref="O43:Q43"/>
    <mergeCell ref="R43:T43"/>
    <mergeCell ref="U43:W43"/>
    <mergeCell ref="AG42:AI42"/>
    <mergeCell ref="F42:H42"/>
    <mergeCell ref="I42:K42"/>
    <mergeCell ref="C52:D52"/>
    <mergeCell ref="E52:H52"/>
    <mergeCell ref="I52:N52"/>
    <mergeCell ref="X45:Z45"/>
    <mergeCell ref="A44:C44"/>
    <mergeCell ref="F44:H44"/>
    <mergeCell ref="I44:K44"/>
    <mergeCell ref="L44:N44"/>
    <mergeCell ref="R45:T45"/>
    <mergeCell ref="U45:W45"/>
    <mergeCell ref="A45:C45"/>
    <mergeCell ref="O44:Q44"/>
    <mergeCell ref="R44:T44"/>
    <mergeCell ref="U44:W44"/>
    <mergeCell ref="X44:Z44"/>
    <mergeCell ref="A48:B48"/>
    <mergeCell ref="C48:D48"/>
    <mergeCell ref="E48:H48"/>
    <mergeCell ref="A49:B49"/>
    <mergeCell ref="C49:D49"/>
    <mergeCell ref="E49:H49"/>
    <mergeCell ref="C69:E69"/>
    <mergeCell ref="I56:N56"/>
    <mergeCell ref="C56:D56"/>
    <mergeCell ref="E56:H56"/>
    <mergeCell ref="F54:H54"/>
    <mergeCell ref="I54:K54"/>
    <mergeCell ref="L54:N54"/>
    <mergeCell ref="O54:Q54"/>
    <mergeCell ref="R54:T54"/>
    <mergeCell ref="C67:E67"/>
    <mergeCell ref="C68:E68"/>
    <mergeCell ref="O56:T56"/>
    <mergeCell ref="AL56:AM56"/>
    <mergeCell ref="C65:E65"/>
    <mergeCell ref="C66:E66"/>
    <mergeCell ref="AG54:AI54"/>
    <mergeCell ref="AJ54:AK54"/>
    <mergeCell ref="F55:H55"/>
    <mergeCell ref="I55:K55"/>
    <mergeCell ref="L55:N55"/>
    <mergeCell ref="O55:Q55"/>
    <mergeCell ref="R55:T55"/>
    <mergeCell ref="AG56:AK56"/>
    <mergeCell ref="X54:Z54"/>
    <mergeCell ref="AA54:AC54"/>
    <mergeCell ref="AD54:AF54"/>
    <mergeCell ref="X55:Z55"/>
    <mergeCell ref="AA55:AC55"/>
    <mergeCell ref="AD55:AF55"/>
    <mergeCell ref="AG55:AI55"/>
    <mergeCell ref="AJ55:AK55"/>
    <mergeCell ref="AA56:AF56"/>
    <mergeCell ref="U54:W54"/>
    <mergeCell ref="U55:W55"/>
    <mergeCell ref="U56:Z56"/>
    <mergeCell ref="AA45:AC45"/>
    <mergeCell ref="AD45:AF45"/>
    <mergeCell ref="AG45:AI45"/>
    <mergeCell ref="AL52:AM52"/>
    <mergeCell ref="F53:H53"/>
    <mergeCell ref="I53:K53"/>
    <mergeCell ref="L53:N53"/>
    <mergeCell ref="O53:Q53"/>
    <mergeCell ref="R53:T53"/>
    <mergeCell ref="U53:W53"/>
    <mergeCell ref="O52:T52"/>
    <mergeCell ref="U52:Z52"/>
    <mergeCell ref="AA52:AF52"/>
    <mergeCell ref="X53:Z53"/>
    <mergeCell ref="AA53:AC53"/>
    <mergeCell ref="AD53:AF53"/>
    <mergeCell ref="AG53:AI53"/>
    <mergeCell ref="AJ53:AK53"/>
    <mergeCell ref="AG52:AK52"/>
    <mergeCell ref="AJ45:AK45"/>
    <mergeCell ref="F45:H45"/>
    <mergeCell ref="I45:K45"/>
    <mergeCell ref="L45:N45"/>
    <mergeCell ref="O45:Q45"/>
    <mergeCell ref="AJ43:AK43"/>
    <mergeCell ref="X42:Z42"/>
    <mergeCell ref="AA42:AC42"/>
    <mergeCell ref="AD42:AF42"/>
    <mergeCell ref="AD38:AF38"/>
    <mergeCell ref="AG38:AI38"/>
    <mergeCell ref="AJ38:AK38"/>
    <mergeCell ref="AA41:AC41"/>
    <mergeCell ref="AD41:AF41"/>
    <mergeCell ref="AG41:AI41"/>
    <mergeCell ref="AJ41:AK41"/>
    <mergeCell ref="AG39:AI39"/>
    <mergeCell ref="AJ39:AK39"/>
    <mergeCell ref="X40:Z40"/>
    <mergeCell ref="AA40:AC40"/>
    <mergeCell ref="AD40:AF40"/>
    <mergeCell ref="AG40:AI40"/>
    <mergeCell ref="AJ40:AK40"/>
    <mergeCell ref="AJ42:AK42"/>
    <mergeCell ref="A38:C38"/>
    <mergeCell ref="F38:H38"/>
    <mergeCell ref="I38:K38"/>
    <mergeCell ref="L38:N38"/>
    <mergeCell ref="O38:Q38"/>
    <mergeCell ref="R38:T38"/>
    <mergeCell ref="AJ37:AK37"/>
    <mergeCell ref="R37:T37"/>
    <mergeCell ref="U37:W37"/>
    <mergeCell ref="X37:Z37"/>
    <mergeCell ref="AA37:AC37"/>
    <mergeCell ref="AD37:AF37"/>
    <mergeCell ref="AG37:AI37"/>
    <mergeCell ref="U38:W38"/>
    <mergeCell ref="X38:Z38"/>
    <mergeCell ref="AA38:AC38"/>
    <mergeCell ref="AM30:AN30"/>
    <mergeCell ref="AM31:AN31"/>
    <mergeCell ref="A32:E32"/>
    <mergeCell ref="AM32:AN33"/>
    <mergeCell ref="A33:E33"/>
    <mergeCell ref="A37:C37"/>
    <mergeCell ref="F37:H37"/>
    <mergeCell ref="I37:K37"/>
    <mergeCell ref="L37:N37"/>
    <mergeCell ref="O37:Q37"/>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6">
    <dataValidation type="list" allowBlank="1" showInputMessage="1" showErrorMessage="1" sqref="C12:C31" xr:uid="{00000000-0002-0000-1000-000000000000}">
      <formula1>"A,B,C,D"</formula1>
    </dataValidation>
    <dataValidation operator="greaterThanOrEqual" allowBlank="1" showInputMessage="1" showErrorMessage="1" sqref="I46:I47 I50 L46:L47 L50 AL38:AL44 AJ38:AJ45" xr:uid="{00000000-0002-0000-1000-000001000000}"/>
    <dataValidation type="list" allowBlank="1" showInputMessage="1" showErrorMessage="1" sqref="AK5:AN5" xr:uid="{00000000-0002-0000-1000-000003000000}">
      <formula1>"予定,実績"</formula1>
    </dataValidation>
    <dataValidation type="list" allowBlank="1" showInputMessage="1" showErrorMessage="1" sqref="AK4:AN4" xr:uid="{00000000-0002-0000-1000-000004000000}">
      <formula1>"４週,歴月"</formula1>
    </dataValidation>
    <dataValidation type="whole" operator="greaterThanOrEqual" allowBlank="1" showInputMessage="1" showErrorMessage="1" sqref="AG38:AG45 I38:I45 AD38:AD45 AA38:AA45 X38:X45 U38:U45 R38:R45 O38:O45 L38:L45 D38:F45" xr:uid="{00000000-0002-0000-1000-000002000000}">
      <formula1>0</formula1>
    </dataValidation>
    <dataValidation allowBlank="1" showInputMessage="1" sqref="B12:B13"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1000-000005000000}">
          <x14:formula1>
            <xm:f>選択肢!$C$9:$E$9</xm:f>
          </x14:formula1>
          <xm:sqref>B14:B31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2"/>
  <sheetViews>
    <sheetView showGridLines="0" view="pageBreakPreview" zoomScaleNormal="100" zoomScaleSheetLayoutView="100" workbookViewId="0">
      <selection activeCell="B16" sqref="B16"/>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322</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235</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40</v>
      </c>
      <c r="AI6" s="318"/>
      <c r="AJ6" s="318"/>
      <c r="AK6" s="88" t="s">
        <v>145</v>
      </c>
      <c r="AL6" s="99">
        <v>160</v>
      </c>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6"/>
      <c r="AN13" s="276"/>
    </row>
    <row r="14" spans="1:40" ht="18" customHeight="1">
      <c r="A14" s="74">
        <v>3</v>
      </c>
      <c r="B14" s="103" t="s">
        <v>125</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6"/>
      <c r="AN14" s="276"/>
    </row>
    <row r="15" spans="1:40" ht="18" customHeight="1">
      <c r="A15" s="74">
        <v>4</v>
      </c>
      <c r="B15" s="103" t="s">
        <v>125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6"/>
      <c r="AN15" s="276"/>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189</v>
      </c>
      <c r="B36" s="67"/>
      <c r="C36" s="67"/>
      <c r="D36" s="67"/>
      <c r="E36" s="67"/>
      <c r="F36" s="67"/>
      <c r="G36" s="60"/>
      <c r="H36" s="60"/>
      <c r="I36" s="60"/>
      <c r="J36" s="60"/>
      <c r="K36" s="60"/>
      <c r="L36" s="60"/>
      <c r="M36" s="60"/>
      <c r="N36" s="60"/>
      <c r="O36" s="60"/>
      <c r="AM36" s="67"/>
      <c r="AN36" s="62"/>
    </row>
    <row r="37" spans="1:43" ht="32.25" customHeight="1">
      <c r="A37" s="277"/>
      <c r="B37" s="277"/>
      <c r="C37" s="277"/>
      <c r="D37" s="98">
        <v>4</v>
      </c>
      <c r="E37" s="98">
        <v>5</v>
      </c>
      <c r="F37" s="347">
        <v>6</v>
      </c>
      <c r="G37" s="347"/>
      <c r="H37" s="347"/>
      <c r="I37" s="347">
        <v>7</v>
      </c>
      <c r="J37" s="347"/>
      <c r="K37" s="347"/>
      <c r="L37" s="347">
        <v>8</v>
      </c>
      <c r="M37" s="347"/>
      <c r="N37" s="347"/>
      <c r="O37" s="347">
        <v>9</v>
      </c>
      <c r="P37" s="347"/>
      <c r="Q37" s="347"/>
      <c r="R37" s="347">
        <v>10</v>
      </c>
      <c r="S37" s="347"/>
      <c r="T37" s="347"/>
      <c r="U37" s="347">
        <v>11</v>
      </c>
      <c r="V37" s="347"/>
      <c r="W37" s="347"/>
      <c r="X37" s="347">
        <v>12</v>
      </c>
      <c r="Y37" s="347"/>
      <c r="Z37" s="347"/>
      <c r="AA37" s="347">
        <v>1</v>
      </c>
      <c r="AB37" s="347"/>
      <c r="AC37" s="347"/>
      <c r="AD37" s="347">
        <v>2</v>
      </c>
      <c r="AE37" s="347"/>
      <c r="AF37" s="347"/>
      <c r="AG37" s="347">
        <v>3</v>
      </c>
      <c r="AH37" s="347"/>
      <c r="AI37" s="347"/>
      <c r="AJ37" s="277" t="s">
        <v>142</v>
      </c>
      <c r="AK37" s="277"/>
      <c r="AL37" s="82" t="s">
        <v>193</v>
      </c>
      <c r="AM37" s="382" t="s">
        <v>260</v>
      </c>
      <c r="AN37" s="383"/>
      <c r="AO37"/>
      <c r="AP37"/>
      <c r="AQ37"/>
    </row>
    <row r="38" spans="1:43" ht="20.149999999999999" customHeight="1">
      <c r="A38" s="351" t="s">
        <v>198</v>
      </c>
      <c r="B38" s="351"/>
      <c r="C38" s="351"/>
      <c r="D38" s="123">
        <f>SUM(D39,D40,D41,D42,D44,D46)</f>
        <v>1840</v>
      </c>
      <c r="E38" s="123">
        <f>SUM(E39,E40,E41,E42,E44,E46)</f>
        <v>1726</v>
      </c>
      <c r="F38" s="374">
        <f>SUM(F39,F40,F41,F42,F44,F46)</f>
        <v>1840</v>
      </c>
      <c r="G38" s="375"/>
      <c r="H38" s="376"/>
      <c r="I38" s="374">
        <f>SUM(I39,I40,I41,I42,I44,I46)</f>
        <v>1932</v>
      </c>
      <c r="J38" s="375">
        <f t="shared" ref="J38:AI38" si="3">SUM(J39,J40,J41,J42,J44,J46)</f>
        <v>0</v>
      </c>
      <c r="K38" s="376">
        <f t="shared" si="3"/>
        <v>0</v>
      </c>
      <c r="L38" s="374">
        <f>SUM(L39,L40,L41,L42,L44,L46)</f>
        <v>1932</v>
      </c>
      <c r="M38" s="375"/>
      <c r="N38" s="376"/>
      <c r="O38" s="374">
        <f>SUM(O39,O40,O41,O42,O44,O46)</f>
        <v>1748</v>
      </c>
      <c r="P38" s="375"/>
      <c r="Q38" s="376"/>
      <c r="R38" s="374">
        <f>SUM(R39,R40,R41,R42,R44,R46)</f>
        <v>1840</v>
      </c>
      <c r="S38" s="375"/>
      <c r="T38" s="376"/>
      <c r="U38" s="374">
        <f>SUM(U39,U40,U41,U42,U44,U46)</f>
        <v>1840</v>
      </c>
      <c r="V38" s="375">
        <f t="shared" si="3"/>
        <v>0</v>
      </c>
      <c r="W38" s="376">
        <f t="shared" si="3"/>
        <v>0</v>
      </c>
      <c r="X38" s="374">
        <f>SUM(X39,X40,X41,X42,X44,X46)</f>
        <v>1748</v>
      </c>
      <c r="Y38" s="375">
        <f t="shared" si="3"/>
        <v>0</v>
      </c>
      <c r="Z38" s="376">
        <f t="shared" si="3"/>
        <v>0</v>
      </c>
      <c r="AA38" s="374">
        <f>SUM(AA39,AA40,AA41,AA42,AA44,AA46)</f>
        <v>1748</v>
      </c>
      <c r="AB38" s="375">
        <f t="shared" si="3"/>
        <v>0</v>
      </c>
      <c r="AC38" s="376">
        <f t="shared" si="3"/>
        <v>0</v>
      </c>
      <c r="AD38" s="374">
        <f>SUM(AD39,AD40,AD41,AD42,AD44,AD46)</f>
        <v>1748</v>
      </c>
      <c r="AE38" s="375">
        <f t="shared" si="3"/>
        <v>0</v>
      </c>
      <c r="AF38" s="376">
        <f t="shared" si="3"/>
        <v>0</v>
      </c>
      <c r="AG38" s="374">
        <f>SUM(AG39,AG40,AG41,AG42,AG44,AG46)</f>
        <v>1840</v>
      </c>
      <c r="AH38" s="375">
        <f t="shared" si="3"/>
        <v>0</v>
      </c>
      <c r="AI38" s="376">
        <f t="shared" si="3"/>
        <v>0</v>
      </c>
      <c r="AJ38" s="278">
        <f>SUM(D38:AI38)</f>
        <v>21782</v>
      </c>
      <c r="AK38" s="278"/>
      <c r="AL38" s="119">
        <f>ROUNDUP(AJ38/AJ48,1)</f>
        <v>92</v>
      </c>
      <c r="AM38" s="378"/>
      <c r="AN38" s="379"/>
      <c r="AO38"/>
      <c r="AP38"/>
      <c r="AQ38"/>
    </row>
    <row r="39" spans="1:43" s="118" customFormat="1" ht="20.149999999999999" customHeight="1">
      <c r="A39" s="120" t="s">
        <v>248</v>
      </c>
      <c r="B39" s="121"/>
      <c r="C39" s="122"/>
      <c r="D39" s="69">
        <v>50</v>
      </c>
      <c r="E39" s="69">
        <v>45</v>
      </c>
      <c r="F39" s="390">
        <v>50</v>
      </c>
      <c r="G39" s="391"/>
      <c r="H39" s="392"/>
      <c r="I39" s="390">
        <v>50</v>
      </c>
      <c r="J39" s="391"/>
      <c r="K39" s="392"/>
      <c r="L39" s="390">
        <v>50</v>
      </c>
      <c r="M39" s="391"/>
      <c r="N39" s="392"/>
      <c r="O39" s="390">
        <v>45</v>
      </c>
      <c r="P39" s="391"/>
      <c r="Q39" s="392"/>
      <c r="R39" s="390">
        <v>50</v>
      </c>
      <c r="S39" s="391"/>
      <c r="T39" s="392"/>
      <c r="U39" s="390">
        <v>50</v>
      </c>
      <c r="V39" s="391"/>
      <c r="W39" s="392"/>
      <c r="X39" s="390">
        <v>45</v>
      </c>
      <c r="Y39" s="391"/>
      <c r="Z39" s="392"/>
      <c r="AA39" s="390">
        <v>45</v>
      </c>
      <c r="AB39" s="391"/>
      <c r="AC39" s="392"/>
      <c r="AD39" s="390">
        <v>45</v>
      </c>
      <c r="AE39" s="391"/>
      <c r="AF39" s="392"/>
      <c r="AG39" s="390">
        <v>50</v>
      </c>
      <c r="AH39" s="391"/>
      <c r="AI39" s="392"/>
      <c r="AJ39" s="278">
        <f t="shared" ref="AJ39:AJ47" si="4">SUM(D39:AI39)</f>
        <v>575</v>
      </c>
      <c r="AK39" s="278"/>
      <c r="AL39" s="119">
        <f>ROUNDUP(AJ39/$AJ$48,1)</f>
        <v>2.5</v>
      </c>
      <c r="AM39" s="378"/>
      <c r="AN39" s="379"/>
      <c r="AO39" s="117"/>
      <c r="AP39" s="117"/>
      <c r="AQ39" s="117"/>
    </row>
    <row r="40" spans="1:43" s="118" customFormat="1" ht="20.149999999999999" customHeight="1">
      <c r="A40" s="120" t="s">
        <v>199</v>
      </c>
      <c r="B40" s="121"/>
      <c r="C40" s="122"/>
      <c r="D40" s="69">
        <v>50</v>
      </c>
      <c r="E40" s="69">
        <v>50</v>
      </c>
      <c r="F40" s="390">
        <v>50</v>
      </c>
      <c r="G40" s="391"/>
      <c r="H40" s="392"/>
      <c r="I40" s="390">
        <v>55</v>
      </c>
      <c r="J40" s="391"/>
      <c r="K40" s="392"/>
      <c r="L40" s="390">
        <v>55</v>
      </c>
      <c r="M40" s="391"/>
      <c r="N40" s="392"/>
      <c r="O40" s="390">
        <v>50</v>
      </c>
      <c r="P40" s="391"/>
      <c r="Q40" s="392"/>
      <c r="R40" s="390">
        <v>50</v>
      </c>
      <c r="S40" s="391"/>
      <c r="T40" s="392"/>
      <c r="U40" s="390">
        <v>50</v>
      </c>
      <c r="V40" s="391"/>
      <c r="W40" s="392"/>
      <c r="X40" s="390">
        <v>50</v>
      </c>
      <c r="Y40" s="391"/>
      <c r="Z40" s="392"/>
      <c r="AA40" s="390">
        <v>50</v>
      </c>
      <c r="AB40" s="391"/>
      <c r="AC40" s="392"/>
      <c r="AD40" s="390">
        <v>50</v>
      </c>
      <c r="AE40" s="391"/>
      <c r="AF40" s="392"/>
      <c r="AG40" s="390">
        <v>50</v>
      </c>
      <c r="AH40" s="391"/>
      <c r="AI40" s="392"/>
      <c r="AJ40" s="278">
        <f t="shared" si="4"/>
        <v>610</v>
      </c>
      <c r="AK40" s="278"/>
      <c r="AL40" s="119">
        <f>ROUNDUP(AJ40/$AJ$48,1)</f>
        <v>2.6</v>
      </c>
      <c r="AM40" s="378"/>
      <c r="AN40" s="379"/>
      <c r="AO40" s="117"/>
      <c r="AP40" s="117"/>
      <c r="AQ40" s="117"/>
    </row>
    <row r="41" spans="1:43" ht="20.149999999999999" customHeight="1">
      <c r="A41" s="120" t="s">
        <v>200</v>
      </c>
      <c r="B41" s="121"/>
      <c r="C41" s="122"/>
      <c r="D41" s="69">
        <v>100</v>
      </c>
      <c r="E41" s="69">
        <v>95</v>
      </c>
      <c r="F41" s="390">
        <v>100</v>
      </c>
      <c r="G41" s="391"/>
      <c r="H41" s="392"/>
      <c r="I41" s="390">
        <v>105</v>
      </c>
      <c r="J41" s="391"/>
      <c r="K41" s="392"/>
      <c r="L41" s="390">
        <v>105</v>
      </c>
      <c r="M41" s="391"/>
      <c r="N41" s="392"/>
      <c r="O41" s="390">
        <v>95</v>
      </c>
      <c r="P41" s="391"/>
      <c r="Q41" s="392"/>
      <c r="R41" s="390">
        <v>100</v>
      </c>
      <c r="S41" s="391"/>
      <c r="T41" s="392"/>
      <c r="U41" s="390">
        <v>100</v>
      </c>
      <c r="V41" s="391"/>
      <c r="W41" s="392"/>
      <c r="X41" s="390">
        <v>95</v>
      </c>
      <c r="Y41" s="391"/>
      <c r="Z41" s="392"/>
      <c r="AA41" s="390">
        <v>95</v>
      </c>
      <c r="AB41" s="391"/>
      <c r="AC41" s="392"/>
      <c r="AD41" s="390">
        <v>95</v>
      </c>
      <c r="AE41" s="391"/>
      <c r="AF41" s="392"/>
      <c r="AG41" s="390">
        <v>100</v>
      </c>
      <c r="AH41" s="391"/>
      <c r="AI41" s="392"/>
      <c r="AJ41" s="278">
        <f t="shared" si="4"/>
        <v>1185</v>
      </c>
      <c r="AK41" s="278"/>
      <c r="AL41" s="119">
        <f>ROUNDUP(AJ41/$AJ$48,1)</f>
        <v>5</v>
      </c>
      <c r="AM41" s="378"/>
      <c r="AN41" s="379"/>
      <c r="AO41"/>
      <c r="AP41"/>
      <c r="AQ41"/>
    </row>
    <row r="42" spans="1:43" ht="20.149999999999999" customHeight="1">
      <c r="A42" s="384" t="s">
        <v>201</v>
      </c>
      <c r="B42" s="326"/>
      <c r="C42" s="327"/>
      <c r="D42" s="69">
        <v>100</v>
      </c>
      <c r="E42" s="69">
        <v>95</v>
      </c>
      <c r="F42" s="390">
        <v>100</v>
      </c>
      <c r="G42" s="391"/>
      <c r="H42" s="392"/>
      <c r="I42" s="390">
        <v>105</v>
      </c>
      <c r="J42" s="391"/>
      <c r="K42" s="392"/>
      <c r="L42" s="390">
        <v>105</v>
      </c>
      <c r="M42" s="391"/>
      <c r="N42" s="392"/>
      <c r="O42" s="390">
        <v>95</v>
      </c>
      <c r="P42" s="391"/>
      <c r="Q42" s="392"/>
      <c r="R42" s="390">
        <v>100</v>
      </c>
      <c r="S42" s="391"/>
      <c r="T42" s="392"/>
      <c r="U42" s="390">
        <v>100</v>
      </c>
      <c r="V42" s="391"/>
      <c r="W42" s="392"/>
      <c r="X42" s="390">
        <v>95</v>
      </c>
      <c r="Y42" s="391"/>
      <c r="Z42" s="392"/>
      <c r="AA42" s="390">
        <v>95</v>
      </c>
      <c r="AB42" s="391"/>
      <c r="AC42" s="392"/>
      <c r="AD42" s="390">
        <v>95</v>
      </c>
      <c r="AE42" s="391"/>
      <c r="AF42" s="392"/>
      <c r="AG42" s="390">
        <v>100</v>
      </c>
      <c r="AH42" s="391"/>
      <c r="AI42" s="392"/>
      <c r="AJ42" s="278">
        <f t="shared" si="4"/>
        <v>1185</v>
      </c>
      <c r="AK42" s="278"/>
      <c r="AL42" s="393">
        <f>ROUNDUP(AJ42/$AJ$48,1)</f>
        <v>5</v>
      </c>
      <c r="AM42" s="378"/>
      <c r="AN42" s="379"/>
      <c r="AO42"/>
      <c r="AP42"/>
      <c r="AQ42"/>
    </row>
    <row r="43" spans="1:43" s="118" customFormat="1" ht="20.149999999999999" customHeight="1">
      <c r="A43" s="124"/>
      <c r="B43" s="388" t="s">
        <v>249</v>
      </c>
      <c r="C43" s="389"/>
      <c r="D43" s="69">
        <v>40</v>
      </c>
      <c r="E43" s="69">
        <v>45</v>
      </c>
      <c r="F43" s="390">
        <v>40</v>
      </c>
      <c r="G43" s="391"/>
      <c r="H43" s="392"/>
      <c r="I43" s="390">
        <v>40</v>
      </c>
      <c r="J43" s="391"/>
      <c r="K43" s="392"/>
      <c r="L43" s="390">
        <v>60</v>
      </c>
      <c r="M43" s="391"/>
      <c r="N43" s="392"/>
      <c r="O43" s="390">
        <v>50</v>
      </c>
      <c r="P43" s="391"/>
      <c r="Q43" s="392"/>
      <c r="R43" s="390">
        <v>40</v>
      </c>
      <c r="S43" s="391"/>
      <c r="T43" s="392"/>
      <c r="U43" s="390">
        <v>40</v>
      </c>
      <c r="V43" s="391"/>
      <c r="W43" s="392"/>
      <c r="X43" s="390">
        <v>30</v>
      </c>
      <c r="Y43" s="391"/>
      <c r="Z43" s="392"/>
      <c r="AA43" s="390">
        <v>30</v>
      </c>
      <c r="AB43" s="391"/>
      <c r="AC43" s="392"/>
      <c r="AD43" s="390">
        <v>30</v>
      </c>
      <c r="AE43" s="391"/>
      <c r="AF43" s="392"/>
      <c r="AG43" s="390">
        <v>50</v>
      </c>
      <c r="AH43" s="391"/>
      <c r="AI43" s="392"/>
      <c r="AJ43" s="278">
        <f t="shared" si="4"/>
        <v>495</v>
      </c>
      <c r="AK43" s="278"/>
      <c r="AL43" s="394"/>
      <c r="AM43" s="380">
        <f>ROUNDUP($AJ$43/$AJ$48,1)</f>
        <v>2.1</v>
      </c>
      <c r="AN43" s="381"/>
      <c r="AO43" s="117"/>
      <c r="AP43" s="117"/>
      <c r="AQ43" s="117"/>
    </row>
    <row r="44" spans="1:43" ht="20.149999999999999" customHeight="1">
      <c r="A44" s="384" t="s">
        <v>202</v>
      </c>
      <c r="B44" s="326"/>
      <c r="C44" s="327"/>
      <c r="D44" s="69">
        <v>140</v>
      </c>
      <c r="E44" s="69">
        <v>131</v>
      </c>
      <c r="F44" s="390">
        <v>140</v>
      </c>
      <c r="G44" s="391"/>
      <c r="H44" s="392"/>
      <c r="I44" s="390">
        <v>147</v>
      </c>
      <c r="J44" s="391"/>
      <c r="K44" s="392"/>
      <c r="L44" s="390">
        <v>147</v>
      </c>
      <c r="M44" s="391"/>
      <c r="N44" s="392"/>
      <c r="O44" s="390">
        <v>133</v>
      </c>
      <c r="P44" s="391"/>
      <c r="Q44" s="392"/>
      <c r="R44" s="390">
        <v>140</v>
      </c>
      <c r="S44" s="391"/>
      <c r="T44" s="392"/>
      <c r="U44" s="390">
        <v>140</v>
      </c>
      <c r="V44" s="391"/>
      <c r="W44" s="392"/>
      <c r="X44" s="390">
        <v>133</v>
      </c>
      <c r="Y44" s="391"/>
      <c r="Z44" s="392"/>
      <c r="AA44" s="390">
        <v>133</v>
      </c>
      <c r="AB44" s="391"/>
      <c r="AC44" s="392"/>
      <c r="AD44" s="390">
        <v>133</v>
      </c>
      <c r="AE44" s="391"/>
      <c r="AF44" s="392"/>
      <c r="AG44" s="390">
        <v>140</v>
      </c>
      <c r="AH44" s="391"/>
      <c r="AI44" s="392"/>
      <c r="AJ44" s="278">
        <f t="shared" si="4"/>
        <v>1657</v>
      </c>
      <c r="AK44" s="278"/>
      <c r="AL44" s="393">
        <f>ROUNDUP(AJ44/$AJ$48,1)</f>
        <v>7</v>
      </c>
      <c r="AM44" s="378"/>
      <c r="AN44" s="379"/>
      <c r="AO44"/>
      <c r="AP44"/>
      <c r="AQ44"/>
    </row>
    <row r="45" spans="1:43" s="118" customFormat="1" ht="20.149999999999999" customHeight="1">
      <c r="A45" s="125"/>
      <c r="B45" s="388" t="s">
        <v>249</v>
      </c>
      <c r="C45" s="389"/>
      <c r="D45" s="69">
        <v>40</v>
      </c>
      <c r="E45" s="69">
        <v>31</v>
      </c>
      <c r="F45" s="390">
        <v>40</v>
      </c>
      <c r="G45" s="391"/>
      <c r="H45" s="392"/>
      <c r="I45" s="390">
        <v>47</v>
      </c>
      <c r="J45" s="391"/>
      <c r="K45" s="392"/>
      <c r="L45" s="390">
        <v>47</v>
      </c>
      <c r="M45" s="391"/>
      <c r="N45" s="392"/>
      <c r="O45" s="390">
        <v>33</v>
      </c>
      <c r="P45" s="391"/>
      <c r="Q45" s="392"/>
      <c r="R45" s="390">
        <v>40</v>
      </c>
      <c r="S45" s="391"/>
      <c r="T45" s="392"/>
      <c r="U45" s="390">
        <v>40</v>
      </c>
      <c r="V45" s="391"/>
      <c r="W45" s="392"/>
      <c r="X45" s="390">
        <v>33</v>
      </c>
      <c r="Y45" s="391"/>
      <c r="Z45" s="392"/>
      <c r="AA45" s="390">
        <v>33</v>
      </c>
      <c r="AB45" s="391"/>
      <c r="AC45" s="392"/>
      <c r="AD45" s="390">
        <v>33</v>
      </c>
      <c r="AE45" s="391"/>
      <c r="AF45" s="392"/>
      <c r="AG45" s="390">
        <v>40</v>
      </c>
      <c r="AH45" s="391"/>
      <c r="AI45" s="392"/>
      <c r="AJ45" s="278">
        <f t="shared" si="4"/>
        <v>457</v>
      </c>
      <c r="AK45" s="278"/>
      <c r="AL45" s="394"/>
      <c r="AM45" s="380">
        <f>ROUNDUP($AJ$45/$AJ$48,1)</f>
        <v>2</v>
      </c>
      <c r="AN45" s="381"/>
      <c r="AO45" s="117"/>
      <c r="AP45" s="117"/>
      <c r="AQ45" s="117"/>
    </row>
    <row r="46" spans="1:43" ht="20.149999999999999" customHeight="1">
      <c r="A46" s="384" t="s">
        <v>203</v>
      </c>
      <c r="B46" s="326"/>
      <c r="C46" s="327"/>
      <c r="D46" s="69">
        <v>1400</v>
      </c>
      <c r="E46" s="69">
        <v>1310</v>
      </c>
      <c r="F46" s="390">
        <v>1400</v>
      </c>
      <c r="G46" s="391"/>
      <c r="H46" s="392"/>
      <c r="I46" s="390">
        <v>1470</v>
      </c>
      <c r="J46" s="391"/>
      <c r="K46" s="392"/>
      <c r="L46" s="390">
        <v>1470</v>
      </c>
      <c r="M46" s="391"/>
      <c r="N46" s="392"/>
      <c r="O46" s="390">
        <v>1330</v>
      </c>
      <c r="P46" s="391"/>
      <c r="Q46" s="392"/>
      <c r="R46" s="390">
        <v>1400</v>
      </c>
      <c r="S46" s="391"/>
      <c r="T46" s="392"/>
      <c r="U46" s="390">
        <v>1400</v>
      </c>
      <c r="V46" s="391"/>
      <c r="W46" s="392"/>
      <c r="X46" s="390">
        <v>1330</v>
      </c>
      <c r="Y46" s="391"/>
      <c r="Z46" s="392"/>
      <c r="AA46" s="390">
        <v>1330</v>
      </c>
      <c r="AB46" s="391"/>
      <c r="AC46" s="392"/>
      <c r="AD46" s="390">
        <v>1330</v>
      </c>
      <c r="AE46" s="391"/>
      <c r="AF46" s="392"/>
      <c r="AG46" s="390">
        <v>1400</v>
      </c>
      <c r="AH46" s="391"/>
      <c r="AI46" s="392"/>
      <c r="AJ46" s="278">
        <f t="shared" si="4"/>
        <v>16570</v>
      </c>
      <c r="AK46" s="278"/>
      <c r="AL46" s="393">
        <f>ROUNDUP(AJ46/$AJ$48,1)</f>
        <v>70</v>
      </c>
      <c r="AM46" s="378"/>
      <c r="AN46" s="379"/>
      <c r="AO46"/>
      <c r="AP46"/>
      <c r="AQ46"/>
    </row>
    <row r="47" spans="1:43" s="118" customFormat="1" ht="20.149999999999999" customHeight="1">
      <c r="A47" s="124"/>
      <c r="B47" s="388" t="s">
        <v>249</v>
      </c>
      <c r="C47" s="389"/>
      <c r="D47" s="69">
        <v>400</v>
      </c>
      <c r="E47" s="69">
        <v>310</v>
      </c>
      <c r="F47" s="390">
        <v>400</v>
      </c>
      <c r="G47" s="391"/>
      <c r="H47" s="392"/>
      <c r="I47" s="390">
        <v>470</v>
      </c>
      <c r="J47" s="391"/>
      <c r="K47" s="392"/>
      <c r="L47" s="390">
        <v>470</v>
      </c>
      <c r="M47" s="391"/>
      <c r="N47" s="392"/>
      <c r="O47" s="390">
        <v>330</v>
      </c>
      <c r="P47" s="391"/>
      <c r="Q47" s="392"/>
      <c r="R47" s="390">
        <v>400</v>
      </c>
      <c r="S47" s="391"/>
      <c r="T47" s="392"/>
      <c r="U47" s="390">
        <v>400</v>
      </c>
      <c r="V47" s="391"/>
      <c r="W47" s="392"/>
      <c r="X47" s="390">
        <v>330</v>
      </c>
      <c r="Y47" s="391"/>
      <c r="Z47" s="392"/>
      <c r="AA47" s="390">
        <v>330</v>
      </c>
      <c r="AB47" s="391"/>
      <c r="AC47" s="392"/>
      <c r="AD47" s="390">
        <v>330</v>
      </c>
      <c r="AE47" s="391"/>
      <c r="AF47" s="392"/>
      <c r="AG47" s="390">
        <v>400</v>
      </c>
      <c r="AH47" s="391"/>
      <c r="AI47" s="392"/>
      <c r="AJ47" s="278">
        <f t="shared" si="4"/>
        <v>4570</v>
      </c>
      <c r="AK47" s="278"/>
      <c r="AL47" s="394"/>
      <c r="AM47" s="380">
        <f>ROUNDUP($AJ$47/$AJ$48,1)</f>
        <v>19.3</v>
      </c>
      <c r="AN47" s="381"/>
      <c r="AO47" s="117"/>
      <c r="AP47" s="117"/>
      <c r="AQ47" s="117"/>
    </row>
    <row r="48" spans="1:43" ht="20.149999999999999" customHeight="1">
      <c r="A48" s="351" t="s">
        <v>190</v>
      </c>
      <c r="B48" s="351"/>
      <c r="C48" s="351"/>
      <c r="D48" s="69">
        <v>20</v>
      </c>
      <c r="E48" s="69">
        <v>19</v>
      </c>
      <c r="F48" s="348">
        <v>20</v>
      </c>
      <c r="G48" s="348"/>
      <c r="H48" s="348"/>
      <c r="I48" s="348">
        <v>21</v>
      </c>
      <c r="J48" s="348"/>
      <c r="K48" s="348"/>
      <c r="L48" s="348">
        <v>21</v>
      </c>
      <c r="M48" s="348"/>
      <c r="N48" s="348"/>
      <c r="O48" s="348">
        <v>19</v>
      </c>
      <c r="P48" s="348"/>
      <c r="Q48" s="348"/>
      <c r="R48" s="348">
        <v>20</v>
      </c>
      <c r="S48" s="348"/>
      <c r="T48" s="348"/>
      <c r="U48" s="348">
        <v>20</v>
      </c>
      <c r="V48" s="348"/>
      <c r="W48" s="348"/>
      <c r="X48" s="348">
        <v>19</v>
      </c>
      <c r="Y48" s="348"/>
      <c r="Z48" s="348"/>
      <c r="AA48" s="348">
        <v>19</v>
      </c>
      <c r="AB48" s="348"/>
      <c r="AC48" s="348"/>
      <c r="AD48" s="348">
        <v>19</v>
      </c>
      <c r="AE48" s="348"/>
      <c r="AF48" s="348"/>
      <c r="AG48" s="348">
        <v>20</v>
      </c>
      <c r="AH48" s="348"/>
      <c r="AI48" s="348"/>
      <c r="AJ48" s="278">
        <f>+SUM(D48:AI48)</f>
        <v>237</v>
      </c>
      <c r="AK48" s="278"/>
      <c r="AL48" s="107"/>
      <c r="AM48" s="378"/>
      <c r="AN48" s="379"/>
      <c r="AO48"/>
      <c r="AP48"/>
      <c r="AQ48"/>
    </row>
    <row r="49" spans="1:40" ht="5.15" customHeight="1">
      <c r="A49" s="86"/>
      <c r="B49" s="86"/>
      <c r="C49" s="86"/>
      <c r="D49" s="126"/>
      <c r="E49" s="126"/>
      <c r="F49" s="126"/>
      <c r="G49" s="126"/>
      <c r="H49" s="126"/>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191</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277" t="s">
        <v>184</v>
      </c>
      <c r="B51" s="277"/>
      <c r="C51" s="277" t="s">
        <v>113</v>
      </c>
      <c r="D51" s="277"/>
      <c r="E51" s="295" t="s">
        <v>125</v>
      </c>
      <c r="F51" s="295"/>
      <c r="G51" s="295"/>
      <c r="H51" s="295"/>
      <c r="I51" s="305" t="s">
        <v>195</v>
      </c>
      <c r="J51" s="306"/>
      <c r="K51" s="306"/>
      <c r="L51" s="306"/>
      <c r="M51" s="306"/>
      <c r="N51" s="307"/>
      <c r="O51" s="305" t="s">
        <v>266</v>
      </c>
      <c r="P51" s="306"/>
      <c r="Q51" s="306"/>
      <c r="R51" s="306"/>
      <c r="S51" s="306"/>
      <c r="T51" s="307"/>
      <c r="U51"/>
      <c r="W51" s="67"/>
      <c r="X51" s="60"/>
      <c r="Y51" s="60"/>
      <c r="Z51" s="60"/>
      <c r="AA51" s="60"/>
      <c r="AB51" s="60"/>
      <c r="AC51" s="60"/>
      <c r="AD51" s="60"/>
      <c r="AE51" s="60"/>
      <c r="AF51" s="60"/>
      <c r="AG51" s="60"/>
      <c r="AH51" s="60"/>
      <c r="AI51" s="60"/>
      <c r="AJ51" s="106"/>
      <c r="AK51" s="60"/>
      <c r="AL51" s="67"/>
      <c r="AM51" s="67"/>
      <c r="AN51" s="62"/>
    </row>
    <row r="52" spans="1:40" ht="18" customHeight="1">
      <c r="A52" s="295" t="s">
        <v>194</v>
      </c>
      <c r="B52" s="295"/>
      <c r="C52" s="352">
        <f>ROUNDDOWN(IF(AL38&lt;=30,1,1+ROUNDUP((AL38-30)/30,0)),1)</f>
        <v>4</v>
      </c>
      <c r="D52" s="352"/>
      <c r="E52" s="352">
        <f>ROUNDDOWN(AL38/5,1)</f>
        <v>18.399999999999999</v>
      </c>
      <c r="F52" s="352"/>
      <c r="G52" s="352"/>
      <c r="H52" s="352"/>
      <c r="I52" s="395">
        <f>ROUNDDOWN($AL$41/9,1)+ROUNDDOWN(($AL$42-$AM$43)/6,1)+ROUNDDOWN($AM$43/12,1)+ROUNDDOWN(($AL$44-$AM$45)/4,1)+ROUNDDOWN($AM$45/8,1)+ROUNDDOWN(($AL$46-$AM$47)/2.5,1)+ROUNDDOWN($AM$47/5,1)</f>
        <v>26.400000000000002</v>
      </c>
      <c r="J52" s="385"/>
      <c r="K52" s="385"/>
      <c r="L52" s="385"/>
      <c r="M52" s="385"/>
      <c r="N52" s="385"/>
      <c r="O52" s="396">
        <v>1</v>
      </c>
      <c r="P52" s="396"/>
      <c r="Q52" s="396"/>
      <c r="R52" s="396"/>
      <c r="S52" s="396"/>
      <c r="T52" s="396"/>
      <c r="U52"/>
      <c r="W52" s="67"/>
      <c r="X52" s="60"/>
      <c r="Y52" s="60"/>
      <c r="Z52" s="60"/>
      <c r="AA52" s="60"/>
      <c r="AB52" s="60"/>
      <c r="AC52" s="60"/>
      <c r="AD52" s="60"/>
      <c r="AE52" s="60"/>
      <c r="AF52" s="60"/>
      <c r="AG52" s="60"/>
      <c r="AH52" s="60"/>
      <c r="AI52" s="60"/>
      <c r="AJ52" s="106"/>
      <c r="AK52" s="60"/>
      <c r="AL52" s="67"/>
      <c r="AM52" s="67"/>
      <c r="AN52" s="62"/>
    </row>
    <row r="53" spans="1:40" ht="5.15" customHeight="1">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c r="A54" s="68" t="s">
        <v>298</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row>
    <row r="55" spans="1:40" ht="25" customHeight="1">
      <c r="A55" s="62"/>
      <c r="B55" s="67"/>
      <c r="C55" s="305" t="str">
        <f>IF(VLOOKUP($AK$2,選択肢!$A$1:$J$20,C60,FALSE)=0,"-",VLOOKUP($AK$2,選択肢!$A$1:$J$20,C60,FALSE))</f>
        <v>管理者</v>
      </c>
      <c r="D55" s="306"/>
      <c r="E55" s="304" t="str">
        <f>IF(VLOOKUP($AK$2,選択肢!$A$1:$J$20,E60,FALSE)=0,"-",VLOOKUP($AK$2,選択肢!$A$1:$J$20,E60,FALSE))</f>
        <v>サービス管理責任者</v>
      </c>
      <c r="F55" s="304"/>
      <c r="G55" s="304"/>
      <c r="H55" s="304"/>
      <c r="I55" s="305" t="str">
        <f>IF(VLOOKUP($AK$2,選択肢!$A$1:$J$20,I60,FALSE)=0,"-",VLOOKUP($AK$2,選択肢!$A$1:$J$20,I60,FALSE))</f>
        <v>世話人</v>
      </c>
      <c r="J55" s="306"/>
      <c r="K55" s="306"/>
      <c r="L55" s="306"/>
      <c r="M55" s="306"/>
      <c r="N55" s="307"/>
      <c r="O55" s="305" t="str">
        <f>IF(VLOOKUP($AK$2,選択肢!$A$1:$J$20,O60,FALSE)=0,"-",VLOOKUP($AK$2,選択肢!$A$1:$J$20,O60,FALSE))</f>
        <v>生活支援員</v>
      </c>
      <c r="P55" s="306"/>
      <c r="Q55" s="306"/>
      <c r="R55" s="306"/>
      <c r="S55" s="306"/>
      <c r="T55" s="307"/>
      <c r="U55" s="305" t="str">
        <f>IF(VLOOKUP($AK$2,選択肢!$A$1:$J$20,U60,FALSE)=0,"-",VLOOKUP($AK$2,選択肢!$A$1:$J$20,U60,FALSE))</f>
        <v>夜間支援従事者</v>
      </c>
      <c r="V55" s="306"/>
      <c r="W55" s="306"/>
      <c r="X55" s="306"/>
      <c r="Y55" s="306"/>
      <c r="Z55" s="307"/>
      <c r="AA55" s="305" t="str">
        <f>IF(VLOOKUP($AK$2,選択肢!$A$1:$J$20,AA60,FALSE)=0,"-",VLOOKUP($AK$2,選択肢!$A$1:$J$20,AA60,FALSE))</f>
        <v>その他職員</v>
      </c>
      <c r="AB55" s="306"/>
      <c r="AC55" s="306"/>
      <c r="AD55" s="306"/>
      <c r="AE55" s="306"/>
      <c r="AF55" s="307"/>
      <c r="AG55" s="304" t="str">
        <f>IF(VLOOKUP($AK$2,選択肢!$A$1:$J$20,AG60,FALSE)=0,"-",VLOOKUP($AK$2,選択肢!$A$1:$J$20,AG60,FALSE))</f>
        <v>-</v>
      </c>
      <c r="AH55" s="304"/>
      <c r="AI55" s="304"/>
      <c r="AJ55" s="304"/>
      <c r="AK55" s="304"/>
      <c r="AL55" s="304" t="str">
        <f>IF(VLOOKUP($AK$2,選択肢!$A$1:$J$20,AL60,FALSE)=0,"-",VLOOKUP($AK$2,選択肢!$A$1:$J$20,AL60,FALSE))</f>
        <v>-</v>
      </c>
      <c r="AM55" s="304"/>
      <c r="AN55" s="62"/>
    </row>
    <row r="56" spans="1:40" ht="18" customHeight="1">
      <c r="A56" s="62"/>
      <c r="B56" s="67"/>
      <c r="C56" s="102" t="s">
        <v>56</v>
      </c>
      <c r="D56" s="102" t="s">
        <v>57</v>
      </c>
      <c r="E56" s="101" t="s">
        <v>56</v>
      </c>
      <c r="F56" s="303" t="s">
        <v>57</v>
      </c>
      <c r="G56" s="303"/>
      <c r="H56" s="303"/>
      <c r="I56" s="299" t="s">
        <v>56</v>
      </c>
      <c r="J56" s="300"/>
      <c r="K56" s="301"/>
      <c r="L56" s="299" t="s">
        <v>57</v>
      </c>
      <c r="M56" s="300"/>
      <c r="N56" s="301"/>
      <c r="O56" s="299" t="s">
        <v>56</v>
      </c>
      <c r="P56" s="300"/>
      <c r="Q56" s="301"/>
      <c r="R56" s="299" t="s">
        <v>57</v>
      </c>
      <c r="S56" s="300"/>
      <c r="T56" s="301"/>
      <c r="U56" s="299" t="s">
        <v>56</v>
      </c>
      <c r="V56" s="300"/>
      <c r="W56" s="301"/>
      <c r="X56" s="299" t="s">
        <v>57</v>
      </c>
      <c r="Y56" s="300"/>
      <c r="Z56" s="301"/>
      <c r="AA56" s="299" t="s">
        <v>56</v>
      </c>
      <c r="AB56" s="300"/>
      <c r="AC56" s="301"/>
      <c r="AD56" s="299" t="s">
        <v>57</v>
      </c>
      <c r="AE56" s="300"/>
      <c r="AF56" s="301"/>
      <c r="AG56" s="299" t="s">
        <v>56</v>
      </c>
      <c r="AH56" s="300"/>
      <c r="AI56" s="301"/>
      <c r="AJ56" s="299" t="s">
        <v>57</v>
      </c>
      <c r="AK56" s="301"/>
      <c r="AL56" s="101" t="s">
        <v>19</v>
      </c>
      <c r="AM56" s="101" t="s">
        <v>18</v>
      </c>
      <c r="AN56" s="62"/>
    </row>
    <row r="57" spans="1:40" ht="18" customHeight="1">
      <c r="A57" s="62"/>
      <c r="B57" s="75" t="s">
        <v>107</v>
      </c>
      <c r="C57" s="101">
        <f>COUNTIFS($B$12:$B$31,C$55,$C$12:$C$31,"A",$E$12:$E$31,"*")</f>
        <v>1</v>
      </c>
      <c r="D57" s="101">
        <f>COUNTIFS($B$12:$B$31,C$55,$C$12:$C$31,"B",$E$12:$E$31,"*")</f>
        <v>0</v>
      </c>
      <c r="E57" s="101">
        <f>COUNTIFS($B$12:$B$31,E$55,$C$12:$C$31,"A",$E$12:$E$31,"*")</f>
        <v>0</v>
      </c>
      <c r="F57" s="299">
        <f>COUNTIFS($B$12:$B$31,E$55,$C$12:$C$31,"B",$E$12:$E$31,"*")</f>
        <v>1</v>
      </c>
      <c r="G57" s="300"/>
      <c r="H57" s="301"/>
      <c r="I57" s="299">
        <f>COUNTIFS($B$12:$B$31,I$55,$C$12:$C$31,"A",$E$12:$E$31,"*")</f>
        <v>0</v>
      </c>
      <c r="J57" s="300"/>
      <c r="K57" s="301"/>
      <c r="L57" s="299">
        <f>COUNTIFS($B$12:$B$31,I$55,$C$12:$C$31,"B",$E$12:$E$31,"*")</f>
        <v>0</v>
      </c>
      <c r="M57" s="300"/>
      <c r="N57" s="301"/>
      <c r="O57" s="299">
        <f>COUNTIFS($B$12:$B$31,O$55,$C$12:$C$31,"A",$E$12:$E$31,"*")</f>
        <v>0</v>
      </c>
      <c r="P57" s="300"/>
      <c r="Q57" s="301"/>
      <c r="R57" s="299">
        <f>COUNTIFS($B$12:$B$31,O$55,$C$12:$C$31,"B",$E$12:$E$31,"*")</f>
        <v>0</v>
      </c>
      <c r="S57" s="300"/>
      <c r="T57" s="301"/>
      <c r="U57" s="299">
        <f>COUNTIFS($B$12:$B$31,U$55,$C$12:$C$31,"A",$E$12:$E$31,"*")</f>
        <v>0</v>
      </c>
      <c r="V57" s="300"/>
      <c r="W57" s="301"/>
      <c r="X57" s="299">
        <f>COUNTIFS($B$12:$B$31,U$55,$C$12:$C$31,"B",$E$12:$E$31,"*")</f>
        <v>0</v>
      </c>
      <c r="Y57" s="300"/>
      <c r="Z57" s="301"/>
      <c r="AA57" s="299">
        <f>COUNTIFS($B$12:$B$31,AA$55,$C$12:$C$31,"A",$E$12:$E$31,"*")</f>
        <v>0</v>
      </c>
      <c r="AB57" s="300"/>
      <c r="AC57" s="301"/>
      <c r="AD57" s="299">
        <f>COUNTIFS($B$12:$B$31,AA$55,$C$12:$C$31,"B",$E$12:$E$31,"*")</f>
        <v>0</v>
      </c>
      <c r="AE57" s="300"/>
      <c r="AF57" s="301"/>
      <c r="AG57" s="299">
        <f>COUNTIFS($B$12:$B$31,AG$55,$C$12:$C$31,"A",$E$12:$E$31,"*")</f>
        <v>0</v>
      </c>
      <c r="AH57" s="300"/>
      <c r="AI57" s="301"/>
      <c r="AJ57" s="299">
        <f>COUNTIFS($B$12:$B$31,AG$55,$C$12:$C$31,"B",$E$12:$E$31,"*")</f>
        <v>0</v>
      </c>
      <c r="AK57" s="301"/>
      <c r="AL57" s="101">
        <f>COUNTIFS($B$12:$B$31,AL$55,$C$12:$C$31,"A",$E$12:$E$31,"*")</f>
        <v>0</v>
      </c>
      <c r="AM57" s="101">
        <f>COUNTIFS($B$12:$B$31,AL$55,$C$12:$C$31,"B",$E$12:$E$31,"*")</f>
        <v>0</v>
      </c>
      <c r="AN57" s="62"/>
    </row>
    <row r="58" spans="1:40" ht="18" customHeight="1">
      <c r="A58" s="62"/>
      <c r="B58" s="82" t="s">
        <v>108</v>
      </c>
      <c r="C58" s="113"/>
      <c r="D58" s="113"/>
      <c r="E58" s="101">
        <f>COUNTIFS($B$12:$B$31,E$55,$C$12:$C$31,"C",$E$12:$E$31,"*")</f>
        <v>0</v>
      </c>
      <c r="F58" s="299">
        <f>COUNTIFS($B$12:$B$31,E$55,$C$12:$C$31,"D",$E$12:$E$31,"*")</f>
        <v>0</v>
      </c>
      <c r="G58" s="300"/>
      <c r="H58" s="301"/>
      <c r="I58" s="299">
        <f>COUNTIFS($B$12:$B$31,I$55,$C$12:$C$31,"C",$E$12:$E$31,"*")</f>
        <v>1</v>
      </c>
      <c r="J58" s="300"/>
      <c r="K58" s="301"/>
      <c r="L58" s="299">
        <f>COUNTIFS($B$12:$B$31,I$55,$C$12:$C$31,"D",$E$12:$E$31,"*")</f>
        <v>1</v>
      </c>
      <c r="M58" s="300"/>
      <c r="N58" s="301"/>
      <c r="O58" s="299">
        <f>COUNTIFS($B$12:$B$31,O$55,$C$12:$C$31,"C",$E$12:$E$31,"*")</f>
        <v>0</v>
      </c>
      <c r="P58" s="300"/>
      <c r="Q58" s="301"/>
      <c r="R58" s="299">
        <f>COUNTIFS($B$12:$B$31,O$55,$C$12:$C$31,"D",$E$12:$E$31,"*")</f>
        <v>0</v>
      </c>
      <c r="S58" s="300"/>
      <c r="T58" s="301"/>
      <c r="U58" s="299">
        <f>COUNTIFS($B$12:$B$31,U$55,$C$12:$C$31,"C",$E$12:$E$31,"*")</f>
        <v>0</v>
      </c>
      <c r="V58" s="300"/>
      <c r="W58" s="301"/>
      <c r="X58" s="299">
        <f>COUNTIFS($B$12:$B$31,U$55,$C$12:$C$31,"D",$E$12:$E$31,"*")</f>
        <v>0</v>
      </c>
      <c r="Y58" s="300"/>
      <c r="Z58" s="301"/>
      <c r="AA58" s="299">
        <f>COUNTIFS($B$12:$B$31,AA$55,$C$12:$C$31,"C",$E$12:$E$31,"*")</f>
        <v>0</v>
      </c>
      <c r="AB58" s="300"/>
      <c r="AC58" s="301"/>
      <c r="AD58" s="299">
        <f>COUNTIFS($B$12:$B$31,AA$55,$C$12:$C$31,"D",$E$12:$E$31,"*")</f>
        <v>0</v>
      </c>
      <c r="AE58" s="300"/>
      <c r="AF58" s="301"/>
      <c r="AG58" s="299">
        <f>COUNTIFS($B$12:$B$31,AG$55,$C$12:$C$31,"C",$E$12:$E$31,"*")</f>
        <v>0</v>
      </c>
      <c r="AH58" s="300"/>
      <c r="AI58" s="301"/>
      <c r="AJ58" s="299">
        <f>COUNTIFS($B$12:$B$31,AG$55,$C$12:$C$31,"D",$E$12:$E$31,"*")</f>
        <v>0</v>
      </c>
      <c r="AK58" s="301"/>
      <c r="AL58" s="101">
        <f>COUNTIFS($B$12:$B$31,AL$55,$C$12:$C$31,"C",$E$12:$E$31,"*")</f>
        <v>0</v>
      </c>
      <c r="AM58" s="101">
        <f>COUNTIFS($B$12:$B$31,AL$55,$C$12:$C$31,"D",$E$12:$E$31,"*")</f>
        <v>0</v>
      </c>
      <c r="AN58" s="62"/>
    </row>
    <row r="59" spans="1:40" ht="25" customHeight="1">
      <c r="A59" s="62"/>
      <c r="B59" s="82" t="s">
        <v>183</v>
      </c>
      <c r="C59" s="386"/>
      <c r="D59" s="387"/>
      <c r="E59" s="305">
        <f>IF($AK$4="４週",SUMIFS($AK$12:$AK$31,$B$12:$B$31,E55)/4/$AH$6,IF($AK$4="歴月",SUMIFS($AK$12:$AK$31,$B$12:$B$31,E55)/$AL$6,"記載する期間を選択してください"))</f>
        <v>0</v>
      </c>
      <c r="F59" s="306"/>
      <c r="G59" s="306"/>
      <c r="H59" s="307"/>
      <c r="I59" s="305">
        <f>IF($AK$4="４週",SUMIFS($AK$12:$AK$31,$B$12:$B$31,I55)/4/$AH$6,IF($AK$4="歴月",SUMIFS($AK$12:$AK$31,$B$12:$B$31,I55)/$AL$6,"記載する期間を選択してください"))</f>
        <v>0</v>
      </c>
      <c r="J59" s="306"/>
      <c r="K59" s="306"/>
      <c r="L59" s="306"/>
      <c r="M59" s="306"/>
      <c r="N59" s="307"/>
      <c r="O59" s="305">
        <f>IF($AK$4="４週",SUMIFS($AK$12:$AK$31,$B$12:$B$31,O55)/4/$AH$6,IF($AK$4="歴月",SUMIFS($AK$12:$AK$31,$B$12:$B$31,O55)/$AL$6,"記載する期間を選択してください"))</f>
        <v>0</v>
      </c>
      <c r="P59" s="306"/>
      <c r="Q59" s="306"/>
      <c r="R59" s="306"/>
      <c r="S59" s="306"/>
      <c r="T59" s="307"/>
      <c r="U59" s="397"/>
      <c r="V59" s="398"/>
      <c r="W59" s="398"/>
      <c r="X59" s="398"/>
      <c r="Y59" s="398"/>
      <c r="Z59" s="399"/>
      <c r="AA59" s="305">
        <f>IF($AK$4="４週",SUMIFS($AK$12:$AK$31,$B$12:$B$31,AA55)/4/$AH$6,IF($AK$4="歴月",SUMIFS($AK$12:$AK$31,$B$12:$B$31,AA55)/$AL$6,"記載する期間を選択してください"))</f>
        <v>0</v>
      </c>
      <c r="AB59" s="306"/>
      <c r="AC59" s="306"/>
      <c r="AD59" s="306"/>
      <c r="AE59" s="306"/>
      <c r="AF59" s="307"/>
      <c r="AG59" s="305">
        <f>IF($AK$4="４週",SUMIFS($AK$12:$AK$31,$B$12:$B$31,AG55)/4/$AH$6,IF($AK$4="歴月",SUMIFS($AK$12:$AK$31,$B$12:$B$31,AG55)/$AL$6,"記載する期間を選択してください"))</f>
        <v>0</v>
      </c>
      <c r="AH59" s="306"/>
      <c r="AI59" s="306"/>
      <c r="AJ59" s="306"/>
      <c r="AK59" s="307"/>
      <c r="AL59" s="305">
        <f>IF($AK$4="４週",SUMIFS($AK$12:$AK$31,$B$12:$B$31,AL55)/4/$AH$6,IF($AK$4="歴月",SUMIFS($AK$12:$AK$31,$B$12:$B$31,AL55)/$AL$6,"記載する期間を選択してください"))</f>
        <v>0</v>
      </c>
      <c r="AM59" s="307"/>
      <c r="AN59" s="62"/>
    </row>
    <row r="60" spans="1:40" ht="5.15" customHeight="1">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c r="A61" s="60" t="s">
        <v>154</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c r="A62" s="60" t="s">
        <v>155</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197</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156</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157</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c r="A66" s="60" t="s">
        <v>158</v>
      </c>
      <c r="B66" s="94"/>
      <c r="C66" s="60"/>
      <c r="D66" s="60"/>
      <c r="E66" s="60"/>
      <c r="F66" s="60"/>
      <c r="G66" s="60"/>
    </row>
    <row r="67" spans="1:39" ht="15" customHeight="1">
      <c r="A67" s="60" t="s">
        <v>159</v>
      </c>
      <c r="B67" s="94"/>
      <c r="C67" s="60"/>
      <c r="D67" s="60"/>
      <c r="E67" s="60"/>
      <c r="F67" s="60"/>
      <c r="G67" s="60"/>
    </row>
    <row r="68" spans="1:39" ht="15" customHeight="1">
      <c r="A68" s="60"/>
      <c r="B68" s="75" t="s">
        <v>160</v>
      </c>
      <c r="C68" s="277" t="s">
        <v>161</v>
      </c>
      <c r="D68" s="277"/>
      <c r="E68" s="277"/>
      <c r="F68" s="60"/>
      <c r="G68" s="60"/>
    </row>
    <row r="69" spans="1:39" ht="15" customHeight="1">
      <c r="A69" s="60"/>
      <c r="B69" s="97" t="s">
        <v>173</v>
      </c>
      <c r="C69" s="278" t="s">
        <v>162</v>
      </c>
      <c r="D69" s="278"/>
      <c r="E69" s="278"/>
      <c r="F69" s="60"/>
      <c r="G69" s="60"/>
    </row>
    <row r="70" spans="1:39" ht="15" customHeight="1">
      <c r="A70" s="60"/>
      <c r="B70" s="97" t="s">
        <v>174</v>
      </c>
      <c r="C70" s="278" t="s">
        <v>163</v>
      </c>
      <c r="D70" s="278"/>
      <c r="E70" s="278"/>
      <c r="F70" s="60"/>
      <c r="G70" s="60"/>
    </row>
    <row r="71" spans="1:39" ht="15" customHeight="1">
      <c r="A71" s="60"/>
      <c r="B71" s="97" t="s">
        <v>175</v>
      </c>
      <c r="C71" s="278" t="s">
        <v>164</v>
      </c>
      <c r="D71" s="278"/>
      <c r="E71" s="278"/>
      <c r="F71" s="60"/>
      <c r="G71" s="60"/>
    </row>
    <row r="72" spans="1:39" ht="15" customHeight="1">
      <c r="A72" s="60"/>
      <c r="B72" s="97" t="s">
        <v>176</v>
      </c>
      <c r="C72" s="278" t="s">
        <v>165</v>
      </c>
      <c r="D72" s="278"/>
      <c r="E72" s="278"/>
      <c r="F72" s="60"/>
      <c r="G72" s="60"/>
    </row>
    <row r="73" spans="1:39" ht="15" customHeight="1">
      <c r="A73" s="60"/>
      <c r="B73" s="60" t="s">
        <v>166</v>
      </c>
      <c r="C73" s="60"/>
      <c r="D73" s="60"/>
      <c r="E73" s="60"/>
      <c r="F73" s="60"/>
      <c r="G73" s="60"/>
    </row>
    <row r="74" spans="1:39" ht="15" customHeight="1">
      <c r="A74" s="60"/>
      <c r="B74" s="60" t="s">
        <v>177</v>
      </c>
      <c r="C74" s="60"/>
      <c r="D74" s="60"/>
      <c r="E74" s="60"/>
      <c r="F74" s="60"/>
      <c r="G74" s="60"/>
    </row>
    <row r="75" spans="1:39" ht="15" customHeight="1">
      <c r="A75" s="60"/>
      <c r="B75" s="60" t="s">
        <v>167</v>
      </c>
      <c r="C75" s="60"/>
      <c r="D75" s="60"/>
      <c r="E75" s="60"/>
      <c r="F75" s="60"/>
      <c r="G75" s="60"/>
    </row>
    <row r="76" spans="1:39" ht="15" customHeight="1">
      <c r="A76" s="60" t="s">
        <v>168</v>
      </c>
      <c r="B76" s="94"/>
      <c r="C76" s="60"/>
      <c r="D76" s="60"/>
      <c r="E76" s="60"/>
      <c r="F76" s="60"/>
      <c r="G76" s="60"/>
    </row>
    <row r="77" spans="1:39" ht="15" customHeight="1">
      <c r="A77" s="60" t="s">
        <v>285</v>
      </c>
      <c r="B77" s="94"/>
      <c r="C77" s="60"/>
      <c r="D77" s="60"/>
      <c r="E77" s="60"/>
      <c r="F77" s="60"/>
      <c r="G77" s="60"/>
    </row>
    <row r="78" spans="1:39" ht="15" customHeight="1">
      <c r="A78" s="60" t="s">
        <v>178</v>
      </c>
      <c r="B78" s="94"/>
      <c r="C78" s="60"/>
      <c r="D78" s="60"/>
      <c r="E78" s="60"/>
      <c r="F78" s="60"/>
      <c r="G78" s="60"/>
    </row>
    <row r="79" spans="1:39" ht="15" customHeight="1">
      <c r="A79" s="60" t="s">
        <v>170</v>
      </c>
      <c r="B79" s="94"/>
      <c r="C79" s="60"/>
      <c r="D79" s="60"/>
      <c r="E79" s="60"/>
      <c r="F79" s="60"/>
      <c r="G79" s="60"/>
    </row>
    <row r="80" spans="1:39" ht="15" customHeight="1">
      <c r="A80" s="60" t="s">
        <v>288</v>
      </c>
      <c r="B80" s="94"/>
      <c r="C80" s="60"/>
      <c r="D80" s="60"/>
      <c r="E80" s="60"/>
      <c r="F80" s="60"/>
      <c r="G80" s="60"/>
    </row>
    <row r="81" spans="1:7" ht="15" customHeight="1">
      <c r="A81" s="60" t="s">
        <v>289</v>
      </c>
      <c r="B81" s="94"/>
      <c r="C81" s="60"/>
      <c r="D81" s="60"/>
      <c r="E81" s="60"/>
      <c r="F81" s="60"/>
      <c r="G81" s="60"/>
    </row>
    <row r="82" spans="1:7" ht="15" customHeight="1">
      <c r="A82" s="60"/>
      <c r="B82" s="60" t="s">
        <v>290</v>
      </c>
      <c r="C82" s="60"/>
      <c r="D82" s="60"/>
      <c r="E82" s="60"/>
      <c r="F82" s="60"/>
      <c r="G82" s="60"/>
    </row>
    <row r="83" spans="1:7" ht="15" customHeight="1">
      <c r="A83" s="60"/>
      <c r="B83" s="60" t="s">
        <v>291</v>
      </c>
      <c r="C83" s="60"/>
      <c r="D83" s="60"/>
      <c r="E83" s="60"/>
      <c r="F83" s="60"/>
      <c r="G83" s="60"/>
    </row>
    <row r="84" spans="1:7" ht="15" customHeight="1">
      <c r="A84" s="60" t="s">
        <v>292</v>
      </c>
      <c r="B84" s="94"/>
      <c r="C84" s="60"/>
      <c r="D84" s="60"/>
      <c r="E84" s="60"/>
      <c r="F84" s="60"/>
      <c r="G84" s="60"/>
    </row>
    <row r="85" spans="1:7" ht="15" customHeight="1">
      <c r="A85" s="60" t="s">
        <v>171</v>
      </c>
      <c r="B85" s="94"/>
      <c r="C85" s="60"/>
      <c r="D85" s="60"/>
      <c r="E85" s="60"/>
      <c r="F85" s="60"/>
      <c r="G85" s="60"/>
    </row>
    <row r="86" spans="1:7" ht="15" customHeight="1">
      <c r="A86" s="60" t="s">
        <v>293</v>
      </c>
      <c r="B86" s="94"/>
      <c r="C86" s="60"/>
      <c r="D86" s="60"/>
      <c r="E86" s="60"/>
      <c r="F86" s="60"/>
      <c r="G86" s="60"/>
    </row>
    <row r="87" spans="1:7" ht="15" customHeight="1">
      <c r="A87" s="60" t="s">
        <v>294</v>
      </c>
      <c r="B87" s="94"/>
      <c r="C87" s="60"/>
      <c r="D87" s="60"/>
      <c r="E87" s="60"/>
      <c r="F87" s="60"/>
      <c r="G87" s="60"/>
    </row>
    <row r="88" spans="1:7" ht="15" customHeight="1">
      <c r="A88" s="60" t="s">
        <v>172</v>
      </c>
      <c r="B88" s="94"/>
      <c r="C88" s="60"/>
      <c r="D88" s="60"/>
      <c r="E88" s="60"/>
      <c r="F88" s="60"/>
      <c r="G88" s="60"/>
    </row>
    <row r="89" spans="1:7" ht="15" customHeight="1">
      <c r="A89" s="60" t="s">
        <v>304</v>
      </c>
      <c r="B89" s="94"/>
      <c r="C89" s="60"/>
      <c r="D89" s="60"/>
      <c r="E89" s="60"/>
      <c r="F89" s="60"/>
      <c r="G89" s="60"/>
    </row>
    <row r="90" spans="1:7" ht="15" customHeight="1">
      <c r="A90" s="60" t="s">
        <v>305</v>
      </c>
      <c r="B90" s="94"/>
      <c r="C90" s="60"/>
      <c r="D90" s="60"/>
      <c r="E90" s="60"/>
      <c r="F90" s="60"/>
      <c r="G90" s="60"/>
    </row>
    <row r="91" spans="1:7" ht="15" customHeight="1">
      <c r="A91" s="60" t="s">
        <v>295</v>
      </c>
      <c r="B91" s="94"/>
      <c r="C91" s="60"/>
      <c r="D91" s="60"/>
      <c r="E91" s="60"/>
      <c r="F91" s="60"/>
      <c r="G91" s="60"/>
    </row>
    <row r="92" spans="1:7" ht="15" customHeight="1">
      <c r="A92" s="60" t="s">
        <v>296</v>
      </c>
      <c r="B92" s="94"/>
      <c r="C92" s="60"/>
      <c r="D92" s="60"/>
      <c r="E92" s="60"/>
      <c r="F92" s="60"/>
      <c r="G92" s="60"/>
    </row>
  </sheetData>
  <mergeCells count="267">
    <mergeCell ref="X57:Z57"/>
    <mergeCell ref="AA57:AC57"/>
    <mergeCell ref="I59:N59"/>
    <mergeCell ref="O59:T59"/>
    <mergeCell ref="U59:Z59"/>
    <mergeCell ref="AA59:AF59"/>
    <mergeCell ref="U58:W58"/>
    <mergeCell ref="X58:Z58"/>
    <mergeCell ref="AA58:AC58"/>
    <mergeCell ref="AD58:AF58"/>
    <mergeCell ref="U57:W57"/>
    <mergeCell ref="C72:E72"/>
    <mergeCell ref="AG59:AK59"/>
    <mergeCell ref="AL59:AM59"/>
    <mergeCell ref="AD57:AF57"/>
    <mergeCell ref="AG57:AI57"/>
    <mergeCell ref="AJ57:AK57"/>
    <mergeCell ref="F58:H58"/>
    <mergeCell ref="I58:K58"/>
    <mergeCell ref="L58:N58"/>
    <mergeCell ref="O58:Q58"/>
    <mergeCell ref="R58:T58"/>
    <mergeCell ref="F57:H57"/>
    <mergeCell ref="I57:K57"/>
    <mergeCell ref="C68:E68"/>
    <mergeCell ref="C69:E69"/>
    <mergeCell ref="C70:E70"/>
    <mergeCell ref="C71:E71"/>
    <mergeCell ref="C59:D59"/>
    <mergeCell ref="E59:H59"/>
    <mergeCell ref="L57:N57"/>
    <mergeCell ref="O57:Q57"/>
    <mergeCell ref="R57:T57"/>
    <mergeCell ref="AG58:AI58"/>
    <mergeCell ref="AJ58:AK58"/>
    <mergeCell ref="A52:B52"/>
    <mergeCell ref="C52:D52"/>
    <mergeCell ref="E52:H52"/>
    <mergeCell ref="I52:N52"/>
    <mergeCell ref="C55:D55"/>
    <mergeCell ref="E55:H55"/>
    <mergeCell ref="I55:N55"/>
    <mergeCell ref="AL55:AM55"/>
    <mergeCell ref="F56:H56"/>
    <mergeCell ref="I56:K56"/>
    <mergeCell ref="L56:N56"/>
    <mergeCell ref="O56:Q56"/>
    <mergeCell ref="R56:T56"/>
    <mergeCell ref="U56:W56"/>
    <mergeCell ref="X56:Z56"/>
    <mergeCell ref="AA56:AC56"/>
    <mergeCell ref="AD56:AF56"/>
    <mergeCell ref="AG56:AI56"/>
    <mergeCell ref="AJ56:AK56"/>
    <mergeCell ref="O55:T55"/>
    <mergeCell ref="U55:Z55"/>
    <mergeCell ref="AA55:AF55"/>
    <mergeCell ref="AG55:AK55"/>
    <mergeCell ref="O52:T52"/>
    <mergeCell ref="AD48:AF48"/>
    <mergeCell ref="AG48:AI48"/>
    <mergeCell ref="AJ48:AK48"/>
    <mergeCell ref="A51:B51"/>
    <mergeCell ref="C51:D51"/>
    <mergeCell ref="E51:H51"/>
    <mergeCell ref="I51:N51"/>
    <mergeCell ref="AD47:AF47"/>
    <mergeCell ref="AG47:AI47"/>
    <mergeCell ref="AJ47:AK47"/>
    <mergeCell ref="A48:C48"/>
    <mergeCell ref="F48:H48"/>
    <mergeCell ref="I48:K48"/>
    <mergeCell ref="L48:N48"/>
    <mergeCell ref="O48:Q48"/>
    <mergeCell ref="R48:T48"/>
    <mergeCell ref="U48:W48"/>
    <mergeCell ref="X48:Z48"/>
    <mergeCell ref="AA48:AC48"/>
    <mergeCell ref="O51:T51"/>
    <mergeCell ref="AD46:AF46"/>
    <mergeCell ref="AG46:AI46"/>
    <mergeCell ref="AJ46:AK46"/>
    <mergeCell ref="AL46:AL47"/>
    <mergeCell ref="B47:C47"/>
    <mergeCell ref="F47:H47"/>
    <mergeCell ref="I47:K47"/>
    <mergeCell ref="L47:N47"/>
    <mergeCell ref="O47:Q47"/>
    <mergeCell ref="R47:T47"/>
    <mergeCell ref="U47:W47"/>
    <mergeCell ref="X47:Z47"/>
    <mergeCell ref="AA47:AC47"/>
    <mergeCell ref="A46:C46"/>
    <mergeCell ref="F46:H46"/>
    <mergeCell ref="I46:K46"/>
    <mergeCell ref="L46:N46"/>
    <mergeCell ref="O46:Q46"/>
    <mergeCell ref="R46:T46"/>
    <mergeCell ref="U46:W46"/>
    <mergeCell ref="X46:Z46"/>
    <mergeCell ref="AA46:AC46"/>
    <mergeCell ref="AG43:AI43"/>
    <mergeCell ref="AJ43:AK43"/>
    <mergeCell ref="U45:W45"/>
    <mergeCell ref="X45:Z45"/>
    <mergeCell ref="AA45:AC45"/>
    <mergeCell ref="AD45:AF45"/>
    <mergeCell ref="AG45:AI45"/>
    <mergeCell ref="AJ45:AK45"/>
    <mergeCell ref="X44:Z44"/>
    <mergeCell ref="AA44:AC44"/>
    <mergeCell ref="AD44:AF44"/>
    <mergeCell ref="AG44:AI44"/>
    <mergeCell ref="AJ44:AK44"/>
    <mergeCell ref="AL44:AL45"/>
    <mergeCell ref="X42:Z42"/>
    <mergeCell ref="AA42:AC42"/>
    <mergeCell ref="AD42:AF42"/>
    <mergeCell ref="AG42:AI42"/>
    <mergeCell ref="AJ42:AK42"/>
    <mergeCell ref="A42:C42"/>
    <mergeCell ref="AL42:AL43"/>
    <mergeCell ref="B43:C43"/>
    <mergeCell ref="F43:H43"/>
    <mergeCell ref="I43:K43"/>
    <mergeCell ref="L43:N43"/>
    <mergeCell ref="O43:Q43"/>
    <mergeCell ref="R43:T43"/>
    <mergeCell ref="U43:W43"/>
    <mergeCell ref="X43:Z43"/>
    <mergeCell ref="AA43:AC43"/>
    <mergeCell ref="B45:C45"/>
    <mergeCell ref="F45:H45"/>
    <mergeCell ref="I45:K45"/>
    <mergeCell ref="L45:N45"/>
    <mergeCell ref="O45:Q45"/>
    <mergeCell ref="R45:T45"/>
    <mergeCell ref="AD43:AF43"/>
    <mergeCell ref="A44:C44"/>
    <mergeCell ref="F44:H44"/>
    <mergeCell ref="I44:K44"/>
    <mergeCell ref="L44:N44"/>
    <mergeCell ref="O44:Q44"/>
    <mergeCell ref="R44:T44"/>
    <mergeCell ref="U44:W44"/>
    <mergeCell ref="U42:W42"/>
    <mergeCell ref="F41:H41"/>
    <mergeCell ref="I41:K41"/>
    <mergeCell ref="L41:N41"/>
    <mergeCell ref="O41:Q41"/>
    <mergeCell ref="R41:T41"/>
    <mergeCell ref="F42:H42"/>
    <mergeCell ref="I42:K42"/>
    <mergeCell ref="L42:N42"/>
    <mergeCell ref="O42:Q42"/>
    <mergeCell ref="R42:T42"/>
    <mergeCell ref="AG41:AI41"/>
    <mergeCell ref="AJ41:AK41"/>
    <mergeCell ref="X40:Z40"/>
    <mergeCell ref="AA40:AC40"/>
    <mergeCell ref="AD40:AF40"/>
    <mergeCell ref="AG40:AI40"/>
    <mergeCell ref="AJ40:AK40"/>
    <mergeCell ref="U41:W41"/>
    <mergeCell ref="X41:Z41"/>
    <mergeCell ref="AA41:AC41"/>
    <mergeCell ref="AD41:AF41"/>
    <mergeCell ref="AG39:AI39"/>
    <mergeCell ref="AJ39:AK39"/>
    <mergeCell ref="F40:H40"/>
    <mergeCell ref="I40:K40"/>
    <mergeCell ref="L40:N40"/>
    <mergeCell ref="O40:Q40"/>
    <mergeCell ref="R40:T40"/>
    <mergeCell ref="F39:H39"/>
    <mergeCell ref="I39:K39"/>
    <mergeCell ref="L39:N39"/>
    <mergeCell ref="O39:Q39"/>
    <mergeCell ref="R39:T39"/>
    <mergeCell ref="U39:W39"/>
    <mergeCell ref="U40:W40"/>
    <mergeCell ref="A38:C38"/>
    <mergeCell ref="I38:K38"/>
    <mergeCell ref="F38:H38"/>
    <mergeCell ref="L38:N38"/>
    <mergeCell ref="O38:Q38"/>
    <mergeCell ref="R38:T38"/>
    <mergeCell ref="X39:Z39"/>
    <mergeCell ref="AA39:AC39"/>
    <mergeCell ref="AD39:AF39"/>
    <mergeCell ref="X37:Z37"/>
    <mergeCell ref="AA37:AC37"/>
    <mergeCell ref="AD37:AF37"/>
    <mergeCell ref="AG37:AI37"/>
    <mergeCell ref="AM30:AN30"/>
    <mergeCell ref="AM31:AN31"/>
    <mergeCell ref="U38:W38"/>
    <mergeCell ref="X38:Z38"/>
    <mergeCell ref="AA38:AC38"/>
    <mergeCell ref="AD38:AF38"/>
    <mergeCell ref="AG38:AI38"/>
    <mergeCell ref="AJ38:AK38"/>
    <mergeCell ref="AM38:AN38"/>
    <mergeCell ref="A32:E32"/>
    <mergeCell ref="AM32:AN33"/>
    <mergeCell ref="A33:E33"/>
    <mergeCell ref="A37:C37"/>
    <mergeCell ref="F37:H37"/>
    <mergeCell ref="I37:K37"/>
    <mergeCell ref="L37:N37"/>
    <mergeCell ref="O37:Q3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7:AN37"/>
    <mergeCell ref="AJ37:AK37"/>
    <mergeCell ref="R37:T37"/>
    <mergeCell ref="U37:W37"/>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K2:AN2"/>
    <mergeCell ref="M3:P3"/>
    <mergeCell ref="Q3:R3"/>
    <mergeCell ref="S3:T3"/>
    <mergeCell ref="U3:V3"/>
    <mergeCell ref="AK3:AN3"/>
    <mergeCell ref="AM14:AN14"/>
    <mergeCell ref="AM15:AN15"/>
    <mergeCell ref="AM16:AN16"/>
    <mergeCell ref="AM39:AN39"/>
    <mergeCell ref="AM40:AN40"/>
    <mergeCell ref="AM41:AN41"/>
    <mergeCell ref="AM42:AN42"/>
    <mergeCell ref="AM44:AN44"/>
    <mergeCell ref="AM46:AN46"/>
    <mergeCell ref="AM48:AN48"/>
    <mergeCell ref="AM43:AN43"/>
    <mergeCell ref="AM45:AN45"/>
    <mergeCell ref="AM47:AN47"/>
  </mergeCells>
  <phoneticPr fontId="3"/>
  <dataValidations count="6">
    <dataValidation type="list" allowBlank="1" showInputMessage="1" showErrorMessage="1" sqref="AK4:AN4" xr:uid="{00000000-0002-0000-1200-000001000000}">
      <formula1>"４週,歴月"</formula1>
    </dataValidation>
    <dataValidation type="list" allowBlank="1" showInputMessage="1" showErrorMessage="1" sqref="AK5:AN5" xr:uid="{00000000-0002-0000-1200-000002000000}">
      <formula1>"予定,実績"</formula1>
    </dataValidation>
    <dataValidation operator="greaterThanOrEqual" allowBlank="1" showInputMessage="1" showErrorMessage="1" sqref="I49:I50 I53 L49:L50 L53 AL38:AL42 AJ38:AJ48 AM37 AM43 AM45 AL44 AM47 AL46" xr:uid="{00000000-0002-0000-1200-000003000000}"/>
    <dataValidation type="list" allowBlank="1" showInputMessage="1" showErrorMessage="1" sqref="C12:C31" xr:uid="{00000000-0002-0000-1200-000004000000}">
      <formula1>"A,B,C,D"</formula1>
    </dataValidation>
    <dataValidation type="whole" operator="greaterThanOrEqual" allowBlank="1" showInputMessage="1" showErrorMessage="1" sqref="AG38:AG48 L38:L48 O38:O48 R38:R48 U38:U48 X38:X48 AA38:AA48 AD38:AD48 I38:I48 D38:F48" xr:uid="{00000000-0002-0000-1200-000005000000}">
      <formula1>0</formula1>
    </dataValidation>
    <dataValidation allowBlank="1" showInputMessage="1" sqref="B12:B13"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1200-000000000000}">
          <x14:formula1>
            <xm:f>選択肢!$C$10:$G$10</xm:f>
          </x14:formula1>
          <xm:sqref>B14:B31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6"/>
  <sheetViews>
    <sheetView showGridLines="0" view="pageBreakPreview" zoomScaleNormal="100" zoomScaleSheetLayoutView="100" workbookViewId="0">
      <selection activeCell="B17" sqref="B17"/>
    </sheetView>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303</v>
      </c>
    </row>
    <row r="2" spans="1:40" ht="18"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140</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288"/>
      <c r="AI6" s="288"/>
      <c r="AJ6" s="288"/>
      <c r="AK6" s="88" t="s">
        <v>145</v>
      </c>
      <c r="AL6" s="90"/>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277"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277"/>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277"/>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27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6"/>
      <c r="AN13" s="276"/>
    </row>
    <row r="14" spans="1:40" ht="18" customHeight="1">
      <c r="A14" s="74">
        <v>3</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4</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5</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6</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ref="AK21:AK30" si="2">+SUM(F21:AJ21)</f>
        <v>0</v>
      </c>
      <c r="AL21" s="71">
        <f t="shared" si="1"/>
        <v>0</v>
      </c>
      <c r="AM21" s="276"/>
      <c r="AN21" s="276"/>
    </row>
    <row r="22" spans="1:40" ht="18" customHeight="1">
      <c r="A22" s="74">
        <v>11</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6"/>
      <c r="AN22" s="276"/>
    </row>
    <row r="23" spans="1:40" ht="18" customHeight="1">
      <c r="A23" s="74">
        <v>12</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6"/>
      <c r="AN23" s="276"/>
    </row>
    <row r="24" spans="1:40" ht="18" customHeight="1">
      <c r="A24" s="74">
        <v>13</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6"/>
      <c r="AN24" s="276"/>
    </row>
    <row r="25" spans="1:40" ht="18" customHeight="1">
      <c r="A25" s="74">
        <v>14</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6"/>
      <c r="AN25" s="276"/>
    </row>
    <row r="26" spans="1:40" ht="18" customHeight="1">
      <c r="A26" s="74">
        <v>15</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6"/>
      <c r="AN26" s="276"/>
    </row>
    <row r="27" spans="1:40" ht="18" customHeight="1">
      <c r="A27" s="74">
        <v>16</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6"/>
      <c r="AN27" s="276"/>
    </row>
    <row r="28" spans="1:40" ht="18" customHeight="1">
      <c r="A28" s="74">
        <v>17</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6"/>
      <c r="AN28" s="276"/>
    </row>
    <row r="29" spans="1:40" ht="18" customHeight="1">
      <c r="A29" s="74">
        <v>18</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6"/>
      <c r="AN29" s="276"/>
    </row>
    <row r="30" spans="1:40" ht="18" customHeight="1">
      <c r="A30" s="74">
        <v>19</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2"/>
        <v>0</v>
      </c>
      <c r="AL30" s="71">
        <f t="shared" si="1"/>
        <v>0</v>
      </c>
      <c r="AM30" s="276"/>
      <c r="AN30" s="276"/>
    </row>
    <row r="31" spans="1:40" ht="18" customHeight="1">
      <c r="A31" s="74">
        <v>20</v>
      </c>
      <c r="B31" s="66"/>
      <c r="C31" s="83"/>
      <c r="D31" s="84"/>
      <c r="E31" s="76"/>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0"/>
        <v>0</v>
      </c>
      <c r="AL32" s="71">
        <f>IF($AK$4="４週",AK32/4,AK32/(DAY(EOMONTH($F$10,0))/7))</f>
        <v>0</v>
      </c>
      <c r="AM32" s="279"/>
      <c r="AN32" s="279"/>
    </row>
    <row r="33" spans="1:40"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0" t="s">
        <v>154</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40" s="60" customFormat="1" ht="15" customHeight="1">
      <c r="A36" s="60" t="s">
        <v>155</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40" s="60" customFormat="1" ht="15" customHeight="1">
      <c r="A37" s="60" t="s">
        <v>197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40" s="60" customFormat="1" ht="15" customHeight="1">
      <c r="A38" s="60" t="s">
        <v>156</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157</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ht="15" customHeight="1">
      <c r="A40" s="60" t="s">
        <v>158</v>
      </c>
      <c r="B40" s="94"/>
      <c r="C40" s="60"/>
      <c r="D40" s="60"/>
      <c r="E40" s="60"/>
      <c r="F40" s="60"/>
      <c r="G40" s="60"/>
    </row>
    <row r="41" spans="1:40" ht="15" customHeight="1">
      <c r="A41" s="60" t="s">
        <v>159</v>
      </c>
      <c r="B41" s="94"/>
      <c r="C41" s="60"/>
      <c r="D41" s="60"/>
      <c r="E41" s="60"/>
      <c r="F41" s="60"/>
      <c r="G41" s="60"/>
    </row>
    <row r="42" spans="1:40" ht="15" customHeight="1">
      <c r="A42" s="60"/>
      <c r="B42" s="75" t="s">
        <v>160</v>
      </c>
      <c r="C42" s="277" t="s">
        <v>161</v>
      </c>
      <c r="D42" s="277"/>
      <c r="E42" s="277"/>
      <c r="F42" s="60"/>
      <c r="G42" s="60"/>
    </row>
    <row r="43" spans="1:40" ht="15" customHeight="1">
      <c r="A43" s="60"/>
      <c r="B43" s="97" t="s">
        <v>173</v>
      </c>
      <c r="C43" s="278" t="s">
        <v>162</v>
      </c>
      <c r="D43" s="278"/>
      <c r="E43" s="278"/>
      <c r="F43" s="60"/>
      <c r="G43" s="60"/>
    </row>
    <row r="44" spans="1:40" ht="15" customHeight="1">
      <c r="A44" s="60"/>
      <c r="B44" s="97" t="s">
        <v>174</v>
      </c>
      <c r="C44" s="278" t="s">
        <v>163</v>
      </c>
      <c r="D44" s="278"/>
      <c r="E44" s="278"/>
      <c r="F44" s="60"/>
      <c r="G44" s="60"/>
    </row>
    <row r="45" spans="1:40" ht="15" customHeight="1">
      <c r="A45" s="60"/>
      <c r="B45" s="97" t="s">
        <v>175</v>
      </c>
      <c r="C45" s="278" t="s">
        <v>164</v>
      </c>
      <c r="D45" s="278"/>
      <c r="E45" s="278"/>
      <c r="F45" s="60"/>
      <c r="G45" s="60"/>
    </row>
    <row r="46" spans="1:40" ht="15" customHeight="1">
      <c r="A46" s="60"/>
      <c r="B46" s="97" t="s">
        <v>176</v>
      </c>
      <c r="C46" s="278" t="s">
        <v>165</v>
      </c>
      <c r="D46" s="278"/>
      <c r="E46" s="278"/>
      <c r="F46" s="60"/>
      <c r="G46" s="60"/>
    </row>
    <row r="47" spans="1:40" ht="15" customHeight="1">
      <c r="A47" s="60"/>
      <c r="B47" s="60" t="s">
        <v>166</v>
      </c>
      <c r="C47" s="60"/>
      <c r="D47" s="60"/>
      <c r="E47" s="60"/>
      <c r="F47" s="60"/>
      <c r="G47" s="60"/>
    </row>
    <row r="48" spans="1:40" ht="15" customHeight="1">
      <c r="A48" s="60"/>
      <c r="B48" s="60" t="s">
        <v>177</v>
      </c>
      <c r="C48" s="60"/>
      <c r="D48" s="60"/>
      <c r="E48" s="60"/>
      <c r="F48" s="60"/>
      <c r="G48" s="60"/>
    </row>
    <row r="49" spans="1:7" ht="15" customHeight="1">
      <c r="A49" s="60"/>
      <c r="B49" s="60" t="s">
        <v>167</v>
      </c>
      <c r="C49" s="60"/>
      <c r="D49" s="60"/>
      <c r="E49" s="60"/>
      <c r="F49" s="60"/>
      <c r="G49" s="60"/>
    </row>
    <row r="50" spans="1:7" ht="15" customHeight="1">
      <c r="A50" s="60" t="s">
        <v>168</v>
      </c>
      <c r="B50" s="94"/>
      <c r="C50" s="60"/>
      <c r="D50" s="60"/>
      <c r="E50" s="60"/>
      <c r="F50" s="60"/>
      <c r="G50" s="60"/>
    </row>
    <row r="51" spans="1:7" ht="15" customHeight="1">
      <c r="A51" s="60" t="s">
        <v>169</v>
      </c>
      <c r="B51" s="94"/>
      <c r="C51" s="60"/>
      <c r="D51" s="60"/>
      <c r="E51" s="60"/>
      <c r="F51" s="60"/>
      <c r="G51" s="60"/>
    </row>
    <row r="52" spans="1:7" ht="15" customHeight="1">
      <c r="A52" s="60" t="s">
        <v>178</v>
      </c>
      <c r="B52" s="94"/>
      <c r="C52" s="60"/>
      <c r="D52" s="60"/>
      <c r="E52" s="60"/>
      <c r="F52" s="60"/>
      <c r="G52" s="60"/>
    </row>
    <row r="53" spans="1:7" ht="15" customHeight="1">
      <c r="A53" s="60" t="s">
        <v>170</v>
      </c>
      <c r="B53" s="94"/>
      <c r="C53" s="60"/>
      <c r="D53" s="60"/>
      <c r="E53" s="60"/>
      <c r="F53" s="60"/>
      <c r="G53" s="60"/>
    </row>
    <row r="54" spans="1:7" ht="15" customHeight="1">
      <c r="A54" s="60" t="s">
        <v>288</v>
      </c>
      <c r="B54" s="94"/>
      <c r="C54" s="60"/>
      <c r="D54" s="60"/>
      <c r="E54" s="60"/>
      <c r="F54" s="60"/>
      <c r="G54" s="60"/>
    </row>
    <row r="55" spans="1:7" ht="15" customHeight="1">
      <c r="A55" s="60" t="s">
        <v>289</v>
      </c>
      <c r="B55" s="94"/>
      <c r="C55" s="60"/>
      <c r="D55" s="60"/>
      <c r="E55" s="60"/>
      <c r="F55" s="60"/>
      <c r="G55" s="60"/>
    </row>
    <row r="56" spans="1:7" ht="15" customHeight="1">
      <c r="A56" s="60"/>
      <c r="B56" s="60" t="s">
        <v>290</v>
      </c>
      <c r="C56" s="60"/>
      <c r="D56" s="60"/>
      <c r="E56" s="60"/>
      <c r="F56" s="60"/>
      <c r="G56" s="60"/>
    </row>
    <row r="57" spans="1:7" ht="15" customHeight="1">
      <c r="A57" s="60"/>
      <c r="B57" s="60" t="s">
        <v>291</v>
      </c>
      <c r="C57" s="60"/>
      <c r="D57" s="60"/>
      <c r="E57" s="60"/>
      <c r="F57" s="60"/>
      <c r="G57" s="60"/>
    </row>
    <row r="58" spans="1:7" ht="15" customHeight="1">
      <c r="A58" s="60" t="s">
        <v>292</v>
      </c>
      <c r="B58" s="94"/>
      <c r="C58" s="60"/>
      <c r="D58" s="60"/>
      <c r="E58" s="60"/>
      <c r="F58" s="60"/>
      <c r="G58" s="60"/>
    </row>
    <row r="59" spans="1:7" ht="15" customHeight="1">
      <c r="A59" s="60" t="s">
        <v>171</v>
      </c>
      <c r="B59" s="94"/>
      <c r="C59" s="60"/>
      <c r="D59" s="60"/>
      <c r="E59" s="60"/>
      <c r="F59" s="60"/>
      <c r="G59" s="60"/>
    </row>
    <row r="60" spans="1:7" ht="15" customHeight="1">
      <c r="A60" s="60" t="s">
        <v>293</v>
      </c>
      <c r="B60" s="94"/>
      <c r="C60" s="60"/>
      <c r="D60" s="60"/>
      <c r="E60" s="60"/>
      <c r="F60" s="60"/>
      <c r="G60" s="60"/>
    </row>
    <row r="61" spans="1:7" ht="15" customHeight="1">
      <c r="A61" s="60" t="s">
        <v>294</v>
      </c>
      <c r="B61" s="94"/>
      <c r="C61" s="60"/>
      <c r="D61" s="60"/>
      <c r="E61" s="60"/>
      <c r="F61" s="60"/>
      <c r="G61" s="60"/>
    </row>
    <row r="62" spans="1:7" ht="15" customHeight="1">
      <c r="A62" s="60" t="s">
        <v>172</v>
      </c>
      <c r="B62" s="94"/>
      <c r="C62" s="60"/>
      <c r="D62" s="60"/>
      <c r="E62" s="60"/>
      <c r="F62" s="60"/>
      <c r="G62" s="60"/>
    </row>
    <row r="63" spans="1:7" ht="15" customHeight="1">
      <c r="A63" s="60" t="s">
        <v>304</v>
      </c>
      <c r="B63" s="94"/>
      <c r="C63" s="60"/>
      <c r="D63" s="60"/>
      <c r="E63" s="60"/>
      <c r="F63" s="60"/>
      <c r="G63" s="60"/>
    </row>
    <row r="64" spans="1:7" ht="15" customHeight="1">
      <c r="A64" s="60" t="s">
        <v>305</v>
      </c>
      <c r="B64" s="94"/>
      <c r="C64" s="60"/>
      <c r="D64" s="60"/>
      <c r="E64" s="60"/>
      <c r="F64" s="60"/>
      <c r="G64" s="60"/>
    </row>
    <row r="65" spans="1:7" ht="15" customHeight="1">
      <c r="A65" s="60" t="s">
        <v>295</v>
      </c>
      <c r="B65" s="94"/>
      <c r="C65" s="60"/>
      <c r="D65" s="60"/>
      <c r="E65" s="60"/>
      <c r="F65" s="60"/>
      <c r="G65" s="60"/>
    </row>
    <row r="66" spans="1:7" ht="15" customHeight="1">
      <c r="A66" s="60" t="s">
        <v>296</v>
      </c>
      <c r="B66" s="94"/>
      <c r="C66" s="60"/>
      <c r="D66" s="60"/>
      <c r="E66" s="60"/>
      <c r="F66" s="60"/>
      <c r="G66" s="60"/>
    </row>
  </sheetData>
  <mergeCells count="51">
    <mergeCell ref="AM8:AN11"/>
    <mergeCell ref="AK2:AN2"/>
    <mergeCell ref="AK3:AN3"/>
    <mergeCell ref="AK4:AN4"/>
    <mergeCell ref="AK5:AN5"/>
    <mergeCell ref="AK8:AK11"/>
    <mergeCell ref="AL8:AL11"/>
    <mergeCell ref="F9:L9"/>
    <mergeCell ref="M9:S9"/>
    <mergeCell ref="T9:Z9"/>
    <mergeCell ref="AA9:AG9"/>
    <mergeCell ref="AH9:AJ9"/>
    <mergeCell ref="U3:V3"/>
    <mergeCell ref="S3:T3"/>
    <mergeCell ref="M3:P3"/>
    <mergeCell ref="AH6:AJ6"/>
    <mergeCell ref="F8:AJ8"/>
    <mergeCell ref="Q3:R3"/>
    <mergeCell ref="B8:B11"/>
    <mergeCell ref="C8:C11"/>
    <mergeCell ref="A8:A11"/>
    <mergeCell ref="A32:E32"/>
    <mergeCell ref="A33:E33"/>
    <mergeCell ref="E8:E11"/>
    <mergeCell ref="D8:D11"/>
    <mergeCell ref="AM19:AN19"/>
    <mergeCell ref="AM20:AN20"/>
    <mergeCell ref="AM21:AN21"/>
    <mergeCell ref="AM12:AN12"/>
    <mergeCell ref="AM13:AN13"/>
    <mergeCell ref="AM14:AN14"/>
    <mergeCell ref="AM15:AN15"/>
    <mergeCell ref="AM16:AN16"/>
    <mergeCell ref="AM17:AN17"/>
    <mergeCell ref="AM18:AN18"/>
    <mergeCell ref="AM32:AN33"/>
    <mergeCell ref="AM27:AN27"/>
    <mergeCell ref="AM28:AN28"/>
    <mergeCell ref="AM29:AN29"/>
    <mergeCell ref="AM30:AN30"/>
    <mergeCell ref="AM31:AN31"/>
    <mergeCell ref="C42:E42"/>
    <mergeCell ref="C43:E43"/>
    <mergeCell ref="C44:E44"/>
    <mergeCell ref="C45:E45"/>
    <mergeCell ref="C46:E46"/>
    <mergeCell ref="AM22:AN22"/>
    <mergeCell ref="AM23:AN23"/>
    <mergeCell ref="AM24:AN24"/>
    <mergeCell ref="AM25:AN25"/>
    <mergeCell ref="AM26:AN26"/>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59" orientation="portrait" horizontalDpi="90" verticalDpi="90" r:id="rId1"/>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3"/>
  <sheetViews>
    <sheetView showGridLines="0" view="pageBreakPreview" zoomScaleNormal="100" zoomScaleSheetLayoutView="100" workbookViewId="0">
      <selection activeCell="E70" sqref="E70:H70"/>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323</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126</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40</v>
      </c>
      <c r="AI6" s="318"/>
      <c r="AJ6" s="318"/>
      <c r="AK6" s="88" t="s">
        <v>145</v>
      </c>
      <c r="AL6" s="99">
        <v>160</v>
      </c>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139"/>
      <c r="AK12" s="70">
        <f>+SUM(F12:AJ12)</f>
        <v>0</v>
      </c>
      <c r="AL12" s="71">
        <f>IF($AK$4="４週",AK12/4,AK12/(DAY(EOMONTH($F$10,0))/7))</f>
        <v>0</v>
      </c>
      <c r="AM12" s="276"/>
      <c r="AN12" s="276"/>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6"/>
      <c r="AN13" s="276"/>
    </row>
    <row r="14" spans="1:40" ht="18" customHeight="1">
      <c r="A14" s="74">
        <v>3</v>
      </c>
      <c r="B14" s="103" t="s">
        <v>113</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4</v>
      </c>
      <c r="B15" s="103" t="s">
        <v>114</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5</v>
      </c>
      <c r="B16" s="103" t="s">
        <v>115</v>
      </c>
      <c r="C16" s="83" t="s">
        <v>173</v>
      </c>
      <c r="D16" s="104"/>
      <c r="E16" s="105" t="s">
        <v>253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213</v>
      </c>
      <c r="B37" s="67"/>
      <c r="C37" s="67"/>
      <c r="D37" s="67"/>
      <c r="E37" s="67"/>
      <c r="F37" s="67"/>
      <c r="G37" s="60"/>
      <c r="H37" s="60"/>
      <c r="I37" s="60"/>
      <c r="J37" s="60"/>
      <c r="K37" s="60"/>
      <c r="L37" s="60"/>
      <c r="M37" s="60"/>
      <c r="N37" s="60"/>
      <c r="O37" s="60"/>
      <c r="AM37" s="67"/>
      <c r="AN37" s="62"/>
    </row>
    <row r="38" spans="1:43" ht="25" customHeight="1">
      <c r="A38"/>
      <c r="B38" s="283" t="s">
        <v>226</v>
      </c>
      <c r="C38" s="285"/>
      <c r="D38" s="283" t="s">
        <v>214</v>
      </c>
      <c r="E38" s="285"/>
      <c r="F38" s="402" t="s">
        <v>225</v>
      </c>
      <c r="G38" s="403"/>
      <c r="H38" s="403"/>
      <c r="I38" s="403"/>
      <c r="J38" s="403"/>
      <c r="K38" s="404"/>
      <c r="L38" s="402" t="s">
        <v>215</v>
      </c>
      <c r="M38" s="403"/>
      <c r="N38" s="403"/>
      <c r="O38" s="403"/>
      <c r="P38" s="403"/>
      <c r="Q38" s="404"/>
      <c r="R38" s="402" t="s">
        <v>216</v>
      </c>
      <c r="S38" s="403"/>
      <c r="T38" s="403"/>
      <c r="U38" s="403"/>
      <c r="V38" s="403"/>
      <c r="W38" s="404"/>
      <c r="X38" s="402" t="s">
        <v>217</v>
      </c>
      <c r="Y38" s="403"/>
      <c r="Z38" s="403"/>
      <c r="AA38" s="403"/>
      <c r="AB38" s="403"/>
      <c r="AC38" s="404"/>
      <c r="AD38"/>
      <c r="AE38"/>
      <c r="AF38"/>
      <c r="AG38"/>
      <c r="AH38"/>
      <c r="AI38"/>
      <c r="AJ38"/>
      <c r="AK38"/>
      <c r="AL38"/>
      <c r="AM38"/>
      <c r="AN38"/>
      <c r="AO38"/>
      <c r="AP38"/>
      <c r="AQ38"/>
    </row>
    <row r="39" spans="1:43" ht="18" customHeight="1">
      <c r="A39"/>
      <c r="B39" s="283" t="s">
        <v>227</v>
      </c>
      <c r="C39" s="285"/>
      <c r="D39" s="405" t="s">
        <v>251</v>
      </c>
      <c r="E39" s="407"/>
      <c r="F39" s="405" t="s">
        <v>251</v>
      </c>
      <c r="G39" s="406"/>
      <c r="H39" s="406"/>
      <c r="I39" s="406"/>
      <c r="J39" s="406"/>
      <c r="K39" s="407"/>
      <c r="L39" s="405"/>
      <c r="M39" s="406"/>
      <c r="N39" s="406"/>
      <c r="O39" s="406"/>
      <c r="P39" s="406"/>
      <c r="Q39" s="407"/>
      <c r="R39" s="405"/>
      <c r="S39" s="406"/>
      <c r="T39" s="406"/>
      <c r="U39" s="406"/>
      <c r="V39" s="406"/>
      <c r="W39" s="407"/>
      <c r="X39" s="405"/>
      <c r="Y39" s="406"/>
      <c r="Z39" s="406"/>
      <c r="AA39" s="406"/>
      <c r="AB39" s="406"/>
      <c r="AC39" s="407"/>
      <c r="AD39"/>
      <c r="AE39"/>
      <c r="AF39"/>
      <c r="AG39"/>
      <c r="AH39"/>
      <c r="AI39"/>
      <c r="AJ39"/>
      <c r="AK39"/>
      <c r="AL39"/>
      <c r="AM39"/>
      <c r="AN39"/>
      <c r="AO39"/>
      <c r="AP39"/>
      <c r="AQ39"/>
    </row>
    <row r="40" spans="1:43" ht="25" customHeight="1">
      <c r="A40"/>
      <c r="B40" s="295" t="s">
        <v>228</v>
      </c>
      <c r="C40" s="295"/>
      <c r="D40" s="400"/>
      <c r="E40" s="400"/>
      <c r="F40" s="401">
        <v>20</v>
      </c>
      <c r="G40" s="401"/>
      <c r="H40" s="401"/>
      <c r="I40" s="401"/>
      <c r="J40" s="401"/>
      <c r="K40" s="401"/>
      <c r="L40" s="401"/>
      <c r="M40" s="401"/>
      <c r="N40" s="401"/>
      <c r="O40" s="401"/>
      <c r="P40" s="401"/>
      <c r="Q40" s="401"/>
      <c r="R40" s="401"/>
      <c r="S40" s="401"/>
      <c r="T40" s="401"/>
      <c r="U40" s="401"/>
      <c r="V40" s="401"/>
      <c r="W40" s="401"/>
      <c r="X40" s="401"/>
      <c r="Y40" s="401"/>
      <c r="Z40" s="401"/>
      <c r="AA40" s="401"/>
      <c r="AB40" s="401"/>
      <c r="AC40" s="401"/>
      <c r="AD40"/>
      <c r="AE40"/>
      <c r="AF40"/>
      <c r="AG40"/>
      <c r="AH40"/>
      <c r="AI40"/>
      <c r="AJ40"/>
      <c r="AK40"/>
      <c r="AL40"/>
      <c r="AM40"/>
      <c r="AN40"/>
      <c r="AO40"/>
      <c r="AP40"/>
      <c r="AQ40"/>
    </row>
    <row r="41" spans="1:43" ht="5.15" customHeight="1">
      <c r="A41"/>
      <c r="B41" s="86"/>
      <c r="C41" s="86"/>
      <c r="D41" s="86"/>
      <c r="E41" s="86"/>
      <c r="F41" s="109"/>
      <c r="G41" s="109"/>
      <c r="H41" s="109"/>
      <c r="I41" s="109"/>
      <c r="J41" s="109"/>
      <c r="K41" s="109"/>
      <c r="L41" s="109"/>
      <c r="M41" s="109"/>
      <c r="N41" s="109"/>
      <c r="O41" s="109"/>
      <c r="P41" s="109"/>
      <c r="Q41" s="109"/>
      <c r="R41" s="109"/>
      <c r="S41" s="109"/>
      <c r="T41" s="109"/>
      <c r="U41" s="109"/>
      <c r="V41" s="109"/>
      <c r="W41" s="109"/>
      <c r="X41"/>
      <c r="Y41"/>
      <c r="Z41"/>
      <c r="AA41"/>
      <c r="AB41"/>
      <c r="AC41"/>
      <c r="AD41"/>
      <c r="AE41"/>
      <c r="AF41"/>
      <c r="AG41"/>
      <c r="AH41"/>
      <c r="AI41"/>
      <c r="AJ41"/>
      <c r="AK41"/>
      <c r="AL41"/>
      <c r="AM41"/>
      <c r="AN41"/>
      <c r="AO41"/>
      <c r="AP41"/>
      <c r="AQ41"/>
    </row>
    <row r="42" spans="1:43" ht="21" customHeight="1">
      <c r="A42" s="68" t="s">
        <v>263</v>
      </c>
      <c r="B42" s="67"/>
      <c r="C42" s="67"/>
      <c r="D42" s="67"/>
      <c r="E42" s="67"/>
      <c r="F42" s="67"/>
      <c r="G42" s="60"/>
      <c r="H42" s="60"/>
      <c r="I42" s="60"/>
      <c r="J42" s="60"/>
      <c r="K42" s="60"/>
      <c r="L42" s="60"/>
      <c r="M42" s="60"/>
      <c r="N42" s="60"/>
      <c r="O42" s="60"/>
      <c r="AM42" s="67"/>
      <c r="AN42" s="62"/>
    </row>
    <row r="43" spans="1:43" ht="25" customHeight="1">
      <c r="A43" s="277"/>
      <c r="B43" s="277"/>
      <c r="C43" s="277"/>
      <c r="D43" s="98">
        <v>4</v>
      </c>
      <c r="E43" s="98">
        <v>5</v>
      </c>
      <c r="F43" s="347">
        <v>6</v>
      </c>
      <c r="G43" s="347"/>
      <c r="H43" s="347"/>
      <c r="I43" s="347">
        <v>7</v>
      </c>
      <c r="J43" s="347"/>
      <c r="K43" s="347"/>
      <c r="L43" s="347">
        <v>8</v>
      </c>
      <c r="M43" s="347"/>
      <c r="N43" s="347"/>
      <c r="O43" s="347">
        <v>9</v>
      </c>
      <c r="P43" s="347"/>
      <c r="Q43" s="347"/>
      <c r="R43" s="347">
        <v>10</v>
      </c>
      <c r="S43" s="347"/>
      <c r="T43" s="347"/>
      <c r="U43" s="347">
        <v>11</v>
      </c>
      <c r="V43" s="347"/>
      <c r="W43" s="347"/>
      <c r="X43" s="347">
        <v>12</v>
      </c>
      <c r="Y43" s="347"/>
      <c r="Z43" s="347"/>
      <c r="AA43" s="347">
        <v>1</v>
      </c>
      <c r="AB43" s="347"/>
      <c r="AC43" s="347"/>
      <c r="AD43" s="347">
        <v>2</v>
      </c>
      <c r="AE43" s="347"/>
      <c r="AF43" s="347"/>
      <c r="AG43" s="347">
        <v>3</v>
      </c>
      <c r="AH43" s="347"/>
      <c r="AI43" s="347"/>
      <c r="AJ43" s="277" t="s">
        <v>142</v>
      </c>
      <c r="AK43" s="277"/>
      <c r="AL43" s="82" t="s">
        <v>193</v>
      </c>
      <c r="AM43" s="82" t="s">
        <v>204</v>
      </c>
      <c r="AN43"/>
      <c r="AO43"/>
      <c r="AP43"/>
      <c r="AQ43"/>
    </row>
    <row r="44" spans="1:43" ht="18" customHeight="1">
      <c r="A44" s="351" t="s">
        <v>198</v>
      </c>
      <c r="B44" s="351"/>
      <c r="C44" s="351"/>
      <c r="D44" s="72">
        <f>SUM(D45:D49)</f>
        <v>1840</v>
      </c>
      <c r="E44" s="72">
        <f>SUM(E45:E49)</f>
        <v>1728</v>
      </c>
      <c r="F44" s="352">
        <f>SUM(F45:H49)</f>
        <v>1840</v>
      </c>
      <c r="G44" s="352"/>
      <c r="H44" s="352"/>
      <c r="I44" s="352">
        <f>SUM(I45:K49)</f>
        <v>1932</v>
      </c>
      <c r="J44" s="352"/>
      <c r="K44" s="352"/>
      <c r="L44" s="352">
        <f>SUM(L45:N49)</f>
        <v>1932</v>
      </c>
      <c r="M44" s="352"/>
      <c r="N44" s="352"/>
      <c r="O44" s="352">
        <f>SUM(O45:Q49)</f>
        <v>1748</v>
      </c>
      <c r="P44" s="352"/>
      <c r="Q44" s="352"/>
      <c r="R44" s="352">
        <f>SUM(R45:T49)</f>
        <v>1840</v>
      </c>
      <c r="S44" s="352"/>
      <c r="T44" s="352"/>
      <c r="U44" s="352">
        <f>SUM(U45:W49)</f>
        <v>1840</v>
      </c>
      <c r="V44" s="352"/>
      <c r="W44" s="352"/>
      <c r="X44" s="352">
        <f>SUM(X45:Z49)</f>
        <v>1748</v>
      </c>
      <c r="Y44" s="352"/>
      <c r="Z44" s="352"/>
      <c r="AA44" s="352">
        <f>SUM(AA45:AC49)</f>
        <v>1748</v>
      </c>
      <c r="AB44" s="352"/>
      <c r="AC44" s="352"/>
      <c r="AD44" s="352">
        <f>SUM(AD45:AF49)</f>
        <v>1748</v>
      </c>
      <c r="AE44" s="352"/>
      <c r="AF44" s="352"/>
      <c r="AG44" s="352">
        <f>SUM(AG45:AI49)</f>
        <v>1840</v>
      </c>
      <c r="AH44" s="352"/>
      <c r="AI44" s="352"/>
      <c r="AJ44" s="278">
        <f t="shared" ref="AJ44:AJ49" si="3">SUM(D44:AI44)</f>
        <v>21784</v>
      </c>
      <c r="AK44" s="278"/>
      <c r="AL44" s="349">
        <f>ROUNDUP(((AJ44-AJ50-AJ51)+AJ50*0.5+AJ51*0.75)/AJ52,1)</f>
        <v>84.199999999999989</v>
      </c>
      <c r="AM44" s="349">
        <f>ROUND((2*AJ45+3*AJ46+4*AJ47+5*AJ48+6*AJ49)/AJ44,1)</f>
        <v>4.7</v>
      </c>
      <c r="AN44"/>
      <c r="AO44"/>
      <c r="AP44"/>
      <c r="AQ44"/>
    </row>
    <row r="45" spans="1:43" ht="18" customHeight="1">
      <c r="A45" s="325" t="s">
        <v>199</v>
      </c>
      <c r="B45" s="326"/>
      <c r="C45" s="327"/>
      <c r="D45" s="69">
        <v>100</v>
      </c>
      <c r="E45" s="69">
        <v>95</v>
      </c>
      <c r="F45" s="348">
        <v>100</v>
      </c>
      <c r="G45" s="348"/>
      <c r="H45" s="348"/>
      <c r="I45" s="348">
        <v>105</v>
      </c>
      <c r="J45" s="348"/>
      <c r="K45" s="348"/>
      <c r="L45" s="348">
        <v>105</v>
      </c>
      <c r="M45" s="348"/>
      <c r="N45" s="348"/>
      <c r="O45" s="348">
        <v>95</v>
      </c>
      <c r="P45" s="348"/>
      <c r="Q45" s="348"/>
      <c r="R45" s="348">
        <v>100</v>
      </c>
      <c r="S45" s="348"/>
      <c r="T45" s="348"/>
      <c r="U45" s="348">
        <v>100</v>
      </c>
      <c r="V45" s="348"/>
      <c r="W45" s="348"/>
      <c r="X45" s="348">
        <v>95</v>
      </c>
      <c r="Y45" s="348"/>
      <c r="Z45" s="348"/>
      <c r="AA45" s="348">
        <v>95</v>
      </c>
      <c r="AB45" s="348"/>
      <c r="AC45" s="348"/>
      <c r="AD45" s="348">
        <v>95</v>
      </c>
      <c r="AE45" s="348"/>
      <c r="AF45" s="348"/>
      <c r="AG45" s="348">
        <v>100</v>
      </c>
      <c r="AH45" s="348"/>
      <c r="AI45" s="348"/>
      <c r="AJ45" s="278">
        <f t="shared" si="3"/>
        <v>1185</v>
      </c>
      <c r="AK45" s="278"/>
      <c r="AL45" s="358"/>
      <c r="AM45" s="358"/>
      <c r="AN45"/>
      <c r="AO45"/>
      <c r="AP45"/>
      <c r="AQ45"/>
    </row>
    <row r="46" spans="1:43" ht="18" customHeight="1">
      <c r="A46" s="325" t="s">
        <v>200</v>
      </c>
      <c r="B46" s="326"/>
      <c r="C46" s="327"/>
      <c r="D46" s="69">
        <v>100</v>
      </c>
      <c r="E46" s="69">
        <v>95</v>
      </c>
      <c r="F46" s="348">
        <v>100</v>
      </c>
      <c r="G46" s="348"/>
      <c r="H46" s="348"/>
      <c r="I46" s="348">
        <v>105</v>
      </c>
      <c r="J46" s="348"/>
      <c r="K46" s="348"/>
      <c r="L46" s="348">
        <v>105</v>
      </c>
      <c r="M46" s="348"/>
      <c r="N46" s="348"/>
      <c r="O46" s="348">
        <v>95</v>
      </c>
      <c r="P46" s="348"/>
      <c r="Q46" s="348"/>
      <c r="R46" s="348">
        <v>100</v>
      </c>
      <c r="S46" s="348"/>
      <c r="T46" s="348"/>
      <c r="U46" s="348">
        <v>100</v>
      </c>
      <c r="V46" s="348"/>
      <c r="W46" s="348"/>
      <c r="X46" s="348">
        <v>95</v>
      </c>
      <c r="Y46" s="348"/>
      <c r="Z46" s="348"/>
      <c r="AA46" s="348">
        <v>95</v>
      </c>
      <c r="AB46" s="348"/>
      <c r="AC46" s="348"/>
      <c r="AD46" s="348">
        <v>95</v>
      </c>
      <c r="AE46" s="348"/>
      <c r="AF46" s="348"/>
      <c r="AG46" s="348">
        <v>100</v>
      </c>
      <c r="AH46" s="348"/>
      <c r="AI46" s="348"/>
      <c r="AJ46" s="278">
        <f t="shared" si="3"/>
        <v>1185</v>
      </c>
      <c r="AK46" s="278"/>
      <c r="AL46" s="358"/>
      <c r="AM46" s="358"/>
      <c r="AN46"/>
      <c r="AO46"/>
      <c r="AP46"/>
      <c r="AQ46"/>
    </row>
    <row r="47" spans="1:43" ht="18" customHeight="1">
      <c r="A47" s="325" t="s">
        <v>201</v>
      </c>
      <c r="B47" s="326"/>
      <c r="C47" s="327"/>
      <c r="D47" s="69">
        <v>140</v>
      </c>
      <c r="E47" s="69">
        <v>133</v>
      </c>
      <c r="F47" s="348">
        <v>140</v>
      </c>
      <c r="G47" s="348"/>
      <c r="H47" s="348"/>
      <c r="I47" s="348">
        <v>147</v>
      </c>
      <c r="J47" s="348"/>
      <c r="K47" s="348"/>
      <c r="L47" s="348">
        <v>147</v>
      </c>
      <c r="M47" s="348"/>
      <c r="N47" s="348"/>
      <c r="O47" s="348">
        <v>133</v>
      </c>
      <c r="P47" s="348"/>
      <c r="Q47" s="348"/>
      <c r="R47" s="348">
        <v>140</v>
      </c>
      <c r="S47" s="348"/>
      <c r="T47" s="348"/>
      <c r="U47" s="348">
        <v>140</v>
      </c>
      <c r="V47" s="348"/>
      <c r="W47" s="348"/>
      <c r="X47" s="348">
        <v>133</v>
      </c>
      <c r="Y47" s="348"/>
      <c r="Z47" s="348"/>
      <c r="AA47" s="348">
        <v>133</v>
      </c>
      <c r="AB47" s="348"/>
      <c r="AC47" s="348"/>
      <c r="AD47" s="348">
        <v>133</v>
      </c>
      <c r="AE47" s="348"/>
      <c r="AF47" s="348"/>
      <c r="AG47" s="348">
        <v>140</v>
      </c>
      <c r="AH47" s="348"/>
      <c r="AI47" s="348"/>
      <c r="AJ47" s="278">
        <f t="shared" si="3"/>
        <v>1659</v>
      </c>
      <c r="AK47" s="278"/>
      <c r="AL47" s="358"/>
      <c r="AM47" s="358"/>
      <c r="AN47"/>
      <c r="AO47"/>
      <c r="AP47"/>
      <c r="AQ47"/>
    </row>
    <row r="48" spans="1:43" ht="18" customHeight="1">
      <c r="A48" s="325" t="s">
        <v>202</v>
      </c>
      <c r="B48" s="326"/>
      <c r="C48" s="327"/>
      <c r="D48" s="69">
        <v>1400</v>
      </c>
      <c r="E48" s="69">
        <v>1310</v>
      </c>
      <c r="F48" s="348">
        <v>1400</v>
      </c>
      <c r="G48" s="348"/>
      <c r="H48" s="348"/>
      <c r="I48" s="348">
        <v>1470</v>
      </c>
      <c r="J48" s="348"/>
      <c r="K48" s="348"/>
      <c r="L48" s="348">
        <v>1470</v>
      </c>
      <c r="M48" s="348"/>
      <c r="N48" s="348"/>
      <c r="O48" s="348">
        <v>1330</v>
      </c>
      <c r="P48" s="348"/>
      <c r="Q48" s="348"/>
      <c r="R48" s="348">
        <v>1400</v>
      </c>
      <c r="S48" s="348"/>
      <c r="T48" s="348"/>
      <c r="U48" s="348">
        <v>1400</v>
      </c>
      <c r="V48" s="348"/>
      <c r="W48" s="348"/>
      <c r="X48" s="348">
        <v>1330</v>
      </c>
      <c r="Y48" s="348"/>
      <c r="Z48" s="348"/>
      <c r="AA48" s="348">
        <v>1330</v>
      </c>
      <c r="AB48" s="348"/>
      <c r="AC48" s="348"/>
      <c r="AD48" s="348">
        <v>1330</v>
      </c>
      <c r="AE48" s="348"/>
      <c r="AF48" s="348"/>
      <c r="AG48" s="348">
        <v>1400</v>
      </c>
      <c r="AH48" s="348"/>
      <c r="AI48" s="348"/>
      <c r="AJ48" s="278">
        <f t="shared" si="3"/>
        <v>16570</v>
      </c>
      <c r="AK48" s="278"/>
      <c r="AL48" s="358"/>
      <c r="AM48" s="358"/>
      <c r="AN48"/>
      <c r="AO48"/>
      <c r="AP48"/>
      <c r="AQ48"/>
    </row>
    <row r="49" spans="1:43" ht="18" customHeight="1">
      <c r="A49" s="325" t="s">
        <v>203</v>
      </c>
      <c r="B49" s="326"/>
      <c r="C49" s="327"/>
      <c r="D49" s="69">
        <v>100</v>
      </c>
      <c r="E49" s="69">
        <v>95</v>
      </c>
      <c r="F49" s="348">
        <v>100</v>
      </c>
      <c r="G49" s="348"/>
      <c r="H49" s="348"/>
      <c r="I49" s="348">
        <v>105</v>
      </c>
      <c r="J49" s="348"/>
      <c r="K49" s="348"/>
      <c r="L49" s="348">
        <v>105</v>
      </c>
      <c r="M49" s="348"/>
      <c r="N49" s="348"/>
      <c r="O49" s="348">
        <v>95</v>
      </c>
      <c r="P49" s="348"/>
      <c r="Q49" s="348"/>
      <c r="R49" s="348">
        <v>100</v>
      </c>
      <c r="S49" s="348"/>
      <c r="T49" s="348"/>
      <c r="U49" s="348">
        <v>100</v>
      </c>
      <c r="V49" s="348"/>
      <c r="W49" s="348"/>
      <c r="X49" s="348">
        <v>95</v>
      </c>
      <c r="Y49" s="348"/>
      <c r="Z49" s="348"/>
      <c r="AA49" s="348">
        <v>95</v>
      </c>
      <c r="AB49" s="348"/>
      <c r="AC49" s="348"/>
      <c r="AD49" s="348">
        <v>95</v>
      </c>
      <c r="AE49" s="348"/>
      <c r="AF49" s="348"/>
      <c r="AG49" s="348">
        <v>100</v>
      </c>
      <c r="AH49" s="348"/>
      <c r="AI49" s="348"/>
      <c r="AJ49" s="278">
        <f t="shared" si="3"/>
        <v>1185</v>
      </c>
      <c r="AK49" s="278"/>
      <c r="AL49" s="358"/>
      <c r="AM49" s="358"/>
      <c r="AN49"/>
      <c r="AO49"/>
      <c r="AP49"/>
      <c r="AQ49"/>
    </row>
    <row r="50" spans="1:43" ht="18" customHeight="1">
      <c r="A50" s="120"/>
      <c r="B50" s="127" t="s">
        <v>268</v>
      </c>
      <c r="C50" s="122"/>
      <c r="D50" s="69">
        <v>100</v>
      </c>
      <c r="E50" s="69">
        <v>95</v>
      </c>
      <c r="F50" s="348">
        <v>100</v>
      </c>
      <c r="G50" s="348"/>
      <c r="H50" s="348"/>
      <c r="I50" s="348">
        <v>105</v>
      </c>
      <c r="J50" s="348"/>
      <c r="K50" s="348"/>
      <c r="L50" s="348">
        <v>105</v>
      </c>
      <c r="M50" s="348"/>
      <c r="N50" s="348"/>
      <c r="O50" s="348">
        <v>95</v>
      </c>
      <c r="P50" s="348"/>
      <c r="Q50" s="348"/>
      <c r="R50" s="348">
        <v>100</v>
      </c>
      <c r="S50" s="348"/>
      <c r="T50" s="348"/>
      <c r="U50" s="348">
        <v>100</v>
      </c>
      <c r="V50" s="348"/>
      <c r="W50" s="348"/>
      <c r="X50" s="348">
        <v>95</v>
      </c>
      <c r="Y50" s="348"/>
      <c r="Z50" s="348"/>
      <c r="AA50" s="348">
        <v>95</v>
      </c>
      <c r="AB50" s="348"/>
      <c r="AC50" s="348"/>
      <c r="AD50" s="348">
        <v>95</v>
      </c>
      <c r="AE50" s="348"/>
      <c r="AF50" s="348"/>
      <c r="AG50" s="348">
        <v>2000</v>
      </c>
      <c r="AH50" s="348"/>
      <c r="AI50" s="348"/>
      <c r="AJ50" s="278">
        <f>SUM(D50:AI50)</f>
        <v>3085</v>
      </c>
      <c r="AK50" s="278"/>
      <c r="AL50" s="358"/>
      <c r="AM50" s="358"/>
      <c r="AN50"/>
      <c r="AO50"/>
      <c r="AP50"/>
      <c r="AQ50"/>
    </row>
    <row r="51" spans="1:43" ht="18" customHeight="1">
      <c r="A51" s="120"/>
      <c r="B51" s="356" t="s">
        <v>269</v>
      </c>
      <c r="C51" s="357"/>
      <c r="D51" s="69">
        <v>100</v>
      </c>
      <c r="E51" s="69">
        <v>95</v>
      </c>
      <c r="F51" s="348">
        <v>100</v>
      </c>
      <c r="G51" s="348"/>
      <c r="H51" s="348"/>
      <c r="I51" s="348">
        <v>105</v>
      </c>
      <c r="J51" s="348"/>
      <c r="K51" s="348"/>
      <c r="L51" s="348">
        <v>105</v>
      </c>
      <c r="M51" s="348"/>
      <c r="N51" s="348"/>
      <c r="O51" s="348">
        <v>95</v>
      </c>
      <c r="P51" s="348"/>
      <c r="Q51" s="348"/>
      <c r="R51" s="348">
        <v>100</v>
      </c>
      <c r="S51" s="348"/>
      <c r="T51" s="348"/>
      <c r="U51" s="348">
        <v>100</v>
      </c>
      <c r="V51" s="348"/>
      <c r="W51" s="348"/>
      <c r="X51" s="348">
        <v>95</v>
      </c>
      <c r="Y51" s="348"/>
      <c r="Z51" s="348"/>
      <c r="AA51" s="348">
        <v>95</v>
      </c>
      <c r="AB51" s="348"/>
      <c r="AC51" s="348"/>
      <c r="AD51" s="348">
        <v>95</v>
      </c>
      <c r="AE51" s="348"/>
      <c r="AF51" s="348"/>
      <c r="AG51" s="348">
        <v>100</v>
      </c>
      <c r="AH51" s="348"/>
      <c r="AI51" s="348"/>
      <c r="AJ51" s="278">
        <f>SUM(D51:AI51)</f>
        <v>1185</v>
      </c>
      <c r="AK51" s="278"/>
      <c r="AL51" s="358"/>
      <c r="AM51" s="358"/>
      <c r="AN51"/>
      <c r="AO51"/>
      <c r="AP51"/>
      <c r="AQ51"/>
    </row>
    <row r="52" spans="1:43" ht="18" customHeight="1">
      <c r="A52" s="351" t="s">
        <v>190</v>
      </c>
      <c r="B52" s="351"/>
      <c r="C52" s="351"/>
      <c r="D52" s="69">
        <v>20</v>
      </c>
      <c r="E52" s="69">
        <v>19</v>
      </c>
      <c r="F52" s="348">
        <v>20</v>
      </c>
      <c r="G52" s="348"/>
      <c r="H52" s="348"/>
      <c r="I52" s="348">
        <v>21</v>
      </c>
      <c r="J52" s="348"/>
      <c r="K52" s="348"/>
      <c r="L52" s="348">
        <v>21</v>
      </c>
      <c r="M52" s="348"/>
      <c r="N52" s="348"/>
      <c r="O52" s="348">
        <v>19</v>
      </c>
      <c r="P52" s="348"/>
      <c r="Q52" s="348"/>
      <c r="R52" s="348">
        <v>20</v>
      </c>
      <c r="S52" s="348"/>
      <c r="T52" s="348"/>
      <c r="U52" s="348">
        <v>20</v>
      </c>
      <c r="V52" s="348"/>
      <c r="W52" s="348"/>
      <c r="X52" s="348">
        <v>19</v>
      </c>
      <c r="Y52" s="348"/>
      <c r="Z52" s="348"/>
      <c r="AA52" s="348">
        <v>19</v>
      </c>
      <c r="AB52" s="348"/>
      <c r="AC52" s="348"/>
      <c r="AD52" s="348">
        <v>19</v>
      </c>
      <c r="AE52" s="348"/>
      <c r="AF52" s="348"/>
      <c r="AG52" s="348">
        <v>20</v>
      </c>
      <c r="AH52" s="348"/>
      <c r="AI52" s="348"/>
      <c r="AJ52" s="278">
        <f>+SUM(D52:AI52)</f>
        <v>237</v>
      </c>
      <c r="AK52" s="278"/>
      <c r="AL52" s="350"/>
      <c r="AM52" s="350"/>
      <c r="AN52"/>
      <c r="AO52"/>
      <c r="AP52"/>
      <c r="AQ52"/>
    </row>
    <row r="53" spans="1:43" ht="21" customHeight="1">
      <c r="A53" s="86" t="s">
        <v>270</v>
      </c>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5.15" customHeight="1">
      <c r="A54" s="86"/>
      <c r="B54" s="86"/>
      <c r="C54" s="86"/>
      <c r="D54"/>
      <c r="E54"/>
      <c r="F54"/>
      <c r="G54"/>
      <c r="H54"/>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106"/>
      <c r="AK54" s="60"/>
      <c r="AL54" s="67"/>
      <c r="AM54" s="67"/>
      <c r="AN54" s="62"/>
    </row>
    <row r="55" spans="1:43" ht="18" customHeight="1">
      <c r="A55" s="68" t="s">
        <v>191</v>
      </c>
      <c r="B55" s="60"/>
      <c r="D55" s="60"/>
      <c r="E55" s="60"/>
      <c r="F55" s="60"/>
      <c r="G55" s="60"/>
      <c r="H55" s="60"/>
      <c r="I55" s="60"/>
      <c r="J55" s="60"/>
      <c r="K55" s="60"/>
      <c r="L55" s="60"/>
      <c r="M55" s="60"/>
      <c r="N55" s="60"/>
      <c r="O55" s="60"/>
      <c r="P55" s="60"/>
      <c r="Q55" s="60"/>
      <c r="R55" s="60"/>
      <c r="S55" s="60"/>
      <c r="T55" s="60"/>
      <c r="U55" s="60"/>
      <c r="V55" s="60"/>
      <c r="W55" s="67"/>
      <c r="X55" s="60"/>
      <c r="Y55" s="60"/>
      <c r="Z55" s="60"/>
      <c r="AA55" s="60"/>
      <c r="AB55" s="60"/>
      <c r="AC55" s="60"/>
      <c r="AD55" s="60"/>
      <c r="AE55" s="60"/>
      <c r="AF55" s="60"/>
      <c r="AG55" s="60"/>
      <c r="AH55" s="60"/>
      <c r="AI55" s="60"/>
      <c r="AJ55" s="106"/>
      <c r="AK55" s="60"/>
      <c r="AL55" s="67"/>
      <c r="AM55" s="67"/>
      <c r="AN55" s="62"/>
    </row>
    <row r="56" spans="1:43" ht="55" customHeight="1">
      <c r="A56" s="277" t="s">
        <v>184</v>
      </c>
      <c r="B56" s="277"/>
      <c r="C56" s="277" t="s">
        <v>113</v>
      </c>
      <c r="D56" s="277"/>
      <c r="E56" s="295" t="s">
        <v>264</v>
      </c>
      <c r="F56" s="295"/>
      <c r="G56" s="295"/>
      <c r="H56" s="295"/>
      <c r="I56" s="321" t="s">
        <v>265</v>
      </c>
      <c r="J56" s="408"/>
      <c r="K56" s="408"/>
      <c r="L56" s="408"/>
      <c r="M56" s="408"/>
      <c r="N56" s="294"/>
      <c r="O56" s="321" t="s">
        <v>229</v>
      </c>
      <c r="P56" s="408"/>
      <c r="Q56" s="408"/>
      <c r="R56" s="408"/>
      <c r="S56" s="408"/>
      <c r="T56" s="294"/>
      <c r="U56" s="321" t="s">
        <v>230</v>
      </c>
      <c r="V56" s="408"/>
      <c r="W56" s="408"/>
      <c r="X56" s="408"/>
      <c r="Y56" s="408"/>
      <c r="Z56" s="294"/>
      <c r="AA56" s="321" t="s">
        <v>231</v>
      </c>
      <c r="AB56" s="408"/>
      <c r="AC56" s="408"/>
      <c r="AD56" s="408"/>
      <c r="AE56" s="408"/>
      <c r="AF56" s="294"/>
      <c r="AG56" s="295" t="s">
        <v>232</v>
      </c>
      <c r="AH56" s="295"/>
      <c r="AI56" s="295"/>
      <c r="AJ56" s="295"/>
      <c r="AK56" s="295"/>
      <c r="AL56"/>
      <c r="AM56" s="67"/>
      <c r="AN56" s="62"/>
    </row>
    <row r="57" spans="1:43" ht="18" customHeight="1">
      <c r="A57" s="295" t="s">
        <v>194</v>
      </c>
      <c r="B57" s="295"/>
      <c r="C57" s="352">
        <f>ROUNDDOWN(IF(AL44&lt;=60,1,1+ROUNDUP((AL44-60)/40,0)),1)</f>
        <v>2</v>
      </c>
      <c r="D57" s="352"/>
      <c r="E57" s="352">
        <f>IF(D39="○",ROUNDDOWN(IF(AM44&lt;4,AL44/6,IF(AM44&lt;5,AL44/5,AL44/3)),1),"-")</f>
        <v>16.8</v>
      </c>
      <c r="F57" s="352"/>
      <c r="G57" s="352"/>
      <c r="H57" s="352"/>
      <c r="I57" s="352">
        <f>IF(F39="○",ROUNDDOWN(F40/6,1),"-")</f>
        <v>3.3</v>
      </c>
      <c r="J57" s="352"/>
      <c r="K57" s="352"/>
      <c r="L57" s="352"/>
      <c r="M57" s="352"/>
      <c r="N57" s="352"/>
      <c r="O57" s="352" t="str">
        <f>IF(L39="○",ROUNDDOWN(L40/6,1),"-")</f>
        <v>-</v>
      </c>
      <c r="P57" s="352"/>
      <c r="Q57" s="352"/>
      <c r="R57" s="352"/>
      <c r="S57" s="352"/>
      <c r="T57" s="352"/>
      <c r="U57" s="352" t="str">
        <f>IF(R39="○",ROUNDDOWN(R40/6,1),"-")</f>
        <v>-</v>
      </c>
      <c r="V57" s="352"/>
      <c r="W57" s="352"/>
      <c r="X57" s="352"/>
      <c r="Y57" s="352"/>
      <c r="Z57" s="352"/>
      <c r="AA57" s="352" t="str">
        <f>IF(R39="○",ROUNDDOWN(R40/15,1),"-")</f>
        <v>-</v>
      </c>
      <c r="AB57" s="352"/>
      <c r="AC57" s="352"/>
      <c r="AD57" s="352"/>
      <c r="AE57" s="352"/>
      <c r="AF57" s="352"/>
      <c r="AG57" s="352" t="str">
        <f>IF(X39="○",ROUNDDOWN(X40/10,1),"-")</f>
        <v>-</v>
      </c>
      <c r="AH57" s="352"/>
      <c r="AI57" s="352"/>
      <c r="AJ57" s="352"/>
      <c r="AK57" s="352"/>
      <c r="AL57"/>
      <c r="AM57" s="67"/>
      <c r="AN57" s="62"/>
    </row>
    <row r="58" spans="1:43" ht="5.15" customHeight="1">
      <c r="A58" s="86"/>
      <c r="B58" s="86"/>
      <c r="C58" s="86"/>
      <c r="D58" s="86"/>
      <c r="E58" s="86"/>
      <c r="F58" s="86"/>
      <c r="G58" s="86"/>
      <c r="H58" s="86"/>
      <c r="I58" s="86"/>
      <c r="J58" s="60"/>
      <c r="K58" s="60"/>
      <c r="L58" s="60"/>
      <c r="M58" s="106"/>
      <c r="N58" s="60"/>
      <c r="O58" s="60"/>
      <c r="P58" s="60"/>
      <c r="Q58"/>
      <c r="W58" s="67"/>
      <c r="X58" s="60"/>
      <c r="Y58" s="60"/>
      <c r="Z58" s="60"/>
      <c r="AA58" s="60"/>
      <c r="AB58" s="60"/>
      <c r="AC58" s="60"/>
      <c r="AD58" s="60"/>
      <c r="AE58" s="60"/>
      <c r="AF58" s="60"/>
      <c r="AG58" s="60"/>
      <c r="AH58" s="60"/>
      <c r="AI58" s="60"/>
      <c r="AJ58" s="106"/>
      <c r="AK58" s="60"/>
      <c r="AL58" s="67"/>
      <c r="AM58" s="67"/>
      <c r="AN58" s="62"/>
    </row>
    <row r="59" spans="1:43" ht="21" customHeight="1">
      <c r="A59" s="68" t="s">
        <v>298</v>
      </c>
      <c r="B59" s="59"/>
      <c r="C59" s="63"/>
      <c r="D59" s="63"/>
      <c r="E59" s="63"/>
      <c r="F59" s="63"/>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3"/>
      <c r="AM59" s="63"/>
      <c r="AN59" s="62"/>
    </row>
    <row r="60" spans="1:43" ht="25" customHeight="1">
      <c r="A60" s="62"/>
      <c r="B60" s="67"/>
      <c r="C60" s="305" t="str">
        <f>IF(VLOOKUP($AK$2,選択肢!$A:$Z,C65,FALSE)=0,"-",VLOOKUP($AK$2,選択肢!$A:$Z,C65,FALSE))</f>
        <v>管理者</v>
      </c>
      <c r="D60" s="306"/>
      <c r="E60" s="304" t="str">
        <f>IF(VLOOKUP($AK$2,選択肢!$A:$Z,E65,FALSE)=0,"-",VLOOKUP($AK$2,選択肢!$A:$Z,E65,FALSE))</f>
        <v>サービス管理責任者</v>
      </c>
      <c r="F60" s="304"/>
      <c r="G60" s="304"/>
      <c r="H60" s="304"/>
      <c r="I60" s="305" t="str">
        <f>IF(VLOOKUP($AK$2,選択肢!$A:$Z,I65,FALSE)=0,"-",VLOOKUP($AK$2,選択肢!$A:$Z,I65,FALSE))</f>
        <v>医師</v>
      </c>
      <c r="J60" s="306"/>
      <c r="K60" s="306"/>
      <c r="L60" s="306"/>
      <c r="M60" s="306"/>
      <c r="N60" s="307"/>
      <c r="O60" s="305" t="str">
        <f>IF(VLOOKUP($AK$2,選択肢!$A:$Z,O65,FALSE)=0,"-",VLOOKUP($AK$2,選択肢!$A:$Z,O65,FALSE))</f>
        <v>看護職員</v>
      </c>
      <c r="P60" s="306"/>
      <c r="Q60" s="306"/>
      <c r="R60" s="306"/>
      <c r="S60" s="306"/>
      <c r="T60" s="307"/>
      <c r="U60" s="305" t="str">
        <f>IF(VLOOKUP($AK$2,選択肢!$A:$Z,U65,FALSE)=0,"-",VLOOKUP($AK$2,選択肢!$A:$Z,U65,FALSE))</f>
        <v>理学療法士</v>
      </c>
      <c r="V60" s="306"/>
      <c r="W60" s="306"/>
      <c r="X60" s="306"/>
      <c r="Y60" s="306"/>
      <c r="Z60" s="307"/>
      <c r="AA60" s="305" t="str">
        <f>IF(VLOOKUP($AK$2,選択肢!$A:$Z,AA65,FALSE)=0,"-",VLOOKUP($AK$2,選択肢!$A:$Z,AA65,FALSE))</f>
        <v>作業療法士</v>
      </c>
      <c r="AB60" s="306"/>
      <c r="AC60" s="306"/>
      <c r="AD60" s="306"/>
      <c r="AE60" s="306"/>
      <c r="AF60" s="307"/>
      <c r="AG60" s="304" t="str">
        <f>IF(VLOOKUP($AK$2,選択肢!$A:$Z,AG65,FALSE)=0,"-",VLOOKUP($AK$2,選択肢!$A:$Z,AG65,FALSE))</f>
        <v>言語聴覚士</v>
      </c>
      <c r="AH60" s="304"/>
      <c r="AI60" s="304"/>
      <c r="AJ60" s="304"/>
      <c r="AK60" s="304"/>
      <c r="AL60" s="304" t="str">
        <f>IF(VLOOKUP($AK$2,選択肢!$A:$Z,AL65,FALSE)=0,"-",VLOOKUP($AK$2,選択肢!$A:$Z,AL65,FALSE))</f>
        <v>就労支援員</v>
      </c>
      <c r="AM60" s="304"/>
      <c r="AN60" s="62"/>
    </row>
    <row r="61" spans="1:43" ht="18" customHeight="1">
      <c r="A61" s="62"/>
      <c r="B61" s="67"/>
      <c r="C61" s="102" t="s">
        <v>56</v>
      </c>
      <c r="D61" s="102" t="s">
        <v>57</v>
      </c>
      <c r="E61" s="101" t="s">
        <v>56</v>
      </c>
      <c r="F61" s="303" t="s">
        <v>57</v>
      </c>
      <c r="G61" s="303"/>
      <c r="H61" s="303"/>
      <c r="I61" s="299" t="s">
        <v>56</v>
      </c>
      <c r="J61" s="300"/>
      <c r="K61" s="301"/>
      <c r="L61" s="299" t="s">
        <v>57</v>
      </c>
      <c r="M61" s="300"/>
      <c r="N61" s="301"/>
      <c r="O61" s="299" t="s">
        <v>56</v>
      </c>
      <c r="P61" s="300"/>
      <c r="Q61" s="301"/>
      <c r="R61" s="299" t="s">
        <v>57</v>
      </c>
      <c r="S61" s="300"/>
      <c r="T61" s="301"/>
      <c r="U61" s="299" t="s">
        <v>56</v>
      </c>
      <c r="V61" s="300"/>
      <c r="W61" s="301"/>
      <c r="X61" s="299" t="s">
        <v>57</v>
      </c>
      <c r="Y61" s="300"/>
      <c r="Z61" s="301"/>
      <c r="AA61" s="299" t="s">
        <v>56</v>
      </c>
      <c r="AB61" s="300"/>
      <c r="AC61" s="301"/>
      <c r="AD61" s="299" t="s">
        <v>57</v>
      </c>
      <c r="AE61" s="300"/>
      <c r="AF61" s="301"/>
      <c r="AG61" s="299" t="s">
        <v>56</v>
      </c>
      <c r="AH61" s="300"/>
      <c r="AI61" s="301"/>
      <c r="AJ61" s="299" t="s">
        <v>57</v>
      </c>
      <c r="AK61" s="301"/>
      <c r="AL61" s="101" t="s">
        <v>19</v>
      </c>
      <c r="AM61" s="101" t="s">
        <v>18</v>
      </c>
      <c r="AN61" s="62"/>
    </row>
    <row r="62" spans="1:43" ht="18" customHeight="1">
      <c r="A62" s="62"/>
      <c r="B62" s="75" t="s">
        <v>107</v>
      </c>
      <c r="C62" s="101">
        <f>COUNTIFS($B$12:$B$31,C$60,$C$12:$C$31,"A",$E$12:$E$31,"*")</f>
        <v>1</v>
      </c>
      <c r="D62" s="101">
        <f>COUNTIFS($B$12:$B$31,C$60,$C$12:$C$31,"B",$E$12:$E$31,"*")</f>
        <v>0</v>
      </c>
      <c r="E62" s="101">
        <f>COUNTIFS($B$12:$B$31,E$60,$C$12:$C$31,"A",$E$12:$E$31,"*")</f>
        <v>0</v>
      </c>
      <c r="F62" s="299">
        <f>COUNTIFS($B$12:$B$31,E$60,$C$12:$C$31,"B",$E$12:$E$31,"*")</f>
        <v>1</v>
      </c>
      <c r="G62" s="300"/>
      <c r="H62" s="301"/>
      <c r="I62" s="299">
        <f>COUNTIFS($B$12:$B$31,I$60,$C$12:$C$31,"A",$E$12:$E$31,"*")</f>
        <v>0</v>
      </c>
      <c r="J62" s="300"/>
      <c r="K62" s="301"/>
      <c r="L62" s="299">
        <f>COUNTIFS($B$12:$B$31,I$60,$C$12:$C$31,"B",$E$12:$E$31,"*")</f>
        <v>0</v>
      </c>
      <c r="M62" s="300"/>
      <c r="N62" s="301"/>
      <c r="O62" s="299">
        <f>COUNTIFS($B$12:$B$31,O$60,$C$12:$C$31,"A",$E$12:$E$31,"*")</f>
        <v>1</v>
      </c>
      <c r="P62" s="300"/>
      <c r="Q62" s="301"/>
      <c r="R62" s="299">
        <f>COUNTIFS($B$12:$B$31,O$60,$C$12:$C$31,"B",$E$12:$E$31,"*")</f>
        <v>0</v>
      </c>
      <c r="S62" s="300"/>
      <c r="T62" s="301"/>
      <c r="U62" s="299">
        <f>COUNTIFS($B$12:$B$31,U$60,$C$12:$C$31,"A",$E$12:$E$31,"*")</f>
        <v>0</v>
      </c>
      <c r="V62" s="300"/>
      <c r="W62" s="301"/>
      <c r="X62" s="299">
        <f>COUNTIFS($B$12:$B$31,U$60,$C$12:$C$31,"B",$E$12:$E$31,"*")</f>
        <v>0</v>
      </c>
      <c r="Y62" s="300"/>
      <c r="Z62" s="301"/>
      <c r="AA62" s="299">
        <f>COUNTIFS($B$12:$B$31,AA$60,$C$12:$C$31,"A",$E$12:$E$31,"*")</f>
        <v>0</v>
      </c>
      <c r="AB62" s="300"/>
      <c r="AC62" s="301"/>
      <c r="AD62" s="299">
        <f>COUNTIFS($B$12:$B$31,AA$60,$C$12:$C$31,"B",$E$12:$E$31,"*")</f>
        <v>0</v>
      </c>
      <c r="AE62" s="300"/>
      <c r="AF62" s="301"/>
      <c r="AG62" s="299">
        <f>COUNTIFS($B$12:$B$31,AG$60,$C$12:$C$31,"A",$E$12:$E$31,"*")</f>
        <v>0</v>
      </c>
      <c r="AH62" s="300"/>
      <c r="AI62" s="301"/>
      <c r="AJ62" s="299">
        <f>COUNTIFS($B$12:$B$31,AG$60,$C$12:$C$31,"B",$E$12:$E$31,"*")</f>
        <v>0</v>
      </c>
      <c r="AK62" s="301"/>
      <c r="AL62" s="101">
        <f>COUNTIFS($B$12:$B$31,AL$60,$C$12:$C$31,"A",$E$12:$E$31,"*")</f>
        <v>0</v>
      </c>
      <c r="AM62" s="101">
        <f>COUNTIFS($B$12:$B$31,AL$60,$C$12:$C$31,"B",$E$12:$E$31,"*")</f>
        <v>0</v>
      </c>
      <c r="AN62" s="62"/>
    </row>
    <row r="63" spans="1:43" ht="18" customHeight="1">
      <c r="A63" s="62"/>
      <c r="B63" s="82" t="s">
        <v>108</v>
      </c>
      <c r="C63" s="101">
        <f>COUNTIFS($B$12:$B$31,C$60,$C$12:$C$31,"C",$E$12:$E$31,"*")</f>
        <v>0</v>
      </c>
      <c r="D63" s="101">
        <f>COUNTIFS($B$12:$B$31,C$60,$C$12:$C$31,"D",$E$12:$E$31,"*")</f>
        <v>0</v>
      </c>
      <c r="E63" s="101">
        <f>COUNTIFS($B$12:$B$31,E$60,$C$12:$C$31,"C",$E$12:$E$31,"*")</f>
        <v>1</v>
      </c>
      <c r="F63" s="299">
        <f>COUNTIFS($B$12:$B$31,E$60,$C$12:$C$31,"D",$E$12:$E$31,"*")</f>
        <v>0</v>
      </c>
      <c r="G63" s="300"/>
      <c r="H63" s="301"/>
      <c r="I63" s="299">
        <f>COUNTIFS($B$12:$B$31,I$60,$C$12:$C$31,"C",$E$12:$E$31,"*")</f>
        <v>0</v>
      </c>
      <c r="J63" s="300"/>
      <c r="K63" s="301"/>
      <c r="L63" s="299">
        <f>COUNTIFS($B$12:$B$31,I$60,$C$12:$C$31,"D",$E$12:$E$31,"*")</f>
        <v>1</v>
      </c>
      <c r="M63" s="300"/>
      <c r="N63" s="301"/>
      <c r="O63" s="299">
        <f>COUNTIFS($B$12:$B$31,O$60,$C$12:$C$31,"C",$E$12:$E$31,"*")</f>
        <v>0</v>
      </c>
      <c r="P63" s="300"/>
      <c r="Q63" s="301"/>
      <c r="R63" s="299">
        <f>COUNTIFS($B$12:$B$31,O$60,$C$12:$C$31,"D",$E$12:$E$31,"*")</f>
        <v>0</v>
      </c>
      <c r="S63" s="300"/>
      <c r="T63" s="301"/>
      <c r="U63" s="299">
        <f>COUNTIFS($B$12:$B$31,U$60,$C$12:$C$31,"C",$E$12:$E$31,"*")</f>
        <v>0</v>
      </c>
      <c r="V63" s="300"/>
      <c r="W63" s="301"/>
      <c r="X63" s="299">
        <f>COUNTIFS($B$12:$B$31,U$60,$C$12:$C$31,"D",$E$12:$E$31,"*")</f>
        <v>0</v>
      </c>
      <c r="Y63" s="300"/>
      <c r="Z63" s="301"/>
      <c r="AA63" s="299">
        <f>COUNTIFS($B$12:$B$31,AA$60,$C$12:$C$31,"C",$E$12:$E$31,"*")</f>
        <v>0</v>
      </c>
      <c r="AB63" s="300"/>
      <c r="AC63" s="301"/>
      <c r="AD63" s="299">
        <f>COUNTIFS($B$12:$B$31,AA$60,$C$12:$C$31,"D",$E$12:$E$31,"*")</f>
        <v>0</v>
      </c>
      <c r="AE63" s="300"/>
      <c r="AF63" s="301"/>
      <c r="AG63" s="299">
        <f>COUNTIFS($B$12:$B$31,AG$60,$C$12:$C$31,"C",$E$12:$E$31,"*")</f>
        <v>0</v>
      </c>
      <c r="AH63" s="300"/>
      <c r="AI63" s="301"/>
      <c r="AJ63" s="299">
        <f>COUNTIFS($B$12:$B$31,AG$60,$C$12:$C$31,"D",$E$12:$E$31,"*")</f>
        <v>0</v>
      </c>
      <c r="AK63" s="301"/>
      <c r="AL63" s="101">
        <f>COUNTIFS($B$12:$B$31,AL$60,$C$12:$C$31,"C",$E$12:$E$31,"*")</f>
        <v>0</v>
      </c>
      <c r="AM63" s="101">
        <f>COUNTIFS($B$12:$B$31,AL$60,$C$12:$C$31,"D",$E$12:$E$31,"*")</f>
        <v>0</v>
      </c>
      <c r="AN63" s="62"/>
    </row>
    <row r="64" spans="1:43" ht="24.75" customHeight="1">
      <c r="A64" s="62"/>
      <c r="B64" s="82" t="s">
        <v>183</v>
      </c>
      <c r="C64" s="305">
        <f>IF($AK$4="４週",SUMIFS($AK$12:$AK$31,$B$12:$B$31,C60)/4/$AH$6,IF($AK$4="歴月",SUMIFS($AK$12:$AK$31,$B$12:$B$31,C60)/$AL$6,"記載する期間を選択してください"))</f>
        <v>0</v>
      </c>
      <c r="D64" s="307"/>
      <c r="E64" s="305">
        <f>IF($AK$4="４週",SUMIFS($AK$12:$AK$31,$B$12:$B$31,E60)/4/$AH$6,IF($AK$4="歴月",SUMIFS($AK$12:$AK$31,$B$12:$B$31,E60)/$AL$6,"記載する期間を選択してください"))</f>
        <v>0</v>
      </c>
      <c r="F64" s="306"/>
      <c r="G64" s="306"/>
      <c r="H64" s="307"/>
      <c r="I64" s="305">
        <f>IF($AK$4="４週",SUMIFS($AK$12:$AK$31,$B$12:$B$31,I60)/4/$AH$6,IF($AK$4="歴月",SUMIFS($AK$12:$AK$31,$B$12:$B$31,I60)/$AL$6,"記載する期間を選択してください"))</f>
        <v>0</v>
      </c>
      <c r="J64" s="306"/>
      <c r="K64" s="306"/>
      <c r="L64" s="306"/>
      <c r="M64" s="306"/>
      <c r="N64" s="307"/>
      <c r="O64" s="305">
        <f>IF($AK$4="４週",SUMIFS($AK$12:$AK$31,$B$12:$B$31,O60)/4/$AH$6,IF($AK$4="歴月",SUMIFS($AK$12:$AK$31,$B$12:$B$31,O60)/$AL$6,"記載する期間を選択してください"))</f>
        <v>0</v>
      </c>
      <c r="P64" s="306"/>
      <c r="Q64" s="306"/>
      <c r="R64" s="306"/>
      <c r="S64" s="306"/>
      <c r="T64" s="307"/>
      <c r="U64" s="305">
        <f>IF($AK$4="４週",SUMIFS($AK$12:$AK$31,$B$12:$B$31,U60)/4/$AH$6,IF($AK$4="歴月",SUMIFS($AK$12:$AK$31,$B$12:$B$31,U60)/$AL$6,"記載する期間を選択してください"))</f>
        <v>0</v>
      </c>
      <c r="V64" s="306"/>
      <c r="W64" s="306"/>
      <c r="X64" s="306"/>
      <c r="Y64" s="306"/>
      <c r="Z64" s="307"/>
      <c r="AA64" s="305">
        <f>IF($AK$4="４週",SUMIFS($AK$12:$AK$31,$B$12:$B$31,AA60)/4/$AH$6,IF($AK$4="歴月",SUMIFS($AK$12:$AK$31,$B$12:$B$31,AA60)/$AL$6,"記載する期間を選択してください"))</f>
        <v>0</v>
      </c>
      <c r="AB64" s="306"/>
      <c r="AC64" s="306"/>
      <c r="AD64" s="306"/>
      <c r="AE64" s="306"/>
      <c r="AF64" s="307"/>
      <c r="AG64" s="305">
        <f>IF($AK$4="４週",SUMIFS($AK$12:$AK$31,$B$12:$B$31,AG60)/4/$AH$6,IF($AK$4="歴月",SUMIFS($AK$12:$AK$31,$B$12:$B$31,AG60)/$AL$6,"記載する期間を選択してください"))</f>
        <v>0</v>
      </c>
      <c r="AH64" s="306"/>
      <c r="AI64" s="306"/>
      <c r="AJ64" s="306"/>
      <c r="AK64" s="307"/>
      <c r="AL64" s="305">
        <f>IF($AK$4="４週",SUMIFS($AK$12:$AK$31,$B$12:$B$31,AL60)/4/$AH$6,IF($AK$4="歴月",SUMIFS($AK$12:$AK$31,$B$12:$B$31,AL60)/$AL$6,"記載する期間を選択してください"))</f>
        <v>0</v>
      </c>
      <c r="AM64" s="307"/>
      <c r="AN64" s="62"/>
    </row>
    <row r="65" spans="1:40" ht="4.5" customHeight="1">
      <c r="A65" s="62"/>
      <c r="B65" s="59"/>
      <c r="C65" s="78">
        <v>2</v>
      </c>
      <c r="D65" s="78"/>
      <c r="E65" s="78">
        <v>3</v>
      </c>
      <c r="F65" s="78"/>
      <c r="G65" s="78"/>
      <c r="H65" s="78"/>
      <c r="I65" s="78">
        <v>4</v>
      </c>
      <c r="J65" s="78"/>
      <c r="K65" s="78"/>
      <c r="L65" s="78"/>
      <c r="M65" s="78"/>
      <c r="N65" s="78"/>
      <c r="O65" s="78">
        <v>5</v>
      </c>
      <c r="P65" s="78"/>
      <c r="Q65" s="78"/>
      <c r="R65" s="78"/>
      <c r="S65" s="78"/>
      <c r="T65" s="78"/>
      <c r="U65" s="78">
        <v>6</v>
      </c>
      <c r="V65" s="78"/>
      <c r="W65" s="78"/>
      <c r="X65" s="78"/>
      <c r="Y65" s="78"/>
      <c r="Z65" s="78"/>
      <c r="AA65" s="78">
        <v>7</v>
      </c>
      <c r="AB65" s="78"/>
      <c r="AC65" s="78"/>
      <c r="AD65" s="78"/>
      <c r="AE65" s="78"/>
      <c r="AF65" s="78"/>
      <c r="AG65" s="78">
        <v>8</v>
      </c>
      <c r="AH65" s="78"/>
      <c r="AI65" s="78"/>
      <c r="AJ65" s="78"/>
      <c r="AK65" s="78"/>
      <c r="AL65" s="78">
        <v>9</v>
      </c>
      <c r="AM65" s="100"/>
      <c r="AN65" s="62"/>
    </row>
    <row r="66" spans="1:40" ht="19.5" customHeight="1">
      <c r="A66" s="62"/>
      <c r="B66" s="67"/>
      <c r="C66" s="304" t="str">
        <f>IF(VLOOKUP($AK$2,選択肢!$A:$Z,C71,FALSE)=0,"-",VLOOKUP($AK$2,選択肢!$A:$Z,C71,FALSE))</f>
        <v>職業指導員</v>
      </c>
      <c r="D66" s="304"/>
      <c r="E66" s="304" t="str">
        <f>IF(VLOOKUP($AK$2,選択肢!$A:$Z,E71,FALSE)=0,"-",VLOOKUP($AK$2,選択肢!$A:$Z,E71,FALSE))</f>
        <v>生活支援員</v>
      </c>
      <c r="F66" s="304"/>
      <c r="G66" s="304"/>
      <c r="H66" s="304"/>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67"/>
      <c r="C67" s="101" t="s">
        <v>56</v>
      </c>
      <c r="D67" s="101" t="s">
        <v>57</v>
      </c>
      <c r="E67" s="101" t="s">
        <v>56</v>
      </c>
      <c r="F67" s="303" t="s">
        <v>57</v>
      </c>
      <c r="G67" s="303"/>
      <c r="H67" s="303"/>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75" t="s">
        <v>107</v>
      </c>
      <c r="C68" s="101">
        <f>COUNTIFS($B$12:$B$31,C$66,$C$12:$C$31,"A",$E$12:$E$31,"*")</f>
        <v>0</v>
      </c>
      <c r="D68" s="101">
        <f>COUNTIFS($B$12:$B$31,C$66,$C$12:$C$31,"B",$E$12:$E$31,"*")</f>
        <v>0</v>
      </c>
      <c r="E68" s="101">
        <f>COUNTIFS($B$12:$B$31,E$66,$C$12:$C$31,"A",$E$12:$E$31,"*")</f>
        <v>0</v>
      </c>
      <c r="F68" s="299">
        <f>COUNTIFS($B$12:$B$31,E$66,$C$12:$C$31,"B",$E$12:$E$31,"*")</f>
        <v>0</v>
      </c>
      <c r="G68" s="300"/>
      <c r="H68" s="301"/>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108</v>
      </c>
      <c r="C69" s="101">
        <f>COUNTIFS($B$12:$B$31,C$66,$C$12:$C$31,"C",$E$12:$E$31,"*")</f>
        <v>0</v>
      </c>
      <c r="D69" s="101">
        <f>COUNTIFS($B$12:$B$31,C$66,$C$12:$C$31,"D",$E$12:$E$31,"*")</f>
        <v>0</v>
      </c>
      <c r="E69" s="101">
        <f>COUNTIFS($B$12:$B$31,E$66,$C$12:$C$31,"C",$E$12:$E$31,"*")</f>
        <v>0</v>
      </c>
      <c r="F69" s="299">
        <f>COUNTIFS($B$12:$B$31,E$66,$C$12:$C$31,"D",$E$12:$E$31,"*")</f>
        <v>0</v>
      </c>
      <c r="G69" s="300"/>
      <c r="H69" s="301"/>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19.5" customHeight="1">
      <c r="A70" s="62"/>
      <c r="B70" s="82" t="s">
        <v>183</v>
      </c>
      <c r="C70" s="305">
        <f>IF($AK$4="４週",SUMIFS($AK$12:$AK$31,$B$12:$B$31,C66)/4/$AH$6,IF($AK$4="歴月",SUMIFS($AK$12:$AK$31,$B$12:$B$31,C66)/$AL$6,"記載する期間を選択してください"))</f>
        <v>0</v>
      </c>
      <c r="D70" s="307"/>
      <c r="E70" s="305">
        <f>IF($AK$4="４週",SUMIFS($AK$12:$AK$31,$B$12:$B$31,E66)/4/$AH$6,IF($AK$4="歴月",SUMIFS($AK$12:$AK$31,$B$12:$B$31,E66)/$AL$6,"記載する期間を選択してください"))</f>
        <v>0</v>
      </c>
      <c r="F70" s="306"/>
      <c r="G70" s="306"/>
      <c r="H70" s="307"/>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3" customHeight="1">
      <c r="A71" s="62"/>
      <c r="B71" s="59"/>
      <c r="C71" s="78">
        <v>10</v>
      </c>
      <c r="D71" s="78"/>
      <c r="E71" s="78">
        <f>C71+1</f>
        <v>11</v>
      </c>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100"/>
      <c r="AN71" s="62"/>
    </row>
    <row r="72" spans="1:40" ht="15" customHeight="1">
      <c r="A72" s="60" t="s">
        <v>154</v>
      </c>
      <c r="B72" s="91"/>
      <c r="C72" s="92"/>
      <c r="D72" s="92"/>
      <c r="E72" s="92"/>
      <c r="F72" s="93"/>
      <c r="G72" s="92"/>
      <c r="H72" s="78"/>
      <c r="I72" s="78"/>
      <c r="J72" s="78"/>
      <c r="K72" s="78"/>
      <c r="L72" s="78"/>
      <c r="M72" s="78"/>
      <c r="N72" s="78"/>
      <c r="O72" s="78"/>
      <c r="P72" s="78"/>
      <c r="Q72" s="78"/>
      <c r="R72" s="78">
        <v>6</v>
      </c>
      <c r="S72" s="78"/>
      <c r="T72" s="78"/>
      <c r="U72" s="78"/>
      <c r="V72" s="78"/>
      <c r="W72" s="78"/>
      <c r="X72" s="78">
        <v>7</v>
      </c>
      <c r="Y72" s="78"/>
      <c r="Z72" s="78"/>
      <c r="AA72" s="78"/>
      <c r="AB72" s="78"/>
      <c r="AC72" s="78"/>
      <c r="AD72" s="78">
        <v>8</v>
      </c>
      <c r="AE72" s="78"/>
      <c r="AF72" s="78"/>
      <c r="AG72" s="79"/>
      <c r="AH72" s="79"/>
      <c r="AI72" s="79"/>
      <c r="AJ72" s="79">
        <v>9</v>
      </c>
      <c r="AK72" s="77"/>
      <c r="AL72" s="77"/>
      <c r="AM72" s="62"/>
    </row>
    <row r="73" spans="1:40" s="60" customFormat="1" ht="15" customHeight="1">
      <c r="A73" s="60" t="s">
        <v>155</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197</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156</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s="60" customFormat="1" ht="15" customHeight="1">
      <c r="A76" s="60" t="s">
        <v>157</v>
      </c>
      <c r="B76" s="86"/>
      <c r="C76" s="86"/>
      <c r="D76" s="86"/>
      <c r="E76" s="86"/>
      <c r="F76" s="86"/>
      <c r="G76" s="86"/>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spans="1:40" ht="15" customHeight="1">
      <c r="A77" s="60" t="s">
        <v>158</v>
      </c>
      <c r="B77" s="94"/>
      <c r="C77" s="60"/>
      <c r="D77" s="60"/>
      <c r="E77" s="60"/>
      <c r="F77" s="60"/>
      <c r="G77" s="60"/>
    </row>
    <row r="78" spans="1:40" ht="15" customHeight="1">
      <c r="A78" s="60" t="s">
        <v>159</v>
      </c>
      <c r="B78" s="94"/>
      <c r="C78" s="60"/>
      <c r="D78" s="60"/>
      <c r="E78" s="60"/>
      <c r="F78" s="60"/>
      <c r="G78" s="60"/>
    </row>
    <row r="79" spans="1:40" ht="15" customHeight="1">
      <c r="A79" s="60"/>
      <c r="B79" s="75" t="s">
        <v>160</v>
      </c>
      <c r="C79" s="277" t="s">
        <v>161</v>
      </c>
      <c r="D79" s="277"/>
      <c r="E79" s="277"/>
      <c r="F79" s="60"/>
      <c r="G79" s="60"/>
    </row>
    <row r="80" spans="1:40" ht="15" customHeight="1">
      <c r="A80" s="60"/>
      <c r="B80" s="97" t="s">
        <v>173</v>
      </c>
      <c r="C80" s="278" t="s">
        <v>162</v>
      </c>
      <c r="D80" s="278"/>
      <c r="E80" s="278"/>
      <c r="F80" s="60"/>
      <c r="G80" s="60"/>
    </row>
    <row r="81" spans="1:7" ht="15" customHeight="1">
      <c r="A81" s="60"/>
      <c r="B81" s="97" t="s">
        <v>174</v>
      </c>
      <c r="C81" s="278" t="s">
        <v>163</v>
      </c>
      <c r="D81" s="278"/>
      <c r="E81" s="278"/>
      <c r="F81" s="60"/>
      <c r="G81" s="60"/>
    </row>
    <row r="82" spans="1:7" ht="15" customHeight="1">
      <c r="A82" s="60"/>
      <c r="B82" s="97" t="s">
        <v>175</v>
      </c>
      <c r="C82" s="278" t="s">
        <v>164</v>
      </c>
      <c r="D82" s="278"/>
      <c r="E82" s="278"/>
      <c r="F82" s="60"/>
      <c r="G82" s="60"/>
    </row>
    <row r="83" spans="1:7" ht="15" customHeight="1">
      <c r="A83" s="60"/>
      <c r="B83" s="97" t="s">
        <v>176</v>
      </c>
      <c r="C83" s="278" t="s">
        <v>165</v>
      </c>
      <c r="D83" s="278"/>
      <c r="E83" s="278"/>
      <c r="F83" s="60"/>
      <c r="G83" s="60"/>
    </row>
    <row r="84" spans="1:7" ht="15" customHeight="1">
      <c r="A84" s="60"/>
      <c r="B84" s="60" t="s">
        <v>166</v>
      </c>
      <c r="C84" s="60"/>
      <c r="D84" s="60"/>
      <c r="E84" s="60"/>
      <c r="F84" s="60"/>
      <c r="G84" s="60"/>
    </row>
    <row r="85" spans="1:7" ht="15" customHeight="1">
      <c r="A85" s="60"/>
      <c r="B85" s="60" t="s">
        <v>177</v>
      </c>
      <c r="C85" s="60"/>
      <c r="D85" s="60"/>
      <c r="E85" s="60"/>
      <c r="F85" s="60"/>
      <c r="G85" s="60"/>
    </row>
    <row r="86" spans="1:7" ht="15" customHeight="1">
      <c r="A86" s="60"/>
      <c r="B86" s="60" t="s">
        <v>167</v>
      </c>
      <c r="C86" s="60"/>
      <c r="D86" s="60"/>
      <c r="E86" s="60"/>
      <c r="F86" s="60"/>
      <c r="G86" s="60"/>
    </row>
    <row r="87" spans="1:7" ht="15" customHeight="1">
      <c r="A87" s="60" t="s">
        <v>168</v>
      </c>
      <c r="B87" s="94"/>
      <c r="C87" s="60"/>
      <c r="D87" s="60"/>
      <c r="E87" s="60"/>
      <c r="F87" s="60"/>
      <c r="G87" s="60"/>
    </row>
    <row r="88" spans="1:7" ht="15" customHeight="1">
      <c r="A88" s="60" t="s">
        <v>285</v>
      </c>
      <c r="B88" s="94"/>
      <c r="C88" s="60"/>
      <c r="D88" s="60"/>
      <c r="E88" s="60"/>
      <c r="F88" s="60"/>
      <c r="G88" s="60"/>
    </row>
    <row r="89" spans="1:7" ht="15" customHeight="1">
      <c r="A89" s="60" t="s">
        <v>178</v>
      </c>
      <c r="B89" s="94"/>
      <c r="C89" s="60"/>
      <c r="D89" s="60"/>
      <c r="E89" s="60"/>
      <c r="F89" s="60"/>
      <c r="G89" s="60"/>
    </row>
    <row r="90" spans="1:7" ht="15" customHeight="1">
      <c r="A90" s="60" t="s">
        <v>170</v>
      </c>
      <c r="B90" s="94"/>
      <c r="C90" s="60"/>
      <c r="D90" s="60"/>
      <c r="E90" s="60"/>
      <c r="F90" s="60"/>
      <c r="G90" s="60"/>
    </row>
    <row r="91" spans="1:7" ht="15" customHeight="1">
      <c r="A91" s="60" t="s">
        <v>288</v>
      </c>
      <c r="B91" s="94"/>
      <c r="C91" s="60"/>
      <c r="D91" s="60"/>
      <c r="E91" s="60"/>
      <c r="F91" s="60"/>
      <c r="G91" s="60"/>
    </row>
    <row r="92" spans="1:7" ht="15" customHeight="1">
      <c r="A92" s="60" t="s">
        <v>289</v>
      </c>
      <c r="B92" s="94"/>
      <c r="C92" s="60"/>
      <c r="D92" s="60"/>
      <c r="E92" s="60"/>
      <c r="F92" s="60"/>
      <c r="G92" s="60"/>
    </row>
    <row r="93" spans="1:7" ht="15" customHeight="1">
      <c r="A93" s="60"/>
      <c r="B93" s="60" t="s">
        <v>290</v>
      </c>
      <c r="C93" s="60"/>
      <c r="D93" s="60"/>
      <c r="E93" s="60"/>
      <c r="F93" s="60"/>
      <c r="G93" s="60"/>
    </row>
    <row r="94" spans="1:7" ht="15" customHeight="1">
      <c r="A94" s="60"/>
      <c r="B94" s="60" t="s">
        <v>291</v>
      </c>
      <c r="C94" s="60"/>
      <c r="D94" s="60"/>
      <c r="E94" s="60"/>
      <c r="F94" s="60"/>
      <c r="G94" s="60"/>
    </row>
    <row r="95" spans="1:7" ht="15" customHeight="1">
      <c r="A95" s="60" t="s">
        <v>292</v>
      </c>
      <c r="B95" s="94"/>
      <c r="C95" s="60"/>
      <c r="D95" s="60"/>
      <c r="E95" s="60"/>
      <c r="F95" s="60"/>
      <c r="G95" s="60"/>
    </row>
    <row r="96" spans="1:7" ht="15" customHeight="1">
      <c r="A96" s="60" t="s">
        <v>171</v>
      </c>
      <c r="B96" s="94"/>
      <c r="C96" s="60"/>
      <c r="D96" s="60"/>
      <c r="E96" s="60"/>
      <c r="F96" s="60"/>
      <c r="G96" s="60"/>
    </row>
    <row r="97" spans="1:7" ht="15" customHeight="1">
      <c r="A97" s="60" t="s">
        <v>293</v>
      </c>
      <c r="B97" s="94"/>
      <c r="C97" s="60"/>
      <c r="D97" s="60"/>
      <c r="E97" s="60"/>
      <c r="F97" s="60"/>
      <c r="G97" s="60"/>
    </row>
    <row r="98" spans="1:7" ht="15" customHeight="1">
      <c r="A98" s="60" t="s">
        <v>294</v>
      </c>
      <c r="B98" s="94"/>
      <c r="C98" s="60"/>
      <c r="D98" s="60"/>
      <c r="E98" s="60"/>
      <c r="F98" s="60"/>
      <c r="G98" s="60"/>
    </row>
    <row r="99" spans="1:7" ht="15" customHeight="1">
      <c r="A99" s="60" t="s">
        <v>172</v>
      </c>
      <c r="B99" s="94"/>
      <c r="C99" s="60"/>
      <c r="D99" s="60"/>
      <c r="E99" s="60"/>
      <c r="F99" s="60"/>
      <c r="G99" s="60"/>
    </row>
    <row r="100" spans="1:7" ht="15" customHeight="1">
      <c r="A100" s="60" t="s">
        <v>304</v>
      </c>
      <c r="B100" s="94"/>
      <c r="C100" s="60"/>
      <c r="D100" s="60"/>
      <c r="E100" s="60"/>
      <c r="F100" s="60"/>
      <c r="G100" s="60"/>
    </row>
    <row r="101" spans="1:7" ht="15" customHeight="1">
      <c r="A101" s="60" t="s">
        <v>305</v>
      </c>
      <c r="B101" s="94"/>
      <c r="C101" s="60"/>
      <c r="D101" s="60"/>
      <c r="E101" s="60"/>
      <c r="F101" s="60"/>
      <c r="G101" s="60"/>
    </row>
    <row r="102" spans="1:7" ht="15" customHeight="1">
      <c r="A102" s="60" t="s">
        <v>295</v>
      </c>
      <c r="B102" s="94"/>
      <c r="C102" s="60"/>
      <c r="D102" s="60"/>
      <c r="E102" s="60"/>
      <c r="F102" s="60"/>
      <c r="G102" s="60"/>
    </row>
    <row r="103" spans="1:7" ht="15" customHeight="1">
      <c r="A103" s="60" t="s">
        <v>296</v>
      </c>
      <c r="B103" s="94"/>
      <c r="C103" s="60"/>
      <c r="D103" s="60"/>
      <c r="E103" s="60"/>
      <c r="F103" s="60"/>
      <c r="G103" s="60"/>
    </row>
  </sheetData>
  <mergeCells count="263">
    <mergeCell ref="AD48:AF48"/>
    <mergeCell ref="AG48:AI48"/>
    <mergeCell ref="X47:Z47"/>
    <mergeCell ref="AG52:AI52"/>
    <mergeCell ref="AJ52:AK52"/>
    <mergeCell ref="AD49:AF49"/>
    <mergeCell ref="AG49:AI49"/>
    <mergeCell ref="AJ49:AK49"/>
    <mergeCell ref="AJ48:AK48"/>
    <mergeCell ref="AD47:AF47"/>
    <mergeCell ref="AG47:AI47"/>
    <mergeCell ref="AJ47:AK47"/>
    <mergeCell ref="AG50:AI50"/>
    <mergeCell ref="AJ50:AK50"/>
    <mergeCell ref="AD51:AF51"/>
    <mergeCell ref="AG51:AI51"/>
    <mergeCell ref="AJ51:AK51"/>
    <mergeCell ref="R48:T48"/>
    <mergeCell ref="L52:N52"/>
    <mergeCell ref="O52:Q52"/>
    <mergeCell ref="R52:T52"/>
    <mergeCell ref="R49:T49"/>
    <mergeCell ref="U49:W49"/>
    <mergeCell ref="X49:Z49"/>
    <mergeCell ref="AA49:AC49"/>
    <mergeCell ref="R47:T47"/>
    <mergeCell ref="U47:W47"/>
    <mergeCell ref="AA47:AC47"/>
    <mergeCell ref="U48:W48"/>
    <mergeCell ref="X48:Z48"/>
    <mergeCell ref="AA48:AC48"/>
    <mergeCell ref="F62:H62"/>
    <mergeCell ref="I62:K62"/>
    <mergeCell ref="L62:N62"/>
    <mergeCell ref="AJ62:AK62"/>
    <mergeCell ref="AD61:AF61"/>
    <mergeCell ref="AG61:AI61"/>
    <mergeCell ref="AJ61:AK61"/>
    <mergeCell ref="AA62:AC62"/>
    <mergeCell ref="AD62:AF62"/>
    <mergeCell ref="AG62:AI62"/>
    <mergeCell ref="AA61:AC61"/>
    <mergeCell ref="C83:E83"/>
    <mergeCell ref="B38:C38"/>
    <mergeCell ref="D38:E38"/>
    <mergeCell ref="F38:K38"/>
    <mergeCell ref="L38:Q38"/>
    <mergeCell ref="R38:W38"/>
    <mergeCell ref="B39:C39"/>
    <mergeCell ref="D39:E39"/>
    <mergeCell ref="F39:K39"/>
    <mergeCell ref="L39:Q39"/>
    <mergeCell ref="C82:E82"/>
    <mergeCell ref="C64:D64"/>
    <mergeCell ref="E64:H64"/>
    <mergeCell ref="I64:N64"/>
    <mergeCell ref="O64:T64"/>
    <mergeCell ref="U64:Z64"/>
    <mergeCell ref="C66:D66"/>
    <mergeCell ref="C70:D70"/>
    <mergeCell ref="O62:Q62"/>
    <mergeCell ref="R62:T62"/>
    <mergeCell ref="U62:W62"/>
    <mergeCell ref="U61:W61"/>
    <mergeCell ref="X61:Z61"/>
    <mergeCell ref="X62:Z62"/>
    <mergeCell ref="AG64:AK64"/>
    <mergeCell ref="AL64:AM64"/>
    <mergeCell ref="C79:E79"/>
    <mergeCell ref="C80:E80"/>
    <mergeCell ref="C81:E81"/>
    <mergeCell ref="AA64:AF64"/>
    <mergeCell ref="U63:W63"/>
    <mergeCell ref="F63:H63"/>
    <mergeCell ref="I63:K63"/>
    <mergeCell ref="AA63:AC63"/>
    <mergeCell ref="AD63:AF63"/>
    <mergeCell ref="AG63:AI63"/>
    <mergeCell ref="AJ63:AK63"/>
    <mergeCell ref="X63:Z63"/>
    <mergeCell ref="L63:N63"/>
    <mergeCell ref="O63:Q63"/>
    <mergeCell ref="R63:T63"/>
    <mergeCell ref="E66:H66"/>
    <mergeCell ref="F67:H67"/>
    <mergeCell ref="F68:H68"/>
    <mergeCell ref="F69:H69"/>
    <mergeCell ref="E70:H70"/>
    <mergeCell ref="AL60:AM60"/>
    <mergeCell ref="F61:H61"/>
    <mergeCell ref="I61:K61"/>
    <mergeCell ref="L61:N61"/>
    <mergeCell ref="O61:Q61"/>
    <mergeCell ref="R61:T61"/>
    <mergeCell ref="A56:B56"/>
    <mergeCell ref="C56:D56"/>
    <mergeCell ref="E56:H56"/>
    <mergeCell ref="A57:B57"/>
    <mergeCell ref="C57:D57"/>
    <mergeCell ref="E57:H57"/>
    <mergeCell ref="AG56:AK56"/>
    <mergeCell ref="AG57:AK57"/>
    <mergeCell ref="AG60:AK60"/>
    <mergeCell ref="I57:N57"/>
    <mergeCell ref="O56:T56"/>
    <mergeCell ref="O57:T57"/>
    <mergeCell ref="U56:Z56"/>
    <mergeCell ref="I56:N56"/>
    <mergeCell ref="A52:C52"/>
    <mergeCell ref="F52:H52"/>
    <mergeCell ref="I52:K52"/>
    <mergeCell ref="U60:Z60"/>
    <mergeCell ref="AA60:AF60"/>
    <mergeCell ref="AA57:AF57"/>
    <mergeCell ref="AD52:AF52"/>
    <mergeCell ref="U52:W52"/>
    <mergeCell ref="AA56:AF56"/>
    <mergeCell ref="U57:Z57"/>
    <mergeCell ref="C60:D60"/>
    <mergeCell ref="E60:H60"/>
    <mergeCell ref="I60:N60"/>
    <mergeCell ref="X52:Z52"/>
    <mergeCell ref="AA52:AC52"/>
    <mergeCell ref="O60:T60"/>
    <mergeCell ref="A48:C48"/>
    <mergeCell ref="F48:H48"/>
    <mergeCell ref="I48:K48"/>
    <mergeCell ref="L48:N48"/>
    <mergeCell ref="O48:Q48"/>
    <mergeCell ref="A49:C49"/>
    <mergeCell ref="F49:H49"/>
    <mergeCell ref="I49:K49"/>
    <mergeCell ref="L49:N49"/>
    <mergeCell ref="O49:Q49"/>
    <mergeCell ref="R45:T45"/>
    <mergeCell ref="U45:W45"/>
    <mergeCell ref="X45:Z45"/>
    <mergeCell ref="AA45:AC45"/>
    <mergeCell ref="F46:H46"/>
    <mergeCell ref="I46:K46"/>
    <mergeCell ref="L46:N46"/>
    <mergeCell ref="O46:Q46"/>
    <mergeCell ref="R46:T46"/>
    <mergeCell ref="U46:W46"/>
    <mergeCell ref="AG46:AI46"/>
    <mergeCell ref="AJ46:AK46"/>
    <mergeCell ref="A47:C47"/>
    <mergeCell ref="F47:H47"/>
    <mergeCell ref="I47:K47"/>
    <mergeCell ref="L47:N47"/>
    <mergeCell ref="O47:Q47"/>
    <mergeCell ref="X46:Z46"/>
    <mergeCell ref="AA46:AC46"/>
    <mergeCell ref="A44:C44"/>
    <mergeCell ref="F44:H44"/>
    <mergeCell ref="I44:K44"/>
    <mergeCell ref="L44:N44"/>
    <mergeCell ref="O44:Q44"/>
    <mergeCell ref="AJ44:AK44"/>
    <mergeCell ref="AL44:AL52"/>
    <mergeCell ref="AM44:AM52"/>
    <mergeCell ref="A45:C45"/>
    <mergeCell ref="F45:H45"/>
    <mergeCell ref="I45:K45"/>
    <mergeCell ref="L45:N45"/>
    <mergeCell ref="O45:Q45"/>
    <mergeCell ref="AJ45:AK45"/>
    <mergeCell ref="A46:C46"/>
    <mergeCell ref="R44:T44"/>
    <mergeCell ref="U44:W44"/>
    <mergeCell ref="X44:Z44"/>
    <mergeCell ref="AA44:AC44"/>
    <mergeCell ref="AD44:AF44"/>
    <mergeCell ref="AG44:AI44"/>
    <mergeCell ref="AD45:AF45"/>
    <mergeCell ref="AG45:AI45"/>
    <mergeCell ref="AD46:AF46"/>
    <mergeCell ref="AG43:AI43"/>
    <mergeCell ref="AM30:AN30"/>
    <mergeCell ref="AM31:AN31"/>
    <mergeCell ref="B40:C40"/>
    <mergeCell ref="D40:E40"/>
    <mergeCell ref="F40:K40"/>
    <mergeCell ref="L40:Q40"/>
    <mergeCell ref="R40:W40"/>
    <mergeCell ref="X38:AC38"/>
    <mergeCell ref="X39:AC39"/>
    <mergeCell ref="X40:AC40"/>
    <mergeCell ref="R39:W39"/>
    <mergeCell ref="A32:E32"/>
    <mergeCell ref="AM32:AN33"/>
    <mergeCell ref="A33:E33"/>
    <mergeCell ref="A43:C43"/>
    <mergeCell ref="F43:H43"/>
    <mergeCell ref="I43:K43"/>
    <mergeCell ref="L43:N43"/>
    <mergeCell ref="O43:Q43"/>
    <mergeCell ref="AM27:AN27"/>
    <mergeCell ref="AM28:AN28"/>
    <mergeCell ref="AM29:AN29"/>
    <mergeCell ref="AJ43:AK43"/>
    <mergeCell ref="R43:T43"/>
    <mergeCell ref="U43:W43"/>
    <mergeCell ref="X43:Z43"/>
    <mergeCell ref="AM17:AN17"/>
    <mergeCell ref="AK4:AN4"/>
    <mergeCell ref="AK5:AN5"/>
    <mergeCell ref="AH6:AJ6"/>
    <mergeCell ref="AM12:AN12"/>
    <mergeCell ref="AM13:AN13"/>
    <mergeCell ref="AM18:AN18"/>
    <mergeCell ref="AM19:AN19"/>
    <mergeCell ref="AM20:AN20"/>
    <mergeCell ref="AM21:AN21"/>
    <mergeCell ref="AM22:AN22"/>
    <mergeCell ref="AM23:AN23"/>
    <mergeCell ref="AM24:AN24"/>
    <mergeCell ref="AM25:AN25"/>
    <mergeCell ref="AM26:AN26"/>
    <mergeCell ref="AA43:AC43"/>
    <mergeCell ref="AD43:AF43"/>
    <mergeCell ref="A8:A11"/>
    <mergeCell ref="C8:C11"/>
    <mergeCell ref="D8:D11"/>
    <mergeCell ref="E8:E11"/>
    <mergeCell ref="F8:AJ8"/>
    <mergeCell ref="AK8:AK11"/>
    <mergeCell ref="AL8:AL11"/>
    <mergeCell ref="AM8:AN11"/>
    <mergeCell ref="F9:L9"/>
    <mergeCell ref="M9:S9"/>
    <mergeCell ref="T9:Z9"/>
    <mergeCell ref="AA9:AG9"/>
    <mergeCell ref="AH9:AJ9"/>
    <mergeCell ref="B8:B9"/>
    <mergeCell ref="B10:B11"/>
    <mergeCell ref="AK2:AN2"/>
    <mergeCell ref="M3:P3"/>
    <mergeCell ref="Q3:R3"/>
    <mergeCell ref="S3:T3"/>
    <mergeCell ref="U3:V3"/>
    <mergeCell ref="AK3:AN3"/>
    <mergeCell ref="AM14:AN14"/>
    <mergeCell ref="AM15:AN15"/>
    <mergeCell ref="AM16:AN16"/>
    <mergeCell ref="F50:H50"/>
    <mergeCell ref="I50:K50"/>
    <mergeCell ref="L50:N50"/>
    <mergeCell ref="O50:Q50"/>
    <mergeCell ref="R50:T50"/>
    <mergeCell ref="U50:W50"/>
    <mergeCell ref="X50:Z50"/>
    <mergeCell ref="AA50:AC50"/>
    <mergeCell ref="AD50:AF50"/>
    <mergeCell ref="B51:C51"/>
    <mergeCell ref="F51:H51"/>
    <mergeCell ref="I51:K51"/>
    <mergeCell ref="L51:N51"/>
    <mergeCell ref="O51:Q51"/>
    <mergeCell ref="R51:T51"/>
    <mergeCell ref="U51:W51"/>
    <mergeCell ref="X51:Z51"/>
    <mergeCell ref="AA51:AC51"/>
  </mergeCells>
  <phoneticPr fontId="3"/>
  <dataValidations count="9">
    <dataValidation type="list" allowBlank="1" showInputMessage="1" showErrorMessage="1" sqref="AK4:AN4" xr:uid="{00000000-0002-0000-1400-000000000000}">
      <formula1>"４週,歴月"</formula1>
    </dataValidation>
    <dataValidation type="list" allowBlank="1" showInputMessage="1" showErrorMessage="1" sqref="AK5:AN5" xr:uid="{00000000-0002-0000-1400-000001000000}">
      <formula1>"予定,実績"</formula1>
    </dataValidation>
    <dataValidation type="whole" operator="greaterThanOrEqual" allowBlank="1" showInputMessage="1" showErrorMessage="1" sqref="AG44:AG52 I44:I52 AD44:AD52 AA44:AA52 X44:X52 U44:U52 R44:R52 O44:O52 L44:L52 D44:F52" xr:uid="{00000000-0002-0000-1400-000002000000}">
      <formula1>0</formula1>
    </dataValidation>
    <dataValidation operator="greaterThanOrEqual" allowBlank="1" showInputMessage="1" showErrorMessage="1" sqref="I53:I55 AL44:AM51 I58 L53:L55 L58 AJ44:AJ52" xr:uid="{00000000-0002-0000-1400-000003000000}"/>
    <dataValidation type="list" allowBlank="1" showInputMessage="1" showErrorMessage="1" sqref="C12:C31" xr:uid="{00000000-0002-0000-1400-000004000000}">
      <formula1>"A,B,C,D"</formula1>
    </dataValidation>
    <dataValidation type="list" allowBlank="1" showInputMessage="1" showErrorMessage="1" sqref="B41:E41 D39:E39" xr:uid="{00000000-0002-0000-1400-000005000000}">
      <formula1>"○"</formula1>
    </dataValidation>
    <dataValidation type="list" operator="greaterThanOrEqual" allowBlank="1" showInputMessage="1" showErrorMessage="1" sqref="F39:AC39 F41:W41" xr:uid="{00000000-0002-0000-1400-000006000000}">
      <formula1>"○"</formula1>
    </dataValidation>
    <dataValidation type="list" allowBlank="1" showInputMessage="1" sqref="B14" xr:uid="{00000000-0002-0000-1400-000007000000}">
      <formula1>INDIRECT($AK$2)</formula1>
    </dataValidation>
    <dataValidation allowBlank="1" showInputMessage="1" sqref="B12:B13"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AE4DED37-B222-4233-A1DC-7FA16FEBEA49}">
          <x14:formula1>
            <xm:f>選択肢!$C$11:$L$11</xm:f>
          </x14:formula1>
          <xm:sqref>B15:B31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5"/>
  <sheetViews>
    <sheetView showGridLines="0" view="pageBreakPreview" zoomScale="115" zoomScaleNormal="100" zoomScaleSheetLayoutView="115" workbookViewId="0">
      <selection activeCell="I23" sqref="I23"/>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324</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100</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112</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76"/>
      <c r="AN13" s="276"/>
    </row>
    <row r="14" spans="1:40" ht="18" customHeight="1">
      <c r="A14" s="74">
        <v>3</v>
      </c>
      <c r="B14" s="103" t="s">
        <v>112</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76"/>
      <c r="AN14" s="276"/>
    </row>
    <row r="15" spans="1:40" ht="18" customHeight="1">
      <c r="A15" s="74">
        <v>4</v>
      </c>
      <c r="B15" s="103" t="s">
        <v>112</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76"/>
      <c r="AN15" s="276"/>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0"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21" customHeight="1">
      <c r="A37" s="68" t="s">
        <v>298</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0" ht="25" customHeight="1">
      <c r="A38" s="62"/>
      <c r="B38" s="67"/>
      <c r="C38" s="305" t="str">
        <f>IF(VLOOKUP($AK$2,選択肢!$A$1:$J$20,C43,FALSE)=0,"-",VLOOKUP($AK$2,選択肢!$A$1:$J$20,C43,FALSE))</f>
        <v>管理者</v>
      </c>
      <c r="D38" s="306"/>
      <c r="E38" s="304" t="str">
        <f>IF(VLOOKUP($AK$2,選択肢!$A$1:$J$20,E43,FALSE)=0,"-",VLOOKUP($AK$2,選択肢!$A$1:$J$20,E43,FALSE))</f>
        <v>従業者</v>
      </c>
      <c r="F38" s="304"/>
      <c r="G38" s="304"/>
      <c r="H38" s="304"/>
      <c r="I38" s="305" t="str">
        <f>IF(VLOOKUP($AK$2,選択肢!$A$1:$J$20,I43,FALSE)=0,"-",VLOOKUP($AK$2,選択肢!$A$1:$J$20,I43,FALSE))</f>
        <v>-</v>
      </c>
      <c r="J38" s="306"/>
      <c r="K38" s="306"/>
      <c r="L38" s="306"/>
      <c r="M38" s="306"/>
      <c r="N38" s="307"/>
      <c r="O38" s="305" t="str">
        <f>IF(VLOOKUP($AK$2,選択肢!$A$1:$J$20,O43,FALSE)=0,"-",VLOOKUP($AK$2,選択肢!$A$1:$J$20,O43,FALSE))</f>
        <v>-</v>
      </c>
      <c r="P38" s="306"/>
      <c r="Q38" s="306"/>
      <c r="R38" s="306"/>
      <c r="S38" s="306"/>
      <c r="T38" s="307"/>
      <c r="U38" s="305" t="str">
        <f>IF(VLOOKUP($AK$2,選択肢!$A$1:$J$20,U43,FALSE)=0,"-",VLOOKUP($AK$2,選択肢!$A$1:$J$20,U43,FALSE))</f>
        <v>-</v>
      </c>
      <c r="V38" s="306"/>
      <c r="W38" s="306"/>
      <c r="X38" s="306"/>
      <c r="Y38" s="306"/>
      <c r="Z38" s="307"/>
      <c r="AA38" s="305" t="str">
        <f>IF(VLOOKUP($AK$2,選択肢!$A$1:$J$20,AA43,FALSE)=0,"-",VLOOKUP($AK$2,選択肢!$A$1:$J$20,AA43,FALSE))</f>
        <v>-</v>
      </c>
      <c r="AB38" s="306"/>
      <c r="AC38" s="306"/>
      <c r="AD38" s="306"/>
      <c r="AE38" s="306"/>
      <c r="AF38" s="307"/>
      <c r="AG38" s="304" t="str">
        <f>IF(VLOOKUP($AK$2,選択肢!$A$1:$J$20,AG43,FALSE)=0,"-",VLOOKUP($AK$2,選択肢!$A$1:$J$20,AG43,FALSE))</f>
        <v>-</v>
      </c>
      <c r="AH38" s="304"/>
      <c r="AI38" s="304"/>
      <c r="AJ38" s="304"/>
      <c r="AK38" s="304"/>
      <c r="AL38" s="304" t="str">
        <f>IF(VLOOKUP($AK$2,選択肢!$A$1:$J$20,AL43,FALSE)=0,"-",VLOOKUP($AK$2,選択肢!$A$1:$J$20,AL43,FALSE))</f>
        <v>-</v>
      </c>
      <c r="AM38" s="304"/>
      <c r="AN38" s="62"/>
    </row>
    <row r="39" spans="1:40" ht="18" customHeight="1">
      <c r="A39" s="62"/>
      <c r="B39" s="67"/>
      <c r="C39" s="102" t="s">
        <v>56</v>
      </c>
      <c r="D39" s="102" t="s">
        <v>57</v>
      </c>
      <c r="E39" s="101" t="s">
        <v>56</v>
      </c>
      <c r="F39" s="303" t="s">
        <v>57</v>
      </c>
      <c r="G39" s="303"/>
      <c r="H39" s="303"/>
      <c r="I39" s="299" t="s">
        <v>56</v>
      </c>
      <c r="J39" s="300"/>
      <c r="K39" s="301"/>
      <c r="L39" s="299" t="s">
        <v>57</v>
      </c>
      <c r="M39" s="300"/>
      <c r="N39" s="301"/>
      <c r="O39" s="299" t="s">
        <v>56</v>
      </c>
      <c r="P39" s="300"/>
      <c r="Q39" s="301"/>
      <c r="R39" s="299" t="s">
        <v>57</v>
      </c>
      <c r="S39" s="300"/>
      <c r="T39" s="301"/>
      <c r="U39" s="299" t="s">
        <v>56</v>
      </c>
      <c r="V39" s="300"/>
      <c r="W39" s="301"/>
      <c r="X39" s="299" t="s">
        <v>57</v>
      </c>
      <c r="Y39" s="300"/>
      <c r="Z39" s="301"/>
      <c r="AA39" s="299" t="s">
        <v>56</v>
      </c>
      <c r="AB39" s="300"/>
      <c r="AC39" s="301"/>
      <c r="AD39" s="299" t="s">
        <v>57</v>
      </c>
      <c r="AE39" s="300"/>
      <c r="AF39" s="301"/>
      <c r="AG39" s="299" t="s">
        <v>56</v>
      </c>
      <c r="AH39" s="300"/>
      <c r="AI39" s="301"/>
      <c r="AJ39" s="299" t="s">
        <v>57</v>
      </c>
      <c r="AK39" s="301"/>
      <c r="AL39" s="101" t="s">
        <v>19</v>
      </c>
      <c r="AM39" s="101" t="s">
        <v>18</v>
      </c>
      <c r="AN39" s="62"/>
    </row>
    <row r="40" spans="1:40" ht="18" customHeight="1">
      <c r="A40" s="62"/>
      <c r="B40" s="75" t="s">
        <v>107</v>
      </c>
      <c r="C40" s="101">
        <f>COUNTIFS($B$12:$B$31,C$38,$C$12:$C$31,"A",$E$12:$E$31,"*")</f>
        <v>1</v>
      </c>
      <c r="D40" s="101">
        <f>COUNTIFS($B$12:$B$31,C$38,$C$12:$C$31,"B",$E$12:$E$31,"*")</f>
        <v>0</v>
      </c>
      <c r="E40" s="101">
        <f>COUNTIFS($B$12:$B$31,E$38,$C$12:$C$31,"A",$E$12:$E$31,"*")</f>
        <v>0</v>
      </c>
      <c r="F40" s="299">
        <f>COUNTIFS($B$12:$B$31,E$38,$C$12:$C$31,"B",$E$12:$E$31,"*")</f>
        <v>1</v>
      </c>
      <c r="G40" s="300"/>
      <c r="H40" s="301"/>
      <c r="I40" s="299">
        <f>COUNTIFS($B$12:$B$31,I$38,$C$12:$C$31,"A",$E$12:$E$31,"*")</f>
        <v>0</v>
      </c>
      <c r="J40" s="300"/>
      <c r="K40" s="301"/>
      <c r="L40" s="299">
        <f>COUNTIFS($B$12:$B$31,I$38,$C$12:$C$31,"B",$E$12:$E$31,"*")</f>
        <v>0</v>
      </c>
      <c r="M40" s="300"/>
      <c r="N40" s="301"/>
      <c r="O40" s="299">
        <f>COUNTIFS($B$12:$B$31,O$38,$C$12:$C$31,"A",$E$12:$E$31,"*")</f>
        <v>0</v>
      </c>
      <c r="P40" s="300"/>
      <c r="Q40" s="301"/>
      <c r="R40" s="299">
        <f>COUNTIFS($B$12:$B$31,O$38,$C$12:$C$31,"B",$E$12:$E$31,"*")</f>
        <v>0</v>
      </c>
      <c r="S40" s="300"/>
      <c r="T40" s="301"/>
      <c r="U40" s="299">
        <f>COUNTIFS($B$12:$B$31,U$38,$C$12:$C$31,"A",$E$12:$E$31,"*")</f>
        <v>0</v>
      </c>
      <c r="V40" s="300"/>
      <c r="W40" s="301"/>
      <c r="X40" s="299">
        <f>COUNTIFS($B$12:$B$31,U$38,$C$12:$C$31,"B",$E$12:$E$31,"*")</f>
        <v>0</v>
      </c>
      <c r="Y40" s="300"/>
      <c r="Z40" s="301"/>
      <c r="AA40" s="299">
        <f>COUNTIFS($B$12:$B$31,AA$38,$C$12:$C$31,"A",$E$12:$E$31,"*")</f>
        <v>0</v>
      </c>
      <c r="AB40" s="300"/>
      <c r="AC40" s="301"/>
      <c r="AD40" s="299">
        <f>COUNTIFS($B$12:$B$31,AA$38,$C$12:$C$31,"B",$E$12:$E$31,"*")</f>
        <v>0</v>
      </c>
      <c r="AE40" s="300"/>
      <c r="AF40" s="301"/>
      <c r="AG40" s="299">
        <f>COUNTIFS($B$12:$B$31,AG$38,$C$12:$C$31,"A",$E$12:$E$31,"*")</f>
        <v>0</v>
      </c>
      <c r="AH40" s="300"/>
      <c r="AI40" s="301"/>
      <c r="AJ40" s="299">
        <f>COUNTIFS($B$12:$B$31,AG$38,$C$12:$C$31,"B",$E$12:$E$31,"*")</f>
        <v>0</v>
      </c>
      <c r="AK40" s="301"/>
      <c r="AL40" s="101">
        <f>COUNTIFS($B$12:$B$31,AL$38,$C$12:$C$31,"A",$E$12:$E$31,"*")</f>
        <v>0</v>
      </c>
      <c r="AM40" s="101">
        <f>COUNTIFS($B$12:$B$31,AL$38,$C$12:$C$31,"B",$E$12:$E$31,"*")</f>
        <v>0</v>
      </c>
      <c r="AN40" s="62"/>
    </row>
    <row r="41" spans="1:40" ht="18" customHeight="1">
      <c r="A41" s="62"/>
      <c r="B41" s="82" t="s">
        <v>108</v>
      </c>
      <c r="C41" s="101">
        <f>COUNTIFS($B$12:$B$31,C$38,$C$12:$C$31,"C",$E$12:$E$31,"*")</f>
        <v>0</v>
      </c>
      <c r="D41" s="101">
        <f>COUNTIFS($B$12:$B$31,C$38,$C$12:$C$31,"D",$E$12:$E$31,"*")</f>
        <v>0</v>
      </c>
      <c r="E41" s="101">
        <f>COUNTIFS($B$12:$B$31,E$38,$C$12:$C$31,"C",$E$12:$E$31,"*")</f>
        <v>1</v>
      </c>
      <c r="F41" s="299">
        <f>COUNTIFS($B$12:$B$31,E$38,$C$12:$C$31,"D",$E$12:$E$31,"*")</f>
        <v>1</v>
      </c>
      <c r="G41" s="300"/>
      <c r="H41" s="301"/>
      <c r="I41" s="299">
        <f>COUNTIFS($B$12:$B$31,I$38,$C$12:$C$31,"C",$E$12:$E$31,"*")</f>
        <v>0</v>
      </c>
      <c r="J41" s="300"/>
      <c r="K41" s="301"/>
      <c r="L41" s="299">
        <f>COUNTIFS($B$12:$B$31,I$38,$C$12:$C$31,"D",$E$12:$E$31,"*")</f>
        <v>0</v>
      </c>
      <c r="M41" s="300"/>
      <c r="N41" s="301"/>
      <c r="O41" s="299">
        <f>COUNTIFS($B$12:$B$31,O$38,$C$12:$C$31,"C",$E$12:$E$31,"*")</f>
        <v>0</v>
      </c>
      <c r="P41" s="300"/>
      <c r="Q41" s="301"/>
      <c r="R41" s="299">
        <f>COUNTIFS($B$12:$B$31,O$38,$C$12:$C$31,"D",$E$12:$E$31,"*")</f>
        <v>0</v>
      </c>
      <c r="S41" s="300"/>
      <c r="T41" s="301"/>
      <c r="U41" s="299">
        <f>COUNTIFS($B$12:$B$31,U$38,$C$12:$C$31,"C",$E$12:$E$31,"*")</f>
        <v>0</v>
      </c>
      <c r="V41" s="300"/>
      <c r="W41" s="301"/>
      <c r="X41" s="299">
        <f>COUNTIFS($B$12:$B$31,U$38,$C$12:$C$31,"D",$E$12:$E$31,"*")</f>
        <v>0</v>
      </c>
      <c r="Y41" s="300"/>
      <c r="Z41" s="301"/>
      <c r="AA41" s="299">
        <f>COUNTIFS($B$12:$B$31,AA$38,$C$12:$C$31,"C",$E$12:$E$31,"*")</f>
        <v>0</v>
      </c>
      <c r="AB41" s="300"/>
      <c r="AC41" s="301"/>
      <c r="AD41" s="299">
        <f>COUNTIFS($B$12:$B$31,AA$38,$C$12:$C$31,"D",$E$12:$E$31,"*")</f>
        <v>0</v>
      </c>
      <c r="AE41" s="300"/>
      <c r="AF41" s="301"/>
      <c r="AG41" s="299">
        <f>COUNTIFS($B$12:$B$31,AG$38,$C$12:$C$31,"C",$E$12:$E$31,"*")</f>
        <v>0</v>
      </c>
      <c r="AH41" s="300"/>
      <c r="AI41" s="301"/>
      <c r="AJ41" s="299">
        <f>COUNTIFS($B$12:$B$31,AG$38,$C$12:$C$31,"D",$E$12:$E$31,"*")</f>
        <v>0</v>
      </c>
      <c r="AK41" s="301"/>
      <c r="AL41" s="101">
        <f>COUNTIFS($B$12:$B$31,AL$38,$C$12:$C$31,"C",$E$12:$E$31,"*")</f>
        <v>0</v>
      </c>
      <c r="AM41" s="101">
        <f>COUNTIFS($B$12:$B$31,AL$38,$C$12:$C$31,"D",$E$12:$E$31,"*")</f>
        <v>0</v>
      </c>
      <c r="AN41" s="62"/>
    </row>
    <row r="42" spans="1:40" ht="25" customHeight="1">
      <c r="A42" s="62"/>
      <c r="B42" s="82" t="s">
        <v>183</v>
      </c>
      <c r="C42" s="305" t="str">
        <f>IF($AK$4="４週",SUMIFS($AK$12:$AK$31,$B$12:$B$31,C38)/4/$AH$6,IF($AK$4="歴月",SUMIFS($AK$12:$AK$31,$B$12:$B$31,C38)/$AL$6,"記載する期間を選択してください"))</f>
        <v>記載する期間を選択してください</v>
      </c>
      <c r="D42" s="307"/>
      <c r="E42" s="305" t="str">
        <f>IF($AK$4="４週",SUMIFS($AK$12:$AK$31,$B$12:$B$31,E38)/4/$AH$6,IF($AK$4="歴月",SUMIFS($AK$12:$AK$31,$B$12:$B$31,E38)/$AL$6,"記載する期間を選択してください"))</f>
        <v>記載する期間を選択してください</v>
      </c>
      <c r="F42" s="306"/>
      <c r="G42" s="306"/>
      <c r="H42" s="307"/>
      <c r="I42" s="305" t="str">
        <f>IF($AK$4="４週",SUMIFS($AK$12:$AK$31,$B$12:$B$31,I38)/4/$AH$6,IF($AK$4="歴月",SUMIFS($AK$12:$AK$31,$B$12:$B$31,I38)/$AL$6,"記載する期間を選択してください"))</f>
        <v>記載する期間を選択してください</v>
      </c>
      <c r="J42" s="306"/>
      <c r="K42" s="306"/>
      <c r="L42" s="306"/>
      <c r="M42" s="306"/>
      <c r="N42" s="307"/>
      <c r="O42" s="305" t="str">
        <f>IF($AK$4="４週",SUMIFS($AK$12:$AK$31,$B$12:$B$31,O38)/4/$AH$6,IF($AK$4="歴月",SUMIFS($AK$12:$AK$31,$B$12:$B$31,O38)/$AL$6,"記載する期間を選択してください"))</f>
        <v>記載する期間を選択してください</v>
      </c>
      <c r="P42" s="306"/>
      <c r="Q42" s="306"/>
      <c r="R42" s="306"/>
      <c r="S42" s="306"/>
      <c r="T42" s="307"/>
      <c r="U42" s="305" t="str">
        <f>IF($AK$4="４週",SUMIFS($AK$12:$AK$31,$B$12:$B$31,U38)/4/$AH$6,IF($AK$4="歴月",SUMIFS($AK$12:$AK$31,$B$12:$B$31,U38)/$AL$6,"記載する期間を選択してください"))</f>
        <v>記載する期間を選択してください</v>
      </c>
      <c r="V42" s="306"/>
      <c r="W42" s="306"/>
      <c r="X42" s="306"/>
      <c r="Y42" s="306"/>
      <c r="Z42" s="307"/>
      <c r="AA42" s="305" t="str">
        <f>IF($AK$4="４週",SUMIFS($AK$12:$AK$31,$B$12:$B$31,AA38)/4/$AH$6,IF($AK$4="歴月",SUMIFS($AK$12:$AK$31,$B$12:$B$31,AA38)/$AL$6,"記載する期間を選択してください"))</f>
        <v>記載する期間を選択してください</v>
      </c>
      <c r="AB42" s="306"/>
      <c r="AC42" s="306"/>
      <c r="AD42" s="306"/>
      <c r="AE42" s="306"/>
      <c r="AF42" s="307"/>
      <c r="AG42" s="305" t="str">
        <f>IF($AK$4="４週",SUMIFS($AK$12:$AK$31,$B$12:$B$31,AG38)/4/$AH$6,IF($AK$4="歴月",SUMIFS($AK$12:$AK$31,$B$12:$B$31,AG38)/$AL$6,"記載する期間を選択してください"))</f>
        <v>記載する期間を選択してください</v>
      </c>
      <c r="AH42" s="306"/>
      <c r="AI42" s="306"/>
      <c r="AJ42" s="306"/>
      <c r="AK42" s="307"/>
      <c r="AL42" s="305" t="str">
        <f>IF($AK$4="４週",SUMIFS($AK$12:$AK$31,$B$12:$B$31,AL38)/4/$AH$6,IF($AK$4="歴月",SUMIFS($AK$12:$AK$31,$B$12:$B$31,AL38)/$AL$6,"記載する期間を選択してください"))</f>
        <v>記載する期間を選択してください</v>
      </c>
      <c r="AM42" s="307"/>
      <c r="AN42" s="62"/>
    </row>
    <row r="43" spans="1:40" ht="5.15"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0" ht="15" customHeight="1">
      <c r="A44" s="60" t="s">
        <v>154</v>
      </c>
      <c r="B44" s="91"/>
      <c r="C44" s="92"/>
      <c r="D44" s="92"/>
      <c r="E44" s="92"/>
      <c r="F44" s="93"/>
      <c r="G44" s="92"/>
      <c r="H44" s="78"/>
      <c r="I44" s="78"/>
      <c r="J44" s="78"/>
      <c r="K44" s="78"/>
      <c r="L44" s="78"/>
      <c r="M44" s="78"/>
      <c r="N44" s="78"/>
      <c r="O44" s="78"/>
      <c r="P44" s="78"/>
      <c r="Q44" s="78"/>
      <c r="R44" s="78">
        <v>6</v>
      </c>
      <c r="S44" s="78"/>
      <c r="T44" s="78"/>
      <c r="U44" s="78"/>
      <c r="V44" s="78"/>
      <c r="W44" s="78"/>
      <c r="X44" s="78">
        <v>7</v>
      </c>
      <c r="Y44" s="78"/>
      <c r="Z44" s="78"/>
      <c r="AA44" s="78"/>
      <c r="AB44" s="78"/>
      <c r="AC44" s="78"/>
      <c r="AD44" s="78">
        <v>8</v>
      </c>
      <c r="AE44" s="78"/>
      <c r="AF44" s="78"/>
      <c r="AG44" s="79"/>
      <c r="AH44" s="79"/>
      <c r="AI44" s="79"/>
      <c r="AJ44" s="79">
        <v>9</v>
      </c>
      <c r="AK44" s="77"/>
      <c r="AL44" s="77"/>
      <c r="AM44" s="62"/>
    </row>
    <row r="45" spans="1:40" s="60" customFormat="1" ht="15" customHeight="1">
      <c r="A45" s="60" t="s">
        <v>155</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197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156</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157</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158</v>
      </c>
      <c r="B49" s="94"/>
      <c r="C49" s="60"/>
      <c r="D49" s="60"/>
      <c r="E49" s="60"/>
      <c r="F49" s="60"/>
      <c r="G49" s="60"/>
    </row>
    <row r="50" spans="1:7" ht="15" customHeight="1">
      <c r="A50" s="60" t="s">
        <v>159</v>
      </c>
      <c r="B50" s="94"/>
      <c r="C50" s="60"/>
      <c r="D50" s="60"/>
      <c r="E50" s="60"/>
      <c r="F50" s="60"/>
      <c r="G50" s="60"/>
    </row>
    <row r="51" spans="1:7" ht="15" customHeight="1">
      <c r="A51" s="60"/>
      <c r="B51" s="75" t="s">
        <v>160</v>
      </c>
      <c r="C51" s="277" t="s">
        <v>161</v>
      </c>
      <c r="D51" s="277"/>
      <c r="E51" s="277"/>
      <c r="F51" s="60"/>
      <c r="G51" s="60"/>
    </row>
    <row r="52" spans="1:7" ht="15" customHeight="1">
      <c r="A52" s="60"/>
      <c r="B52" s="97" t="s">
        <v>173</v>
      </c>
      <c r="C52" s="278" t="s">
        <v>162</v>
      </c>
      <c r="D52" s="278"/>
      <c r="E52" s="278"/>
      <c r="F52" s="60"/>
      <c r="G52" s="60"/>
    </row>
    <row r="53" spans="1:7" ht="15" customHeight="1">
      <c r="A53" s="60"/>
      <c r="B53" s="97" t="s">
        <v>174</v>
      </c>
      <c r="C53" s="278" t="s">
        <v>163</v>
      </c>
      <c r="D53" s="278"/>
      <c r="E53" s="278"/>
      <c r="F53" s="60"/>
      <c r="G53" s="60"/>
    </row>
    <row r="54" spans="1:7" ht="15" customHeight="1">
      <c r="A54" s="60"/>
      <c r="B54" s="97" t="s">
        <v>175</v>
      </c>
      <c r="C54" s="278" t="s">
        <v>164</v>
      </c>
      <c r="D54" s="278"/>
      <c r="E54" s="278"/>
      <c r="F54" s="60"/>
      <c r="G54" s="60"/>
    </row>
    <row r="55" spans="1:7" ht="15" customHeight="1">
      <c r="A55" s="60"/>
      <c r="B55" s="97" t="s">
        <v>176</v>
      </c>
      <c r="C55" s="278" t="s">
        <v>165</v>
      </c>
      <c r="D55" s="278"/>
      <c r="E55" s="278"/>
      <c r="F55" s="60"/>
      <c r="G55" s="60"/>
    </row>
    <row r="56" spans="1:7" ht="15" customHeight="1">
      <c r="A56" s="60"/>
      <c r="B56" s="60" t="s">
        <v>166</v>
      </c>
      <c r="C56" s="60"/>
      <c r="D56" s="60"/>
      <c r="E56" s="60"/>
      <c r="F56" s="60"/>
      <c r="G56" s="60"/>
    </row>
    <row r="57" spans="1:7" ht="15" customHeight="1">
      <c r="A57" s="60"/>
      <c r="B57" s="60" t="s">
        <v>177</v>
      </c>
      <c r="C57" s="60"/>
      <c r="D57" s="60"/>
      <c r="E57" s="60"/>
      <c r="F57" s="60"/>
      <c r="G57" s="60"/>
    </row>
    <row r="58" spans="1:7" ht="15" customHeight="1">
      <c r="A58" s="60"/>
      <c r="B58" s="60" t="s">
        <v>167</v>
      </c>
      <c r="C58" s="60"/>
      <c r="D58" s="60"/>
      <c r="E58" s="60"/>
      <c r="F58" s="60"/>
      <c r="G58" s="60"/>
    </row>
    <row r="59" spans="1:7" ht="15" customHeight="1">
      <c r="A59" s="60" t="s">
        <v>168</v>
      </c>
      <c r="B59" s="94"/>
      <c r="C59" s="60"/>
      <c r="D59" s="60"/>
      <c r="E59" s="60"/>
      <c r="F59" s="60"/>
      <c r="G59" s="60"/>
    </row>
    <row r="60" spans="1:7" ht="15" customHeight="1">
      <c r="A60" s="60" t="s">
        <v>169</v>
      </c>
      <c r="B60" s="94"/>
      <c r="C60" s="60"/>
      <c r="D60" s="60"/>
      <c r="E60" s="60"/>
      <c r="F60" s="60"/>
      <c r="G60" s="60"/>
    </row>
    <row r="61" spans="1:7" ht="15" customHeight="1">
      <c r="A61" s="60" t="s">
        <v>178</v>
      </c>
      <c r="B61" s="94"/>
      <c r="C61" s="60"/>
      <c r="D61" s="60"/>
      <c r="E61" s="60"/>
      <c r="F61" s="60"/>
      <c r="G61" s="60"/>
    </row>
    <row r="62" spans="1:7" ht="15" customHeight="1">
      <c r="A62" s="60" t="s">
        <v>170</v>
      </c>
      <c r="B62" s="94"/>
      <c r="C62" s="60"/>
      <c r="D62" s="60"/>
      <c r="E62" s="60"/>
      <c r="F62" s="60"/>
      <c r="G62" s="60"/>
    </row>
    <row r="63" spans="1:7" ht="15" customHeight="1">
      <c r="A63" s="60" t="s">
        <v>288</v>
      </c>
      <c r="B63" s="94"/>
      <c r="C63" s="60"/>
      <c r="D63" s="60"/>
      <c r="E63" s="60"/>
      <c r="F63" s="60"/>
      <c r="G63" s="60"/>
    </row>
    <row r="64" spans="1:7" ht="15" customHeight="1">
      <c r="A64" s="60" t="s">
        <v>289</v>
      </c>
      <c r="B64" s="94"/>
      <c r="C64" s="60"/>
      <c r="D64" s="60"/>
      <c r="E64" s="60"/>
      <c r="F64" s="60"/>
      <c r="G64" s="60"/>
    </row>
    <row r="65" spans="1:7" ht="15" customHeight="1">
      <c r="A65" s="60"/>
      <c r="B65" s="60" t="s">
        <v>290</v>
      </c>
      <c r="C65" s="60"/>
      <c r="D65" s="60"/>
      <c r="E65" s="60"/>
      <c r="F65" s="60"/>
      <c r="G65" s="60"/>
    </row>
    <row r="66" spans="1:7" ht="15" customHeight="1">
      <c r="A66" s="60"/>
      <c r="B66" s="60" t="s">
        <v>291</v>
      </c>
      <c r="C66" s="60"/>
      <c r="D66" s="60"/>
      <c r="E66" s="60"/>
      <c r="F66" s="60"/>
      <c r="G66" s="60"/>
    </row>
    <row r="67" spans="1:7" ht="15" customHeight="1">
      <c r="A67" s="60" t="s">
        <v>292</v>
      </c>
      <c r="B67" s="94"/>
      <c r="C67" s="60"/>
      <c r="D67" s="60"/>
      <c r="E67" s="60"/>
      <c r="F67" s="60"/>
      <c r="G67" s="60"/>
    </row>
    <row r="68" spans="1:7" ht="15" customHeight="1">
      <c r="A68" s="60" t="s">
        <v>171</v>
      </c>
      <c r="B68" s="94"/>
      <c r="C68" s="60"/>
      <c r="D68" s="60"/>
      <c r="E68" s="60"/>
      <c r="F68" s="60"/>
      <c r="G68" s="60"/>
    </row>
    <row r="69" spans="1:7" ht="15" customHeight="1">
      <c r="A69" s="60" t="s">
        <v>293</v>
      </c>
      <c r="B69" s="94"/>
      <c r="C69" s="60"/>
      <c r="D69" s="60"/>
      <c r="E69" s="60"/>
      <c r="F69" s="60"/>
      <c r="G69" s="60"/>
    </row>
    <row r="70" spans="1:7" ht="15" customHeight="1">
      <c r="A70" s="60" t="s">
        <v>294</v>
      </c>
      <c r="B70" s="94"/>
      <c r="C70" s="60"/>
      <c r="D70" s="60"/>
      <c r="E70" s="60"/>
      <c r="F70" s="60"/>
      <c r="G70" s="60"/>
    </row>
    <row r="71" spans="1:7" ht="15" customHeight="1">
      <c r="A71" s="60" t="s">
        <v>172</v>
      </c>
      <c r="B71" s="94"/>
      <c r="C71" s="60"/>
      <c r="D71" s="60"/>
      <c r="E71" s="60"/>
      <c r="F71" s="60"/>
      <c r="G71" s="60"/>
    </row>
    <row r="72" spans="1:7" ht="15" customHeight="1">
      <c r="A72" s="60" t="s">
        <v>304</v>
      </c>
      <c r="B72" s="94"/>
      <c r="C72" s="60"/>
      <c r="D72" s="60"/>
      <c r="E72" s="60"/>
      <c r="F72" s="60"/>
      <c r="G72" s="60"/>
    </row>
    <row r="73" spans="1:7" ht="15" customHeight="1">
      <c r="A73" s="60" t="s">
        <v>305</v>
      </c>
      <c r="B73" s="94"/>
      <c r="C73" s="60"/>
      <c r="D73" s="60"/>
      <c r="E73" s="60"/>
      <c r="F73" s="60"/>
      <c r="G73" s="60"/>
    </row>
    <row r="74" spans="1:7" ht="15" customHeight="1">
      <c r="A74" s="60" t="s">
        <v>295</v>
      </c>
      <c r="B74" s="94"/>
      <c r="C74" s="60"/>
      <c r="D74" s="60"/>
      <c r="E74" s="60"/>
      <c r="F74" s="60"/>
      <c r="G74" s="60"/>
    </row>
    <row r="75" spans="1:7" ht="15" customHeight="1">
      <c r="A75" s="60" t="s">
        <v>296</v>
      </c>
      <c r="B75" s="94"/>
      <c r="C75" s="60"/>
      <c r="D75" s="60"/>
      <c r="E75" s="60"/>
      <c r="F75" s="60"/>
      <c r="G75" s="60"/>
    </row>
  </sheetData>
  <mergeCells count="101">
    <mergeCell ref="C54:E54"/>
    <mergeCell ref="C55:E55"/>
    <mergeCell ref="I42:N42"/>
    <mergeCell ref="X41:Z41"/>
    <mergeCell ref="AA42:AF42"/>
    <mergeCell ref="C42:D42"/>
    <mergeCell ref="E42:H42"/>
    <mergeCell ref="O42:T42"/>
    <mergeCell ref="U42:Z42"/>
    <mergeCell ref="C53:E53"/>
    <mergeCell ref="AA41:AC41"/>
    <mergeCell ref="AD41:AF41"/>
    <mergeCell ref="F41:H41"/>
    <mergeCell ref="I41:K41"/>
    <mergeCell ref="L41:N41"/>
    <mergeCell ref="O41:Q41"/>
    <mergeCell ref="R41:T41"/>
    <mergeCell ref="F40:H40"/>
    <mergeCell ref="I40:K40"/>
    <mergeCell ref="L40:N40"/>
    <mergeCell ref="O40:Q40"/>
    <mergeCell ref="R40:T40"/>
    <mergeCell ref="AJ40:AK40"/>
    <mergeCell ref="AL42:AM42"/>
    <mergeCell ref="C51:E51"/>
    <mergeCell ref="C52:E52"/>
    <mergeCell ref="AG41:AI41"/>
    <mergeCell ref="AJ41:AK41"/>
    <mergeCell ref="AG39:AI39"/>
    <mergeCell ref="AJ39:AK39"/>
    <mergeCell ref="U40:W40"/>
    <mergeCell ref="X40:Z40"/>
    <mergeCell ref="AA40:AC40"/>
    <mergeCell ref="AD40:AF40"/>
    <mergeCell ref="AG40:AI40"/>
    <mergeCell ref="U41:W41"/>
    <mergeCell ref="AG42:AK42"/>
    <mergeCell ref="F39:H39"/>
    <mergeCell ref="I39:K39"/>
    <mergeCell ref="L39:N39"/>
    <mergeCell ref="O39:Q39"/>
    <mergeCell ref="R39:T39"/>
    <mergeCell ref="U39:W39"/>
    <mergeCell ref="X39:Z39"/>
    <mergeCell ref="AA39:AC39"/>
    <mergeCell ref="AA38:AF38"/>
    <mergeCell ref="AD39:AF39"/>
    <mergeCell ref="C38:D38"/>
    <mergeCell ref="E38:H38"/>
    <mergeCell ref="I38:N38"/>
    <mergeCell ref="O38:T38"/>
    <mergeCell ref="U38:Z38"/>
    <mergeCell ref="AM31:AN31"/>
    <mergeCell ref="A32:E32"/>
    <mergeCell ref="AM32:AN33"/>
    <mergeCell ref="A33:E33"/>
    <mergeCell ref="AG38:AK38"/>
    <mergeCell ref="AL38:AM38"/>
    <mergeCell ref="AM30:AN30"/>
    <mergeCell ref="AM14:AN14"/>
    <mergeCell ref="AM15:AN15"/>
    <mergeCell ref="AM16:AN16"/>
    <mergeCell ref="AM29:AN29"/>
    <mergeCell ref="AM18:AN18"/>
    <mergeCell ref="AM19:AN19"/>
    <mergeCell ref="AM20:AN20"/>
    <mergeCell ref="AM21:AN21"/>
    <mergeCell ref="AM22:AN22"/>
    <mergeCell ref="AM23:AN23"/>
    <mergeCell ref="AM17:AN17"/>
    <mergeCell ref="AM24:AN24"/>
    <mergeCell ref="AM25:AN25"/>
    <mergeCell ref="AM26:AN26"/>
    <mergeCell ref="AM27:AN27"/>
    <mergeCell ref="AM28:AN28"/>
    <mergeCell ref="AM12:AN12"/>
    <mergeCell ref="AM13:AN13"/>
    <mergeCell ref="AK4:AN4"/>
    <mergeCell ref="AK5:AN5"/>
    <mergeCell ref="AH6:AJ6"/>
    <mergeCell ref="F8:AJ8"/>
    <mergeCell ref="AK8:AK11"/>
    <mergeCell ref="AL8:AL11"/>
    <mergeCell ref="AM8:AN11"/>
    <mergeCell ref="F9:L9"/>
    <mergeCell ref="M9:S9"/>
    <mergeCell ref="T9:Z9"/>
    <mergeCell ref="AA9:AG9"/>
    <mergeCell ref="AH9:AJ9"/>
    <mergeCell ref="A8:A11"/>
    <mergeCell ref="C8:C11"/>
    <mergeCell ref="D8:D11"/>
    <mergeCell ref="E8:E11"/>
    <mergeCell ref="B8:B9"/>
    <mergeCell ref="B10:B11"/>
    <mergeCell ref="AK2:AN2"/>
    <mergeCell ref="M3:P3"/>
    <mergeCell ref="Q3:R3"/>
    <mergeCell ref="S3:T3"/>
    <mergeCell ref="U3:V3"/>
    <mergeCell ref="AK3:AN3"/>
  </mergeCells>
  <phoneticPr fontId="3"/>
  <dataValidations count="5">
    <dataValidation type="list" allowBlank="1" showInputMessage="1" showErrorMessage="1" sqref="C12:C31" xr:uid="{00000000-0002-0000-1500-000000000000}">
      <formula1>"A,B,C,D"</formula1>
    </dataValidation>
    <dataValidation type="list" allowBlank="1" showInputMessage="1" showErrorMessage="1" sqref="AK4:AN4" xr:uid="{00000000-0002-0000-1500-000001000000}">
      <formula1>"４週,歴月"</formula1>
    </dataValidation>
    <dataValidation type="list" allowBlank="1" showInputMessage="1" showErrorMessage="1" sqref="AK5:AN5" xr:uid="{00000000-0002-0000-1500-000002000000}">
      <formula1>"予定,実績"</formula1>
    </dataValidation>
    <dataValidation type="list" allowBlank="1" showInputMessage="1" sqref="B13:B15" xr:uid="{00000000-0002-0000-1500-000003000000}">
      <formula1>INDIRECT($AK$2)</formula1>
    </dataValidation>
    <dataValidation allowBlank="1" showInputMessage="1" sqref="B12"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FEEF9A2F-55C8-474E-9E8E-F6E4DDD80C21}">
          <x14:formula1>
            <xm:f>選択肢!$C$18</xm:f>
          </x14:formula1>
          <xm:sqref>B16:B31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23"/>
  <sheetViews>
    <sheetView workbookViewId="0">
      <selection activeCell="A22" sqref="A22"/>
    </sheetView>
  </sheetViews>
  <sheetFormatPr defaultRowHeight="18"/>
  <cols>
    <col min="1" max="1" width="26.33203125" customWidth="1"/>
    <col min="2" max="2" width="9" customWidth="1"/>
    <col min="3" max="3" width="22" customWidth="1"/>
  </cols>
  <sheetData>
    <row r="1" spans="1:12">
      <c r="A1" t="s">
        <v>140</v>
      </c>
      <c r="B1" t="s">
        <v>129</v>
      </c>
      <c r="C1" t="s">
        <v>130</v>
      </c>
      <c r="D1" t="s">
        <v>131</v>
      </c>
      <c r="E1" t="s">
        <v>132</v>
      </c>
      <c r="F1" t="s">
        <v>133</v>
      </c>
      <c r="G1" t="s">
        <v>134</v>
      </c>
      <c r="H1" t="s">
        <v>135</v>
      </c>
      <c r="I1" t="s">
        <v>136</v>
      </c>
      <c r="J1" t="s">
        <v>137</v>
      </c>
      <c r="K1" t="s">
        <v>252</v>
      </c>
    </row>
    <row r="2" spans="1:12">
      <c r="A2" t="s">
        <v>259</v>
      </c>
      <c r="B2" t="s">
        <v>110</v>
      </c>
      <c r="C2" t="s">
        <v>111</v>
      </c>
      <c r="D2" t="s">
        <v>112</v>
      </c>
    </row>
    <row r="3" spans="1:12">
      <c r="A3" t="s">
        <v>255</v>
      </c>
      <c r="B3" t="s">
        <v>110</v>
      </c>
      <c r="C3" t="s">
        <v>111</v>
      </c>
      <c r="D3" t="s">
        <v>112</v>
      </c>
    </row>
    <row r="4" spans="1:12">
      <c r="A4" t="s">
        <v>256</v>
      </c>
      <c r="B4" t="s">
        <v>110</v>
      </c>
      <c r="C4" t="s">
        <v>111</v>
      </c>
      <c r="D4" t="s">
        <v>112</v>
      </c>
    </row>
    <row r="5" spans="1:12">
      <c r="A5" t="s">
        <v>257</v>
      </c>
      <c r="B5" t="s">
        <v>110</v>
      </c>
      <c r="C5" t="s">
        <v>111</v>
      </c>
      <c r="D5" t="s">
        <v>112</v>
      </c>
    </row>
    <row r="6" spans="1:12">
      <c r="A6" s="126" t="s">
        <v>102</v>
      </c>
      <c r="B6" s="126" t="s">
        <v>110</v>
      </c>
      <c r="C6" s="126" t="s">
        <v>113</v>
      </c>
      <c r="D6" s="126" t="s">
        <v>114</v>
      </c>
      <c r="E6" s="126" t="s">
        <v>115</v>
      </c>
      <c r="F6" s="126" t="s">
        <v>116</v>
      </c>
      <c r="G6" s="126"/>
      <c r="H6" s="126"/>
      <c r="I6" s="126"/>
      <c r="J6" s="126"/>
    </row>
    <row r="7" spans="1:12">
      <c r="A7" s="126" t="s">
        <v>95</v>
      </c>
      <c r="B7" s="126" t="s">
        <v>110</v>
      </c>
      <c r="C7" s="126" t="s">
        <v>113</v>
      </c>
      <c r="D7" s="126" t="s">
        <v>114</v>
      </c>
      <c r="E7" s="126" t="s">
        <v>115</v>
      </c>
      <c r="F7" s="126" t="s">
        <v>117</v>
      </c>
      <c r="G7" s="126" t="s">
        <v>118</v>
      </c>
      <c r="H7" s="126" t="s">
        <v>245</v>
      </c>
      <c r="I7" s="126" t="s">
        <v>116</v>
      </c>
      <c r="J7" s="126" t="s">
        <v>325</v>
      </c>
    </row>
    <row r="8" spans="1:12">
      <c r="A8" s="140" t="s">
        <v>233</v>
      </c>
      <c r="B8" s="126" t="s">
        <v>110</v>
      </c>
      <c r="C8" s="126" t="s">
        <v>113</v>
      </c>
      <c r="D8" s="126" t="s">
        <v>125</v>
      </c>
      <c r="E8" s="126" t="s">
        <v>116</v>
      </c>
      <c r="F8" s="126" t="s">
        <v>266</v>
      </c>
      <c r="G8" s="126" t="s">
        <v>284</v>
      </c>
      <c r="H8" s="126"/>
      <c r="I8" s="126"/>
      <c r="J8" s="126"/>
    </row>
    <row r="9" spans="1:12">
      <c r="A9" s="140" t="s">
        <v>234</v>
      </c>
      <c r="B9" s="126" t="s">
        <v>110</v>
      </c>
      <c r="C9" s="126" t="s">
        <v>113</v>
      </c>
      <c r="D9" s="126" t="s">
        <v>125</v>
      </c>
      <c r="E9" s="126" t="s">
        <v>284</v>
      </c>
      <c r="F9" s="126"/>
      <c r="G9" s="126"/>
      <c r="H9" s="126"/>
      <c r="I9" s="126"/>
      <c r="J9" s="126"/>
    </row>
    <row r="10" spans="1:12">
      <c r="A10" s="126" t="s">
        <v>235</v>
      </c>
      <c r="B10" s="126" t="s">
        <v>110</v>
      </c>
      <c r="C10" s="126" t="s">
        <v>113</v>
      </c>
      <c r="D10" s="126" t="s">
        <v>125</v>
      </c>
      <c r="E10" s="126" t="s">
        <v>116</v>
      </c>
      <c r="F10" s="126" t="s">
        <v>267</v>
      </c>
      <c r="G10" s="126" t="s">
        <v>325</v>
      </c>
      <c r="H10" s="126"/>
      <c r="I10" s="126"/>
      <c r="J10" s="126"/>
    </row>
    <row r="11" spans="1:12">
      <c r="A11" s="126" t="s">
        <v>126</v>
      </c>
      <c r="B11" s="126" t="s">
        <v>110</v>
      </c>
      <c r="C11" s="126" t="s">
        <v>113</v>
      </c>
      <c r="D11" s="126" t="s">
        <v>114</v>
      </c>
      <c r="E11" s="126" t="s">
        <v>115</v>
      </c>
      <c r="F11" s="126" t="s">
        <v>117</v>
      </c>
      <c r="G11" s="126" t="s">
        <v>118</v>
      </c>
      <c r="H11" s="126" t="s">
        <v>245</v>
      </c>
      <c r="I11" s="126" t="s">
        <v>127</v>
      </c>
      <c r="J11" s="126" t="s">
        <v>128</v>
      </c>
      <c r="K11" t="s">
        <v>116</v>
      </c>
      <c r="L11" s="126" t="s">
        <v>284</v>
      </c>
    </row>
    <row r="12" spans="1:12">
      <c r="A12" s="126" t="s">
        <v>187</v>
      </c>
      <c r="B12" s="126" t="s">
        <v>110</v>
      </c>
      <c r="C12" s="126" t="s">
        <v>113</v>
      </c>
      <c r="D12" s="126" t="s">
        <v>115</v>
      </c>
      <c r="E12" s="126" t="s">
        <v>117</v>
      </c>
      <c r="F12" s="126" t="s">
        <v>118</v>
      </c>
      <c r="G12" s="126" t="s">
        <v>245</v>
      </c>
      <c r="H12" s="126" t="s">
        <v>116</v>
      </c>
      <c r="I12" s="126"/>
      <c r="J12" s="126"/>
    </row>
    <row r="13" spans="1:12">
      <c r="A13" s="126" t="s">
        <v>188</v>
      </c>
      <c r="B13" s="126" t="s">
        <v>110</v>
      </c>
      <c r="C13" s="126" t="s">
        <v>113</v>
      </c>
      <c r="D13" s="126" t="s">
        <v>119</v>
      </c>
      <c r="E13" s="126" t="s">
        <v>116</v>
      </c>
      <c r="F13" s="126" t="s">
        <v>284</v>
      </c>
      <c r="G13" s="126"/>
      <c r="H13" s="126"/>
      <c r="I13" s="126"/>
      <c r="J13" s="126"/>
    </row>
    <row r="14" spans="1:12">
      <c r="A14" s="126" t="s">
        <v>301</v>
      </c>
      <c r="B14" s="126" t="s">
        <v>110</v>
      </c>
      <c r="C14" s="126" t="s">
        <v>302</v>
      </c>
      <c r="D14" s="126"/>
      <c r="E14" s="126"/>
      <c r="F14" s="126"/>
      <c r="G14" s="126"/>
      <c r="H14" s="126"/>
      <c r="I14" s="126"/>
      <c r="J14" s="126"/>
    </row>
    <row r="15" spans="1:12">
      <c r="A15" s="126" t="s">
        <v>101</v>
      </c>
      <c r="B15" s="126" t="s">
        <v>110</v>
      </c>
      <c r="C15" s="126" t="s">
        <v>113</v>
      </c>
      <c r="D15" s="126" t="s">
        <v>120</v>
      </c>
      <c r="E15" s="126" t="s">
        <v>121</v>
      </c>
      <c r="F15" s="126" t="s">
        <v>122</v>
      </c>
      <c r="G15" s="126"/>
      <c r="H15" s="126"/>
      <c r="I15" s="126"/>
      <c r="J15" s="126"/>
    </row>
    <row r="16" spans="1:12">
      <c r="A16" s="126" t="s">
        <v>247</v>
      </c>
      <c r="B16" s="126" t="s">
        <v>110</v>
      </c>
      <c r="C16" s="126" t="s">
        <v>113</v>
      </c>
      <c r="D16" s="126" t="s">
        <v>121</v>
      </c>
      <c r="E16" s="126" t="s">
        <v>122</v>
      </c>
      <c r="F16" s="126"/>
      <c r="G16" s="126"/>
      <c r="H16" s="126"/>
      <c r="I16" s="126"/>
      <c r="J16" s="126"/>
    </row>
    <row r="17" spans="1:10">
      <c r="A17" s="126" t="s">
        <v>246</v>
      </c>
      <c r="B17" s="126" t="s">
        <v>110</v>
      </c>
      <c r="C17" s="126" t="s">
        <v>113</v>
      </c>
      <c r="D17" s="126" t="s">
        <v>121</v>
      </c>
      <c r="E17" s="126" t="s">
        <v>122</v>
      </c>
      <c r="F17" s="126" t="s">
        <v>284</v>
      </c>
      <c r="G17" s="126"/>
      <c r="H17" s="126"/>
      <c r="I17" s="126"/>
      <c r="J17" s="126"/>
    </row>
    <row r="18" spans="1:10">
      <c r="A18" s="126" t="s">
        <v>100</v>
      </c>
      <c r="B18" s="126" t="s">
        <v>110</v>
      </c>
      <c r="C18" s="126" t="s">
        <v>112</v>
      </c>
      <c r="D18" s="126"/>
      <c r="E18" s="126"/>
      <c r="F18" s="126"/>
      <c r="G18" s="126"/>
      <c r="H18" s="126"/>
      <c r="I18" s="126"/>
      <c r="J18" s="126"/>
    </row>
    <row r="19" spans="1:10">
      <c r="A19" s="126" t="s">
        <v>99</v>
      </c>
      <c r="B19" s="126" t="s">
        <v>110</v>
      </c>
      <c r="C19" s="126" t="s">
        <v>113</v>
      </c>
      <c r="D19" s="126" t="s">
        <v>123</v>
      </c>
      <c r="E19" s="126"/>
      <c r="F19" s="126"/>
      <c r="G19" s="126"/>
      <c r="H19" s="126"/>
      <c r="I19" s="126"/>
      <c r="J19" s="126"/>
    </row>
    <row r="20" spans="1:10">
      <c r="A20" s="126" t="s">
        <v>98</v>
      </c>
      <c r="B20" s="126" t="s">
        <v>110</v>
      </c>
      <c r="C20" s="126" t="s">
        <v>113</v>
      </c>
      <c r="D20" s="126" t="s">
        <v>124</v>
      </c>
      <c r="E20" s="126"/>
      <c r="F20" s="126"/>
      <c r="G20" s="126"/>
      <c r="H20" s="126"/>
      <c r="I20" s="126"/>
      <c r="J20" s="126"/>
    </row>
    <row r="22" spans="1:10">
      <c r="A22" s="126" t="s">
        <v>326</v>
      </c>
    </row>
    <row r="23" spans="1:10">
      <c r="A23" s="126" t="s">
        <v>327</v>
      </c>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8"/>
  <sheetViews>
    <sheetView showGridLines="0" view="pageBreakPreview" zoomScaleNormal="100" zoomScaleSheetLayoutView="100" workbookViewId="0">
      <selection activeCell="E45" sqref="E45"/>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306</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258</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40</v>
      </c>
      <c r="AI6" s="318"/>
      <c r="AJ6" s="318"/>
      <c r="AK6" s="88" t="s">
        <v>145</v>
      </c>
      <c r="AL6" s="99">
        <v>160</v>
      </c>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76"/>
      <c r="AN12" s="276"/>
    </row>
    <row r="13" spans="1:40" ht="18" customHeight="1">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76"/>
      <c r="AN13" s="276"/>
    </row>
    <row r="14" spans="1:40" ht="18" customHeight="1">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76"/>
      <c r="AN14" s="276"/>
    </row>
    <row r="15" spans="1:40" ht="18" customHeight="1">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76"/>
      <c r="AN15" s="276"/>
    </row>
    <row r="16" spans="1:40" ht="18" customHeight="1">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10</v>
      </c>
      <c r="B21" s="103" t="s">
        <v>112</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79"/>
      <c r="AN32" s="279"/>
    </row>
    <row r="33" spans="1:40" ht="18" customHeight="1">
      <c r="A33" s="284" t="s">
        <v>96</v>
      </c>
      <c r="B33" s="284"/>
      <c r="C33" s="284"/>
      <c r="D33" s="284"/>
      <c r="E33" s="285"/>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79"/>
      <c r="AN33" s="27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191</v>
      </c>
      <c r="B38" s="60"/>
      <c r="D38" s="60"/>
      <c r="E38" s="60"/>
      <c r="F38" s="60"/>
      <c r="G38" s="60"/>
      <c r="H38" s="60"/>
      <c r="I38" s="60"/>
      <c r="J38" s="60"/>
      <c r="K38" s="60"/>
    </row>
    <row r="39" spans="1:40" ht="18" customHeight="1">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12"/>
      <c r="B40" s="312"/>
      <c r="C40" s="312"/>
      <c r="D40" s="110">
        <f>IF(S3=1,10,IF(S3=2,11,IF(S3=3,12,S3-3)))</f>
        <v>2</v>
      </c>
      <c r="E40" s="110">
        <f>IF(S3=1,11,IF(S3=2,12,S3-2))</f>
        <v>3</v>
      </c>
      <c r="F40" s="313">
        <f>IF(S3=1,12,S3-1)</f>
        <v>4</v>
      </c>
      <c r="G40" s="313"/>
      <c r="H40" s="313"/>
      <c r="I40" s="277" t="s">
        <v>236</v>
      </c>
      <c r="J40" s="277"/>
      <c r="K40" s="277"/>
      <c r="M40" s="283" t="s">
        <v>184</v>
      </c>
      <c r="N40" s="284"/>
      <c r="O40" s="284"/>
      <c r="P40" s="284"/>
      <c r="Q40" s="284"/>
      <c r="R40" s="284"/>
      <c r="S40" s="284"/>
      <c r="T40" s="284"/>
      <c r="U40" s="284"/>
      <c r="V40" s="284"/>
      <c r="W40" s="284"/>
      <c r="X40" s="284"/>
      <c r="Y40" s="284"/>
      <c r="Z40" s="284"/>
      <c r="AA40" s="284"/>
      <c r="AB40" s="284"/>
      <c r="AC40" s="284"/>
      <c r="AD40" s="284"/>
      <c r="AE40" s="284"/>
      <c r="AF40" s="284"/>
      <c r="AG40" s="284"/>
      <c r="AH40" s="308" t="s">
        <v>274</v>
      </c>
      <c r="AI40" s="309"/>
      <c r="AJ40" s="309"/>
      <c r="AK40" s="309"/>
      <c r="AL40" s="310"/>
      <c r="AM40" s="295" t="s">
        <v>194</v>
      </c>
      <c r="AN40" s="295"/>
    </row>
    <row r="41" spans="1:40" ht="18" customHeight="1">
      <c r="A41" s="295" t="s">
        <v>238</v>
      </c>
      <c r="B41" s="295"/>
      <c r="C41" s="295"/>
      <c r="D41" s="111">
        <v>80</v>
      </c>
      <c r="E41" s="111">
        <v>80</v>
      </c>
      <c r="F41" s="311">
        <v>81</v>
      </c>
      <c r="G41" s="311"/>
      <c r="H41" s="311"/>
      <c r="I41" s="283">
        <f>SUM(D41:F41)</f>
        <v>241</v>
      </c>
      <c r="J41" s="284"/>
      <c r="K41" s="285"/>
      <c r="M41" s="334" t="s">
        <v>251</v>
      </c>
      <c r="N41" s="280" t="s">
        <v>275</v>
      </c>
      <c r="O41" s="328"/>
      <c r="P41" s="329"/>
      <c r="Q41" s="322" t="s">
        <v>271</v>
      </c>
      <c r="R41" s="323"/>
      <c r="S41" s="323"/>
      <c r="T41" s="323"/>
      <c r="U41" s="323"/>
      <c r="V41" s="323"/>
      <c r="W41" s="323"/>
      <c r="X41" s="323"/>
      <c r="Y41" s="323"/>
      <c r="Z41" s="323"/>
      <c r="AA41" s="323"/>
      <c r="AB41" s="323"/>
      <c r="AC41" s="323"/>
      <c r="AD41" s="323"/>
      <c r="AE41" s="323"/>
      <c r="AF41" s="323"/>
      <c r="AG41" s="324"/>
      <c r="AH41" s="321">
        <f>SUM(F33:AJ33)</f>
        <v>490</v>
      </c>
      <c r="AI41" s="294"/>
      <c r="AJ41" s="130" t="s">
        <v>185</v>
      </c>
      <c r="AK41" s="321">
        <f>ROUNDUP(AH41/450,0)</f>
        <v>2</v>
      </c>
      <c r="AL41" s="294"/>
      <c r="AM41" s="277">
        <f>MIN(AH41:AK43)</f>
        <v>1</v>
      </c>
      <c r="AN41" s="277"/>
    </row>
    <row r="42" spans="1:40" ht="18" customHeight="1">
      <c r="A42" s="295" t="s">
        <v>239</v>
      </c>
      <c r="B42" s="295"/>
      <c r="C42" s="295"/>
      <c r="D42" s="111">
        <v>10</v>
      </c>
      <c r="E42" s="111">
        <v>15</v>
      </c>
      <c r="F42" s="311">
        <v>14</v>
      </c>
      <c r="G42" s="311"/>
      <c r="H42" s="311"/>
      <c r="I42" s="283">
        <f>SUM(D42:H42)*0.1</f>
        <v>3.9000000000000004</v>
      </c>
      <c r="J42" s="284"/>
      <c r="K42" s="285"/>
      <c r="M42" s="335"/>
      <c r="N42" s="281"/>
      <c r="O42" s="330"/>
      <c r="P42" s="331"/>
      <c r="Q42" s="325" t="s">
        <v>272</v>
      </c>
      <c r="R42" s="326"/>
      <c r="S42" s="326"/>
      <c r="T42" s="326"/>
      <c r="U42" s="326"/>
      <c r="V42" s="326"/>
      <c r="W42" s="326"/>
      <c r="X42" s="326"/>
      <c r="Y42" s="326"/>
      <c r="Z42" s="326"/>
      <c r="AA42" s="326"/>
      <c r="AB42" s="326"/>
      <c r="AC42" s="326"/>
      <c r="AD42" s="326"/>
      <c r="AE42" s="326"/>
      <c r="AF42" s="326"/>
      <c r="AG42" s="327"/>
      <c r="AH42" s="283">
        <f>COUNTA(B13:B31)</f>
        <v>9</v>
      </c>
      <c r="AI42" s="284"/>
      <c r="AJ42" s="136" t="s">
        <v>186</v>
      </c>
      <c r="AK42" s="321">
        <f>ROUNDUP(AH42/10,0)</f>
        <v>1</v>
      </c>
      <c r="AL42" s="294"/>
      <c r="AM42" s="277"/>
      <c r="AN42" s="277"/>
    </row>
    <row r="43" spans="1:40" ht="18" customHeight="1">
      <c r="A43" s="277" t="s">
        <v>236</v>
      </c>
      <c r="B43" s="277"/>
      <c r="C43" s="277"/>
      <c r="D43" s="75">
        <f>D41+D42*0.1</f>
        <v>81</v>
      </c>
      <c r="E43" s="75">
        <f>E41+E42*0.1</f>
        <v>81.5</v>
      </c>
      <c r="F43" s="283">
        <f t="shared" ref="F43" si="3">F41+F42*0.1</f>
        <v>82.4</v>
      </c>
      <c r="G43" s="284"/>
      <c r="H43" s="285"/>
      <c r="I43" s="283">
        <f>SUM(D43:H43)</f>
        <v>244.9</v>
      </c>
      <c r="J43" s="284"/>
      <c r="K43" s="285"/>
      <c r="M43" s="336"/>
      <c r="N43" s="282"/>
      <c r="O43" s="332"/>
      <c r="P43" s="333"/>
      <c r="Q43" s="325" t="s">
        <v>273</v>
      </c>
      <c r="R43" s="326"/>
      <c r="S43" s="326"/>
      <c r="T43" s="326"/>
      <c r="U43" s="326"/>
      <c r="V43" s="326"/>
      <c r="W43" s="326"/>
      <c r="X43" s="326"/>
      <c r="Y43" s="326"/>
      <c r="Z43" s="326"/>
      <c r="AA43" s="326"/>
      <c r="AB43" s="326"/>
      <c r="AC43" s="326"/>
      <c r="AD43" s="326"/>
      <c r="AE43" s="326"/>
      <c r="AF43" s="326"/>
      <c r="AG43" s="327"/>
      <c r="AH43" s="321">
        <f>ROUNDDOWN(I45,1)</f>
        <v>81.599999999999994</v>
      </c>
      <c r="AI43" s="294"/>
      <c r="AJ43" s="137" t="s">
        <v>186</v>
      </c>
      <c r="AK43" s="321">
        <f>ROUNDUP(IF(X45="",AH43/40,IF(X45="○",AH43/50)),0)</f>
        <v>3</v>
      </c>
      <c r="AL43" s="294"/>
      <c r="AM43" s="277"/>
      <c r="AN43" s="277"/>
    </row>
    <row r="44" spans="1:40" ht="18" customHeight="1">
      <c r="A44" s="62" t="s">
        <v>241</v>
      </c>
      <c r="B44" s="59"/>
      <c r="H44" s="60" t="s">
        <v>237</v>
      </c>
      <c r="M44" s="111"/>
      <c r="N44" s="325" t="s">
        <v>276</v>
      </c>
      <c r="O44" s="326"/>
      <c r="P44" s="326"/>
      <c r="Q44" s="326"/>
      <c r="R44" s="326"/>
      <c r="S44" s="326"/>
      <c r="T44" s="326"/>
      <c r="U44" s="326"/>
      <c r="V44" s="326"/>
      <c r="W44" s="326"/>
      <c r="X44" s="326"/>
      <c r="Y44" s="326"/>
      <c r="Z44" s="326"/>
      <c r="AA44" s="326"/>
      <c r="AB44" s="326"/>
      <c r="AC44" s="326"/>
      <c r="AD44" s="326"/>
      <c r="AE44" s="326"/>
      <c r="AF44" s="326"/>
      <c r="AG44" s="327"/>
      <c r="AH44" s="320"/>
      <c r="AI44" s="320"/>
      <c r="AJ44" s="320"/>
      <c r="AK44" s="320"/>
      <c r="AL44" s="320"/>
      <c r="AM44" s="283" cm="1">
        <f t="array" ref="AM44">ROUNDUP(_xlfn.IFS(AM41&lt;2,1,AND(AM41&lt;=2,AM41&lt;6),AM41-1,AM41&gt;=6,AM41/2*3),1)</f>
        <v>1</v>
      </c>
      <c r="AN44" s="285"/>
    </row>
    <row r="45" spans="1:40" ht="18" customHeight="1">
      <c r="B45" s="62"/>
      <c r="I45" s="277">
        <f>I43/3</f>
        <v>81.63333333333334</v>
      </c>
      <c r="J45" s="277"/>
      <c r="K45" s="277"/>
      <c r="M45" s="114" t="s">
        <v>277</v>
      </c>
      <c r="N45" s="134"/>
      <c r="O45" s="132"/>
      <c r="P45" s="132"/>
      <c r="Q45" s="132"/>
      <c r="R45" s="132"/>
      <c r="S45" s="132"/>
      <c r="T45" s="132"/>
      <c r="U45" s="132"/>
      <c r="V45" s="132"/>
      <c r="W45" s="132"/>
      <c r="X45" s="337"/>
      <c r="Y45" s="338"/>
      <c r="Z45" s="132"/>
      <c r="AA45" s="132"/>
      <c r="AB45" s="132"/>
      <c r="AC45" s="132"/>
      <c r="AD45" s="132"/>
      <c r="AE45" s="132"/>
      <c r="AF45" s="132"/>
      <c r="AG45" s="132"/>
      <c r="AH45" s="132"/>
      <c r="AI45" s="132"/>
      <c r="AJ45" s="132"/>
      <c r="AK45" s="132"/>
      <c r="AL45" s="132"/>
      <c r="AM45" s="132"/>
      <c r="AN45" s="132"/>
    </row>
    <row r="46" spans="1:40" ht="14.25" customHeight="1">
      <c r="B46" s="62"/>
      <c r="I46" s="67"/>
      <c r="J46" s="67"/>
      <c r="K46" s="67"/>
      <c r="M46" s="60" t="s">
        <v>278</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B47" s="62"/>
      <c r="I47" s="67"/>
      <c r="J47" s="67"/>
      <c r="K47" s="67"/>
      <c r="M47" s="60" t="s">
        <v>279</v>
      </c>
      <c r="N47" s="135"/>
      <c r="O47" s="133"/>
      <c r="P47" s="133"/>
      <c r="Q47" s="133"/>
      <c r="R47" s="133"/>
      <c r="S47" s="133"/>
      <c r="T47" s="133"/>
      <c r="U47" s="133"/>
      <c r="V47" s="133"/>
      <c r="W47" s="133"/>
      <c r="X47" s="131"/>
      <c r="Y47" s="131"/>
      <c r="Z47" s="133"/>
      <c r="AA47" s="133"/>
      <c r="AB47" s="133"/>
      <c r="AC47" s="133"/>
      <c r="AD47" s="133"/>
      <c r="AE47" s="133"/>
      <c r="AF47" s="133"/>
      <c r="AG47" s="133"/>
      <c r="AH47" s="133"/>
      <c r="AI47" s="133"/>
      <c r="AJ47" s="133"/>
      <c r="AK47" s="133"/>
      <c r="AL47" s="133"/>
      <c r="AM47" s="133"/>
      <c r="AN47" s="133"/>
    </row>
    <row r="48" spans="1:40" ht="13.5" customHeight="1">
      <c r="A48" s="86"/>
      <c r="B48" s="86"/>
      <c r="C48" s="86"/>
      <c r="D48" s="86"/>
      <c r="E48" s="86"/>
      <c r="F48" s="86"/>
      <c r="G48" s="86"/>
      <c r="H48" s="86"/>
      <c r="I48" s="86"/>
      <c r="J48" s="60"/>
      <c r="K48" s="60"/>
      <c r="L48" s="60"/>
      <c r="M48" s="319" t="s">
        <v>280</v>
      </c>
      <c r="N48" s="319"/>
      <c r="O48" s="319"/>
      <c r="P48" s="319"/>
      <c r="Q48" s="319"/>
      <c r="R48" s="319"/>
      <c r="S48" s="319"/>
      <c r="T48" s="319"/>
      <c r="U48" s="319"/>
      <c r="V48" s="319"/>
      <c r="W48" s="319"/>
      <c r="X48" s="319"/>
      <c r="Y48" s="319"/>
      <c r="Z48" s="319"/>
      <c r="AA48" s="319"/>
      <c r="AB48" s="319"/>
      <c r="AC48" s="319"/>
      <c r="AD48" s="319"/>
      <c r="AE48" s="319"/>
      <c r="AF48" s="319"/>
      <c r="AG48" s="319"/>
      <c r="AH48" s="319"/>
      <c r="AI48" s="319"/>
      <c r="AJ48" s="319"/>
      <c r="AK48" s="319"/>
      <c r="AL48" s="319"/>
      <c r="AM48" s="319"/>
      <c r="AN48" s="319"/>
    </row>
    <row r="49" spans="1:40" ht="4.5" customHeight="1">
      <c r="A49" s="86"/>
      <c r="B49" s="86"/>
      <c r="C49" s="86"/>
      <c r="D49" s="86"/>
      <c r="E49" s="86"/>
      <c r="F49" s="86"/>
      <c r="G49" s="86"/>
      <c r="H49" s="86"/>
      <c r="I49" s="86"/>
      <c r="J49" s="60"/>
      <c r="K49" s="60"/>
      <c r="L49" s="60"/>
      <c r="M49" s="106"/>
      <c r="N49" s="60"/>
      <c r="W49" s="67"/>
      <c r="X49" s="60"/>
      <c r="Y49" s="60"/>
      <c r="Z49" s="60"/>
      <c r="AA49" s="60"/>
      <c r="AB49" s="60"/>
      <c r="AC49" s="60"/>
      <c r="AD49" s="60"/>
      <c r="AE49" s="60"/>
      <c r="AF49" s="60"/>
      <c r="AG49" s="60"/>
      <c r="AH49" s="60"/>
      <c r="AI49" s="60"/>
      <c r="AJ49" s="106"/>
      <c r="AK49" s="60"/>
      <c r="AL49" s="67"/>
      <c r="AM49" s="67"/>
      <c r="AN49" s="62"/>
    </row>
    <row r="50" spans="1:40" ht="21" customHeight="1">
      <c r="A50" s="68" t="s">
        <v>298</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c r="A51" s="62"/>
      <c r="B51" s="67"/>
      <c r="C51" s="305" t="s">
        <v>297</v>
      </c>
      <c r="D51" s="306"/>
      <c r="E51" s="304" t="str">
        <f>IF(VLOOKUP($AK$2,選択肢!$A$1:$J$20,E56,FALSE)=0,"-",VLOOKUP($AK$2,選択肢!$A$1:$J$20,E56,FALSE))</f>
        <v>サービス提供責任者</v>
      </c>
      <c r="F51" s="304"/>
      <c r="G51" s="304"/>
      <c r="H51" s="304"/>
      <c r="I51" s="305" t="str">
        <f>IF(VLOOKUP($AK$2,選択肢!$A$1:$J$20,I56,FALSE)=0,"-",VLOOKUP($AK$2,選択肢!$A$1:$J$20,I56,FALSE))</f>
        <v>従業者</v>
      </c>
      <c r="J51" s="306"/>
      <c r="K51" s="306"/>
      <c r="L51" s="306"/>
      <c r="M51" s="306"/>
      <c r="N51" s="307"/>
      <c r="O51" s="302"/>
      <c r="P51" s="302"/>
      <c r="Q51" s="302"/>
      <c r="R51" s="302"/>
      <c r="S51" s="302"/>
      <c r="T51" s="302"/>
      <c r="U51" s="302"/>
      <c r="V51" s="302"/>
      <c r="W51" s="302"/>
      <c r="X51" s="302"/>
      <c r="Y51" s="302"/>
      <c r="Z51" s="302"/>
      <c r="AA51" s="302"/>
      <c r="AB51" s="302"/>
      <c r="AC51" s="302"/>
      <c r="AD51" s="302"/>
      <c r="AE51" s="302"/>
      <c r="AF51" s="302"/>
      <c r="AG51" s="302"/>
      <c r="AH51" s="302"/>
      <c r="AI51" s="302"/>
      <c r="AJ51" s="302"/>
      <c r="AK51" s="302"/>
      <c r="AL51" s="302"/>
      <c r="AM51" s="302"/>
      <c r="AN51" s="62"/>
    </row>
    <row r="52" spans="1:40" ht="18" customHeight="1">
      <c r="A52" s="62"/>
      <c r="B52" s="67"/>
      <c r="C52" s="102" t="s">
        <v>56</v>
      </c>
      <c r="D52" s="102" t="s">
        <v>57</v>
      </c>
      <c r="E52" s="101" t="s">
        <v>56</v>
      </c>
      <c r="F52" s="303" t="s">
        <v>57</v>
      </c>
      <c r="G52" s="303"/>
      <c r="H52" s="303"/>
      <c r="I52" s="299" t="s">
        <v>56</v>
      </c>
      <c r="J52" s="300"/>
      <c r="K52" s="301"/>
      <c r="L52" s="299" t="s">
        <v>57</v>
      </c>
      <c r="M52" s="300"/>
      <c r="N52" s="301"/>
      <c r="O52" s="296"/>
      <c r="P52" s="296"/>
      <c r="Q52" s="296"/>
      <c r="R52" s="296"/>
      <c r="S52" s="296"/>
      <c r="T52" s="296"/>
      <c r="U52" s="296"/>
      <c r="V52" s="296"/>
      <c r="W52" s="296"/>
      <c r="X52" s="296"/>
      <c r="Y52" s="296"/>
      <c r="Z52" s="296"/>
      <c r="AA52" s="296"/>
      <c r="AB52" s="296"/>
      <c r="AC52" s="296"/>
      <c r="AD52" s="296"/>
      <c r="AE52" s="296"/>
      <c r="AF52" s="296"/>
      <c r="AG52" s="296"/>
      <c r="AH52" s="296"/>
      <c r="AI52" s="296"/>
      <c r="AJ52" s="296"/>
      <c r="AK52" s="296"/>
      <c r="AL52" s="129"/>
      <c r="AM52" s="129"/>
      <c r="AN52" s="62"/>
    </row>
    <row r="53" spans="1:40" ht="18" customHeight="1">
      <c r="A53" s="62"/>
      <c r="B53" s="75" t="s">
        <v>107</v>
      </c>
      <c r="C53" s="101">
        <f>COUNTIFS($B$12:$B$31,C$51,$C$12:$C$31,"A",$E$12:$E$31,"*")</f>
        <v>1</v>
      </c>
      <c r="D53" s="101">
        <f>COUNTIFS($B$12:$B$31,C$51,$C$12:$C$31,"B",$E$12:$E$31,"*")</f>
        <v>0</v>
      </c>
      <c r="E53" s="101">
        <f>COUNTIFS($B$12:$B$31,E$51,$C$12:$C$31,"A",$E$12:$E$31,"*")</f>
        <v>0</v>
      </c>
      <c r="F53" s="299">
        <f>COUNTIFS($B$12:$B$31,E$51,$C$12:$C$31,"B",$E$12:$E$31,"*")</f>
        <v>1</v>
      </c>
      <c r="G53" s="300"/>
      <c r="H53" s="301"/>
      <c r="I53" s="299">
        <f>COUNTIFS($B$12:$B$31,I$51,$C$12:$C$31,"A",$E$12:$E$31,"*")</f>
        <v>0</v>
      </c>
      <c r="J53" s="300"/>
      <c r="K53" s="301"/>
      <c r="L53" s="299">
        <f>COUNTIFS($B$12:$B$31,I$51,$C$12:$C$31,"B",$E$12:$E$31,"*")</f>
        <v>0</v>
      </c>
      <c r="M53" s="300"/>
      <c r="N53" s="301"/>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129"/>
      <c r="AM53" s="129"/>
      <c r="AN53" s="62"/>
    </row>
    <row r="54" spans="1:40" ht="18" customHeight="1">
      <c r="A54" s="62"/>
      <c r="B54" s="82" t="s">
        <v>108</v>
      </c>
      <c r="C54" s="113"/>
      <c r="D54" s="113"/>
      <c r="E54" s="101">
        <f>COUNTIFS($B$12:$B$31,E$51,$C$12:$C$31,"C",$E$12:$E$31,"*")</f>
        <v>1</v>
      </c>
      <c r="F54" s="299">
        <f>COUNTIFS($B$12:$B$31,E$51,$C$12:$C$31,"D",$E$12:$E$31,"*")</f>
        <v>0</v>
      </c>
      <c r="G54" s="300"/>
      <c r="H54" s="301"/>
      <c r="I54" s="299">
        <f>COUNTIFS($B$12:$B$31,I$51,$C$12:$C$31,"C",$E$12:$E$31,"*")</f>
        <v>2</v>
      </c>
      <c r="J54" s="300"/>
      <c r="K54" s="301"/>
      <c r="L54" s="299">
        <f>COUNTIFS($B$12:$B$31,I$51,$C$12:$C$31,"D",$E$12:$E$31,"*")</f>
        <v>5</v>
      </c>
      <c r="M54" s="300"/>
      <c r="N54" s="301"/>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129"/>
      <c r="AM54" s="129"/>
      <c r="AN54" s="62"/>
    </row>
    <row r="55" spans="1:40" ht="18" customHeight="1">
      <c r="A55" s="62"/>
      <c r="B55" s="82" t="s">
        <v>183</v>
      </c>
      <c r="C55" s="297"/>
      <c r="D55" s="298"/>
      <c r="E55" s="299">
        <f>IF($AK$4="４週",SUMIFS($AK$12:$AK$31,$B$12:$B$31,E51)/4/$AH$6,IF($AK$4="歴月",SUMIFS($AK$12:$AK$31,$B$12:$B$31,E51)/$AL$6,"記載する期間を選択してください"))</f>
        <v>0</v>
      </c>
      <c r="F55" s="300"/>
      <c r="G55" s="300"/>
      <c r="H55" s="301"/>
      <c r="I55" s="299">
        <f>IF($AK$4="４週",SUMIFS($AK$12:$AK$31,$B$12:$B$31,I51)/4/$AH$6,IF($AK$4="歴月",SUMIFS($AK$12:$AK$31,$B$12:$B$31,I51)/$AL$6,"記載する期間を選択してください"))</f>
        <v>0</v>
      </c>
      <c r="J55" s="300"/>
      <c r="K55" s="300"/>
      <c r="L55" s="300"/>
      <c r="M55" s="300"/>
      <c r="N55" s="301"/>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62"/>
    </row>
    <row r="56" spans="1:40" ht="5.15"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154</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155</v>
      </c>
      <c r="B58" s="86"/>
      <c r="C58" s="86"/>
      <c r="D58" s="86"/>
      <c r="E58" s="86"/>
      <c r="F58" s="86"/>
      <c r="G58" s="86"/>
      <c r="H58" s="68"/>
      <c r="I58" s="68"/>
      <c r="J58" s="68"/>
      <c r="K58" s="68"/>
      <c r="L58" s="68"/>
      <c r="M58" s="68"/>
    </row>
    <row r="59" spans="1:40" s="60" customFormat="1" ht="15" customHeight="1">
      <c r="A59" s="60" t="s">
        <v>197</v>
      </c>
      <c r="B59" s="86"/>
      <c r="C59" s="86"/>
      <c r="D59" s="86"/>
      <c r="E59" s="86"/>
      <c r="F59" s="86"/>
      <c r="G59" s="86"/>
      <c r="H59" s="68"/>
      <c r="I59" s="68"/>
      <c r="J59" s="68"/>
      <c r="K59" s="68"/>
      <c r="L59" s="68"/>
      <c r="M59" s="68"/>
    </row>
    <row r="60" spans="1:40" s="60" customFormat="1" ht="15" customHeight="1">
      <c r="A60" s="60" t="s">
        <v>156</v>
      </c>
      <c r="B60" s="86"/>
      <c r="C60" s="86"/>
      <c r="D60" s="86"/>
      <c r="E60" s="86"/>
      <c r="F60" s="86"/>
      <c r="G60" s="86"/>
      <c r="H60" s="68"/>
      <c r="I60" s="68"/>
      <c r="J60" s="68"/>
      <c r="K60" s="68"/>
      <c r="L60" s="68"/>
      <c r="M60" s="68"/>
    </row>
    <row r="61" spans="1:40" s="60" customFormat="1" ht="15" customHeight="1">
      <c r="A61" s="60" t="s">
        <v>157</v>
      </c>
      <c r="B61" s="86"/>
      <c r="C61" s="86"/>
      <c r="D61" s="86"/>
      <c r="E61" s="86"/>
      <c r="F61" s="86"/>
      <c r="G61" s="86"/>
      <c r="H61" s="68"/>
      <c r="I61" s="68"/>
      <c r="J61" s="68"/>
      <c r="K61" s="68"/>
      <c r="L61" s="68"/>
      <c r="M61" s="68"/>
    </row>
    <row r="62" spans="1:40" ht="15" customHeight="1">
      <c r="A62" s="60" t="s">
        <v>158</v>
      </c>
      <c r="B62" s="94"/>
      <c r="C62" s="60"/>
      <c r="D62" s="60"/>
      <c r="E62" s="60"/>
      <c r="F62" s="60"/>
      <c r="G62" s="60"/>
    </row>
    <row r="63" spans="1:40" ht="15" customHeight="1">
      <c r="A63" s="60" t="s">
        <v>159</v>
      </c>
      <c r="B63" s="94"/>
      <c r="C63" s="60"/>
      <c r="D63" s="60"/>
      <c r="E63" s="60"/>
      <c r="F63" s="60"/>
      <c r="G63" s="60"/>
    </row>
    <row r="64" spans="1:40" ht="15" customHeight="1">
      <c r="A64" s="60"/>
      <c r="B64" s="75" t="s">
        <v>160</v>
      </c>
      <c r="C64" s="277" t="s">
        <v>161</v>
      </c>
      <c r="D64" s="277"/>
      <c r="E64" s="277"/>
      <c r="F64" s="60"/>
      <c r="G64" s="60"/>
    </row>
    <row r="65" spans="1:7" ht="15" customHeight="1">
      <c r="A65" s="60"/>
      <c r="B65" s="97" t="s">
        <v>173</v>
      </c>
      <c r="C65" s="278" t="s">
        <v>162</v>
      </c>
      <c r="D65" s="278"/>
      <c r="E65" s="278"/>
      <c r="F65" s="60"/>
      <c r="G65" s="60"/>
    </row>
    <row r="66" spans="1:7" ht="15" customHeight="1">
      <c r="A66" s="60"/>
      <c r="B66" s="97" t="s">
        <v>174</v>
      </c>
      <c r="C66" s="278" t="s">
        <v>163</v>
      </c>
      <c r="D66" s="278"/>
      <c r="E66" s="278"/>
      <c r="F66" s="60"/>
      <c r="G66" s="60"/>
    </row>
    <row r="67" spans="1:7" ht="15" customHeight="1">
      <c r="A67" s="60"/>
      <c r="B67" s="97" t="s">
        <v>175</v>
      </c>
      <c r="C67" s="278" t="s">
        <v>164</v>
      </c>
      <c r="D67" s="278"/>
      <c r="E67" s="278"/>
      <c r="F67" s="60"/>
      <c r="G67" s="60"/>
    </row>
    <row r="68" spans="1:7" ht="15" customHeight="1">
      <c r="A68" s="60"/>
      <c r="B68" s="97" t="s">
        <v>176</v>
      </c>
      <c r="C68" s="278" t="s">
        <v>165</v>
      </c>
      <c r="D68" s="278"/>
      <c r="E68" s="278"/>
      <c r="F68" s="60"/>
      <c r="G68" s="60"/>
    </row>
    <row r="69" spans="1:7" ht="15" customHeight="1">
      <c r="A69" s="60"/>
      <c r="B69" s="60" t="s">
        <v>166</v>
      </c>
      <c r="C69" s="60"/>
      <c r="D69" s="60"/>
      <c r="E69" s="60"/>
      <c r="F69" s="60"/>
      <c r="G69" s="60"/>
    </row>
    <row r="70" spans="1:7" ht="15" customHeight="1">
      <c r="A70" s="60"/>
      <c r="B70" s="60" t="s">
        <v>177</v>
      </c>
      <c r="C70" s="60"/>
      <c r="D70" s="60"/>
      <c r="E70" s="60"/>
      <c r="F70" s="60"/>
      <c r="G70" s="60"/>
    </row>
    <row r="71" spans="1:7" ht="15" customHeight="1">
      <c r="A71" s="60"/>
      <c r="B71" s="60" t="s">
        <v>167</v>
      </c>
      <c r="C71" s="60"/>
      <c r="D71" s="60"/>
      <c r="E71" s="60"/>
      <c r="F71" s="60"/>
      <c r="G71" s="60"/>
    </row>
    <row r="72" spans="1:7" ht="15" customHeight="1">
      <c r="A72" s="60" t="s">
        <v>168</v>
      </c>
      <c r="B72" s="94"/>
      <c r="C72" s="60"/>
      <c r="D72" s="60"/>
      <c r="E72" s="60"/>
      <c r="F72" s="60"/>
      <c r="G72" s="60"/>
    </row>
    <row r="73" spans="1:7" ht="15" customHeight="1">
      <c r="A73" s="60" t="s">
        <v>169</v>
      </c>
      <c r="B73" s="94"/>
      <c r="C73" s="60"/>
      <c r="D73" s="60"/>
      <c r="E73" s="60"/>
      <c r="F73" s="60"/>
      <c r="G73" s="60"/>
    </row>
    <row r="74" spans="1:7" ht="15" customHeight="1">
      <c r="A74" s="60" t="s">
        <v>178</v>
      </c>
      <c r="B74" s="94"/>
      <c r="C74" s="60"/>
      <c r="D74" s="60"/>
      <c r="E74" s="60"/>
      <c r="F74" s="60"/>
      <c r="G74" s="60"/>
    </row>
    <row r="75" spans="1:7" ht="15" customHeight="1">
      <c r="A75" s="60" t="s">
        <v>170</v>
      </c>
      <c r="B75" s="94"/>
      <c r="C75" s="60"/>
      <c r="D75" s="60"/>
      <c r="E75" s="60"/>
      <c r="F75" s="60"/>
      <c r="G75" s="60"/>
    </row>
    <row r="76" spans="1:7" ht="15" customHeight="1">
      <c r="A76" s="60" t="s">
        <v>288</v>
      </c>
      <c r="B76" s="94"/>
      <c r="C76" s="60"/>
      <c r="D76" s="60"/>
      <c r="E76" s="60"/>
      <c r="F76" s="60"/>
      <c r="G76" s="60"/>
    </row>
    <row r="77" spans="1:7" ht="15" customHeight="1">
      <c r="A77" s="60" t="s">
        <v>289</v>
      </c>
      <c r="B77" s="94"/>
      <c r="C77" s="60"/>
      <c r="D77" s="60"/>
      <c r="E77" s="60"/>
      <c r="F77" s="60"/>
      <c r="G77" s="60"/>
    </row>
    <row r="78" spans="1:7" ht="15" customHeight="1">
      <c r="A78" s="60"/>
      <c r="B78" s="60" t="s">
        <v>290</v>
      </c>
      <c r="C78" s="60"/>
      <c r="D78" s="60"/>
      <c r="E78" s="60"/>
      <c r="F78" s="60"/>
      <c r="G78" s="60"/>
    </row>
    <row r="79" spans="1:7" ht="15" customHeight="1">
      <c r="A79" s="60"/>
      <c r="B79" s="60" t="s">
        <v>291</v>
      </c>
      <c r="C79" s="60"/>
      <c r="D79" s="60"/>
      <c r="E79" s="60"/>
      <c r="F79" s="60"/>
      <c r="G79" s="60"/>
    </row>
    <row r="80" spans="1:7" ht="15" customHeight="1">
      <c r="A80" s="60" t="s">
        <v>292</v>
      </c>
      <c r="B80" s="94"/>
      <c r="C80" s="60"/>
      <c r="D80" s="60"/>
      <c r="E80" s="60"/>
      <c r="F80" s="60"/>
      <c r="G80" s="60"/>
    </row>
    <row r="81" spans="1:7" ht="15" customHeight="1">
      <c r="A81" s="60" t="s">
        <v>171</v>
      </c>
      <c r="B81" s="94"/>
      <c r="C81" s="60"/>
      <c r="D81" s="60"/>
      <c r="E81" s="60"/>
      <c r="F81" s="60"/>
      <c r="G81" s="60"/>
    </row>
    <row r="82" spans="1:7" ht="15" customHeight="1">
      <c r="A82" s="60" t="s">
        <v>293</v>
      </c>
      <c r="B82" s="94"/>
      <c r="C82" s="60"/>
      <c r="D82" s="60"/>
      <c r="E82" s="60"/>
      <c r="F82" s="60"/>
      <c r="G82" s="60"/>
    </row>
    <row r="83" spans="1:7" ht="15" customHeight="1">
      <c r="A83" s="60" t="s">
        <v>294</v>
      </c>
      <c r="B83" s="94"/>
      <c r="C83" s="60"/>
      <c r="D83" s="60"/>
      <c r="E83" s="60"/>
      <c r="F83" s="60"/>
      <c r="G83" s="60"/>
    </row>
    <row r="84" spans="1:7" ht="15" customHeight="1">
      <c r="A84" s="60" t="s">
        <v>172</v>
      </c>
      <c r="B84" s="94"/>
      <c r="C84" s="60"/>
      <c r="D84" s="60"/>
      <c r="E84" s="60"/>
      <c r="F84" s="60"/>
      <c r="G84" s="60"/>
    </row>
    <row r="85" spans="1:7" ht="15" customHeight="1">
      <c r="A85" s="60" t="s">
        <v>304</v>
      </c>
      <c r="B85" s="94"/>
      <c r="C85" s="60"/>
      <c r="D85" s="60"/>
      <c r="E85" s="60"/>
      <c r="F85" s="60"/>
      <c r="G85" s="60"/>
    </row>
    <row r="86" spans="1:7" ht="15" customHeight="1">
      <c r="A86" s="60" t="s">
        <v>305</v>
      </c>
      <c r="B86" s="94"/>
      <c r="C86" s="60"/>
      <c r="D86" s="60"/>
      <c r="E86" s="60"/>
      <c r="F86" s="60"/>
      <c r="G86" s="60"/>
    </row>
    <row r="87" spans="1:7" ht="15" customHeight="1">
      <c r="A87" s="60" t="s">
        <v>295</v>
      </c>
      <c r="B87" s="94"/>
      <c r="C87" s="60"/>
      <c r="D87" s="60"/>
      <c r="E87" s="60"/>
      <c r="F87" s="60"/>
      <c r="G87" s="60"/>
    </row>
    <row r="88" spans="1:7" ht="15" customHeight="1">
      <c r="A88" s="60" t="s">
        <v>296</v>
      </c>
      <c r="B88" s="94"/>
      <c r="C88" s="60"/>
      <c r="D88" s="60"/>
      <c r="E88" s="60"/>
      <c r="F88" s="60"/>
      <c r="G88" s="60"/>
    </row>
  </sheetData>
  <mergeCells count="134">
    <mergeCell ref="M48:AN48"/>
    <mergeCell ref="AM44:AN44"/>
    <mergeCell ref="AH44:AL44"/>
    <mergeCell ref="AH41:AI41"/>
    <mergeCell ref="AK41:AL41"/>
    <mergeCell ref="AK42:AL42"/>
    <mergeCell ref="AH42:AI42"/>
    <mergeCell ref="AK43:AL43"/>
    <mergeCell ref="AH43:AI43"/>
    <mergeCell ref="Q41:AG41"/>
    <mergeCell ref="Q42:AG42"/>
    <mergeCell ref="Q43:AG43"/>
    <mergeCell ref="N41:P43"/>
    <mergeCell ref="N44:AG44"/>
    <mergeCell ref="M41:M43"/>
    <mergeCell ref="X45:Y45"/>
    <mergeCell ref="AK4:AN4"/>
    <mergeCell ref="AK5:AN5"/>
    <mergeCell ref="AH6:AJ6"/>
    <mergeCell ref="AK8:AK11"/>
    <mergeCell ref="AK2:AN2"/>
    <mergeCell ref="M3:P3"/>
    <mergeCell ref="Q3:R3"/>
    <mergeCell ref="S3:T3"/>
    <mergeCell ref="U3:V3"/>
    <mergeCell ref="AK3:AN3"/>
    <mergeCell ref="AL8:AL11"/>
    <mergeCell ref="AM8:AN11"/>
    <mergeCell ref="M9:S9"/>
    <mergeCell ref="A8:A11"/>
    <mergeCell ref="C8:C11"/>
    <mergeCell ref="D8:D11"/>
    <mergeCell ref="E8:E11"/>
    <mergeCell ref="F8:AJ8"/>
    <mergeCell ref="F9:L9"/>
    <mergeCell ref="T9:Z9"/>
    <mergeCell ref="AA9:AG9"/>
    <mergeCell ref="AH9:AJ9"/>
    <mergeCell ref="B8:B9"/>
    <mergeCell ref="B10:B11"/>
    <mergeCell ref="AM12:AN12"/>
    <mergeCell ref="AM13:AN13"/>
    <mergeCell ref="AM14:AN14"/>
    <mergeCell ref="AM15:AN15"/>
    <mergeCell ref="AM16:AN16"/>
    <mergeCell ref="AM17:AN17"/>
    <mergeCell ref="AM29:AN29"/>
    <mergeCell ref="AM18:AN18"/>
    <mergeCell ref="AM19:AN19"/>
    <mergeCell ref="AM20:AN20"/>
    <mergeCell ref="AM21:AN21"/>
    <mergeCell ref="AM22:AN22"/>
    <mergeCell ref="AM23:AN23"/>
    <mergeCell ref="AM30:AN30"/>
    <mergeCell ref="AM31:AN31"/>
    <mergeCell ref="A32:E32"/>
    <mergeCell ref="AM32:AN33"/>
    <mergeCell ref="A33:E33"/>
    <mergeCell ref="AM24:AN24"/>
    <mergeCell ref="AM25:AN25"/>
    <mergeCell ref="AM26:AN26"/>
    <mergeCell ref="AM27:AN27"/>
    <mergeCell ref="AM28:AN28"/>
    <mergeCell ref="A43:C43"/>
    <mergeCell ref="F43:H43"/>
    <mergeCell ref="I43:K43"/>
    <mergeCell ref="I42:K42"/>
    <mergeCell ref="A40:C40"/>
    <mergeCell ref="F40:H40"/>
    <mergeCell ref="I40:K40"/>
    <mergeCell ref="A41:C41"/>
    <mergeCell ref="F41:H41"/>
    <mergeCell ref="I41:K41"/>
    <mergeCell ref="AH40:AL40"/>
    <mergeCell ref="M40:AG40"/>
    <mergeCell ref="AM41:AN43"/>
    <mergeCell ref="A42:C42"/>
    <mergeCell ref="F42:H42"/>
    <mergeCell ref="AD54:AF54"/>
    <mergeCell ref="AG54:AI54"/>
    <mergeCell ref="AJ54:AK54"/>
    <mergeCell ref="X53:Z53"/>
    <mergeCell ref="AA53:AC53"/>
    <mergeCell ref="AD53:AF53"/>
    <mergeCell ref="AG53:AI53"/>
    <mergeCell ref="X54:Z54"/>
    <mergeCell ref="C51:D51"/>
    <mergeCell ref="U51:Z51"/>
    <mergeCell ref="AA52:AC52"/>
    <mergeCell ref="F54:H54"/>
    <mergeCell ref="I54:K54"/>
    <mergeCell ref="L54:N54"/>
    <mergeCell ref="O54:Q54"/>
    <mergeCell ref="R54:T54"/>
    <mergeCell ref="U54:W54"/>
    <mergeCell ref="AA54:AC54"/>
    <mergeCell ref="I45:K45"/>
    <mergeCell ref="AM40:AN40"/>
    <mergeCell ref="AL51:AM51"/>
    <mergeCell ref="AJ53:AK53"/>
    <mergeCell ref="F53:H53"/>
    <mergeCell ref="I53:K53"/>
    <mergeCell ref="L53:N53"/>
    <mergeCell ref="O53:Q53"/>
    <mergeCell ref="R53:T53"/>
    <mergeCell ref="U53:W53"/>
    <mergeCell ref="AA51:AF51"/>
    <mergeCell ref="AG51:AK51"/>
    <mergeCell ref="AD52:AF52"/>
    <mergeCell ref="AG52:AI52"/>
    <mergeCell ref="AJ52:AK52"/>
    <mergeCell ref="F52:H52"/>
    <mergeCell ref="I52:K52"/>
    <mergeCell ref="L52:N52"/>
    <mergeCell ref="O52:Q52"/>
    <mergeCell ref="R52:T52"/>
    <mergeCell ref="U52:W52"/>
    <mergeCell ref="X52:Z52"/>
    <mergeCell ref="E51:H51"/>
    <mergeCell ref="I51:N51"/>
    <mergeCell ref="O51:T51"/>
    <mergeCell ref="C68:E68"/>
    <mergeCell ref="AG55:AK55"/>
    <mergeCell ref="AL55:AM55"/>
    <mergeCell ref="C64:E64"/>
    <mergeCell ref="C65:E65"/>
    <mergeCell ref="C66:E66"/>
    <mergeCell ref="C67:E67"/>
    <mergeCell ref="C55:D55"/>
    <mergeCell ref="E55:H55"/>
    <mergeCell ref="I55:N55"/>
    <mergeCell ref="O55:T55"/>
    <mergeCell ref="U55:Z55"/>
    <mergeCell ref="AA55:AF55"/>
  </mergeCells>
  <phoneticPr fontId="3"/>
  <dataValidations count="8">
    <dataValidation type="list" allowBlank="1" showInputMessage="1" sqref="B14" xr:uid="{00000000-0002-0000-0200-000000000000}">
      <formula1>INDIRECT($AK$2)</formula1>
    </dataValidation>
    <dataValidation type="list" allowBlank="1" showInputMessage="1" showErrorMessage="1" sqref="AK4:AN4" xr:uid="{00000000-0002-0000-0200-000001000000}">
      <formula1>"４週,歴月"</formula1>
    </dataValidation>
    <dataValidation type="list" allowBlank="1" showInputMessage="1" showErrorMessage="1" sqref="AK5:AN5" xr:uid="{00000000-0002-0000-0200-000002000000}">
      <formula1>"予定,実績"</formula1>
    </dataValidation>
    <dataValidation type="whole" operator="greaterThanOrEqual" allowBlank="1" showInputMessage="1" showErrorMessage="1" sqref="D41:F42" xr:uid="{00000000-0002-0000-0200-000003000000}">
      <formula1>0</formula1>
    </dataValidation>
    <dataValidation operator="greaterThanOrEqual" allowBlank="1" showInputMessage="1" showErrorMessage="1" sqref="X39 I48:I49 U39 I35:I38 L35:L37 L48:L49" xr:uid="{00000000-0002-0000-0200-000004000000}"/>
    <dataValidation type="list" allowBlank="1" showInputMessage="1" showErrorMessage="1" sqref="C12:C31" xr:uid="{00000000-0002-0000-0200-000005000000}">
      <formula1>"A,B,C,D"</formula1>
    </dataValidation>
    <dataValidation type="list" allowBlank="1" showInputMessage="1" showErrorMessage="1" sqref="M41:M44 X45:Y45" xr:uid="{C336570D-973D-494C-9519-37267EA55981}">
      <formula1>"○"</formula1>
    </dataValidation>
    <dataValidation allowBlank="1" showInputMessage="1" sqref="B12:B13"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FF01D76-02B4-4F85-9F0D-CC5E993B66DD}">
          <x14:formula1>
            <xm:f>選択肢!$C$2:$D$2</xm:f>
          </x14:formula1>
          <xm:sqref>B15:B31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5"/>
  <sheetViews>
    <sheetView showGridLines="0" view="pageBreakPreview" zoomScaleNormal="100" zoomScaleSheetLayoutView="100" workbookViewId="0">
      <selection activeCell="B17" sqref="B17"/>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307</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255</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40</v>
      </c>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76"/>
      <c r="AN12" s="276"/>
    </row>
    <row r="13" spans="1:40" ht="18" customHeight="1">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76"/>
      <c r="AN13" s="276"/>
    </row>
    <row r="14" spans="1:40" ht="18" customHeight="1">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76"/>
      <c r="AN14" s="276"/>
    </row>
    <row r="15" spans="1:40" ht="18" customHeight="1">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76"/>
      <c r="AN15" s="276"/>
    </row>
    <row r="16" spans="1:40" ht="18" customHeight="1">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10</v>
      </c>
      <c r="B21" s="103" t="s">
        <v>112</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79"/>
      <c r="AN32" s="279"/>
    </row>
    <row r="33" spans="1:40" ht="18" customHeight="1">
      <c r="A33" s="284" t="s">
        <v>96</v>
      </c>
      <c r="B33" s="284"/>
      <c r="C33" s="284"/>
      <c r="D33" s="284"/>
      <c r="E33" s="285"/>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9"/>
      <c r="AN33" s="27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191</v>
      </c>
      <c r="B38" s="60"/>
      <c r="D38" s="60"/>
      <c r="E38" s="60"/>
      <c r="F38" s="60"/>
      <c r="G38" s="60"/>
      <c r="H38" s="60"/>
      <c r="I38" s="60"/>
      <c r="J38" s="60"/>
      <c r="K38" s="60"/>
    </row>
    <row r="39" spans="1:40" ht="18" customHeight="1">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12"/>
      <c r="B40" s="312"/>
      <c r="C40" s="312"/>
      <c r="D40" s="110">
        <f>IF(S3=1,10,IF(S3=2,11,IF(S3=3,12,S3-3)))</f>
        <v>2</v>
      </c>
      <c r="E40" s="110">
        <f>IF(S3=1,11,IF(S3=2,12,S3-2))</f>
        <v>3</v>
      </c>
      <c r="F40" s="313">
        <f>IF(S3=1,12,S3-1)</f>
        <v>4</v>
      </c>
      <c r="G40" s="313"/>
      <c r="H40" s="313"/>
      <c r="I40" s="277" t="s">
        <v>236</v>
      </c>
      <c r="J40" s="277"/>
      <c r="K40" s="277"/>
      <c r="M40" s="283" t="s">
        <v>184</v>
      </c>
      <c r="N40" s="284"/>
      <c r="O40" s="284"/>
      <c r="P40" s="284"/>
      <c r="Q40" s="284"/>
      <c r="R40" s="284"/>
      <c r="S40" s="284"/>
      <c r="T40" s="284"/>
      <c r="U40" s="284"/>
      <c r="V40" s="284"/>
      <c r="W40" s="284"/>
      <c r="X40" s="284"/>
      <c r="Y40" s="284"/>
      <c r="Z40" s="284"/>
      <c r="AA40" s="284"/>
      <c r="AB40" s="284"/>
      <c r="AC40" s="284"/>
      <c r="AD40" s="284"/>
      <c r="AE40" s="284"/>
      <c r="AF40" s="284"/>
      <c r="AG40" s="284"/>
      <c r="AH40" s="308" t="s">
        <v>274</v>
      </c>
      <c r="AI40" s="309"/>
      <c r="AJ40" s="309"/>
      <c r="AK40" s="309"/>
      <c r="AL40" s="310"/>
      <c r="AM40" s="295" t="s">
        <v>194</v>
      </c>
      <c r="AN40" s="295"/>
    </row>
    <row r="41" spans="1:40" ht="18" customHeight="1">
      <c r="A41" s="295" t="s">
        <v>244</v>
      </c>
      <c r="B41" s="295"/>
      <c r="C41" s="295"/>
      <c r="D41" s="111">
        <v>80</v>
      </c>
      <c r="E41" s="111">
        <v>80</v>
      </c>
      <c r="F41" s="311">
        <v>81</v>
      </c>
      <c r="G41" s="311"/>
      <c r="H41" s="311"/>
      <c r="I41" s="277">
        <f>SUM(D41:F41)</f>
        <v>241</v>
      </c>
      <c r="J41" s="277"/>
      <c r="K41" s="277"/>
      <c r="M41" s="334" t="s">
        <v>251</v>
      </c>
      <c r="N41" s="280" t="s">
        <v>275</v>
      </c>
      <c r="O41" s="328"/>
      <c r="P41" s="329"/>
      <c r="Q41" s="322" t="s">
        <v>281</v>
      </c>
      <c r="R41" s="323"/>
      <c r="S41" s="323"/>
      <c r="T41" s="323"/>
      <c r="U41" s="323"/>
      <c r="V41" s="323"/>
      <c r="W41" s="323"/>
      <c r="X41" s="323"/>
      <c r="Y41" s="323"/>
      <c r="Z41" s="323"/>
      <c r="AA41" s="323"/>
      <c r="AB41" s="323"/>
      <c r="AC41" s="323"/>
      <c r="AD41" s="323"/>
      <c r="AE41" s="323"/>
      <c r="AF41" s="323"/>
      <c r="AG41" s="324"/>
      <c r="AH41" s="321">
        <f>SUM(F33:AJ33)</f>
        <v>500</v>
      </c>
      <c r="AI41" s="294"/>
      <c r="AJ41" s="130" t="s">
        <v>185</v>
      </c>
      <c r="AK41" s="321">
        <f>ROUNDUP(AH41/1000,0)</f>
        <v>1</v>
      </c>
      <c r="AL41" s="294"/>
      <c r="AM41" s="314">
        <f>MIN(AH41:AK43)</f>
        <v>1</v>
      </c>
      <c r="AN41" s="342"/>
    </row>
    <row r="42" spans="1:40" ht="18" customHeight="1">
      <c r="A42" s="346"/>
      <c r="B42" s="346"/>
      <c r="C42" s="346"/>
      <c r="D42" s="67"/>
      <c r="E42" s="67"/>
      <c r="F42" s="115"/>
      <c r="G42" s="115"/>
      <c r="H42" s="114" t="s">
        <v>243</v>
      </c>
      <c r="I42" s="115"/>
      <c r="J42" s="115"/>
      <c r="K42" s="115"/>
      <c r="L42" s="116"/>
      <c r="M42" s="335"/>
      <c r="N42" s="281"/>
      <c r="O42" s="330"/>
      <c r="P42" s="331"/>
      <c r="Q42" s="325" t="s">
        <v>282</v>
      </c>
      <c r="R42" s="326"/>
      <c r="S42" s="326"/>
      <c r="T42" s="326"/>
      <c r="U42" s="326"/>
      <c r="V42" s="326"/>
      <c r="W42" s="326"/>
      <c r="X42" s="326"/>
      <c r="Y42" s="326"/>
      <c r="Z42" s="326"/>
      <c r="AA42" s="326"/>
      <c r="AB42" s="326"/>
      <c r="AC42" s="326"/>
      <c r="AD42" s="326"/>
      <c r="AE42" s="326"/>
      <c r="AF42" s="326"/>
      <c r="AG42" s="327"/>
      <c r="AH42" s="283">
        <f>COUNTA(B13:B31)</f>
        <v>9</v>
      </c>
      <c r="AI42" s="285"/>
      <c r="AJ42" s="136" t="s">
        <v>186</v>
      </c>
      <c r="AK42" s="321">
        <f>ROUNDUP(AH42/20,0)</f>
        <v>1</v>
      </c>
      <c r="AL42" s="294"/>
      <c r="AM42" s="315"/>
      <c r="AN42" s="343"/>
    </row>
    <row r="43" spans="1:40" ht="18" customHeight="1">
      <c r="B43" s="59"/>
      <c r="I43" s="277">
        <f>I41/3</f>
        <v>80.333333333333329</v>
      </c>
      <c r="J43" s="277"/>
      <c r="K43" s="277"/>
      <c r="M43" s="336"/>
      <c r="N43" s="282"/>
      <c r="O43" s="332"/>
      <c r="P43" s="333"/>
      <c r="Q43" s="325" t="s">
        <v>283</v>
      </c>
      <c r="R43" s="326"/>
      <c r="S43" s="326"/>
      <c r="T43" s="326"/>
      <c r="U43" s="326"/>
      <c r="V43" s="326"/>
      <c r="W43" s="326"/>
      <c r="X43" s="326"/>
      <c r="Y43" s="326"/>
      <c r="Z43" s="326"/>
      <c r="AA43" s="326"/>
      <c r="AB43" s="326"/>
      <c r="AC43" s="326"/>
      <c r="AD43" s="326"/>
      <c r="AE43" s="326"/>
      <c r="AF43" s="326"/>
      <c r="AG43" s="327"/>
      <c r="AH43" s="321">
        <f>ROUNDDOWN(I43,1)</f>
        <v>80.3</v>
      </c>
      <c r="AI43" s="294"/>
      <c r="AJ43" s="137" t="s">
        <v>186</v>
      </c>
      <c r="AK43" s="321">
        <f>ROUNDUP(AH43/10,0)</f>
        <v>9</v>
      </c>
      <c r="AL43" s="294"/>
      <c r="AM43" s="344"/>
      <c r="AN43" s="345"/>
    </row>
    <row r="44" spans="1:40" ht="18" customHeight="1">
      <c r="B44" s="59"/>
      <c r="I44" s="67"/>
      <c r="J44" s="67"/>
      <c r="K44" s="67"/>
      <c r="M44" s="111"/>
      <c r="N44" s="325" t="s">
        <v>276</v>
      </c>
      <c r="O44" s="326"/>
      <c r="P44" s="326"/>
      <c r="Q44" s="326"/>
      <c r="R44" s="326"/>
      <c r="S44" s="326"/>
      <c r="T44" s="326"/>
      <c r="U44" s="326"/>
      <c r="V44" s="326"/>
      <c r="W44" s="326"/>
      <c r="X44" s="326"/>
      <c r="Y44" s="326"/>
      <c r="Z44" s="326"/>
      <c r="AA44" s="326"/>
      <c r="AB44" s="326"/>
      <c r="AC44" s="326"/>
      <c r="AD44" s="326"/>
      <c r="AE44" s="326"/>
      <c r="AF44" s="326"/>
      <c r="AG44" s="327"/>
      <c r="AH44" s="339"/>
      <c r="AI44" s="340"/>
      <c r="AJ44" s="340"/>
      <c r="AK44" s="340"/>
      <c r="AL44" s="341"/>
      <c r="AM44" s="283" cm="1">
        <f t="array" ref="AM44">ROUNDUP(_xlfn.IFS(AM41&lt;2,1,AND(AM41&lt;=2,AM41&lt;6),AM41-1,AM41&gt;=6,AM41/2*3),1)</f>
        <v>1</v>
      </c>
      <c r="AN44" s="285"/>
    </row>
    <row r="45" spans="1:40" ht="18" customHeight="1">
      <c r="A45" s="62"/>
      <c r="B45" s="59"/>
      <c r="H45" s="60"/>
      <c r="M45" s="60" t="s">
        <v>242</v>
      </c>
      <c r="W45" s="67"/>
      <c r="X45" s="60"/>
      <c r="Y45" s="60"/>
      <c r="Z45" s="60"/>
      <c r="AA45" s="60"/>
      <c r="AB45" s="60"/>
      <c r="AC45" s="60"/>
      <c r="AD45" s="60"/>
      <c r="AE45" s="60"/>
      <c r="AF45" s="60"/>
      <c r="AG45" s="60"/>
      <c r="AH45" s="60"/>
      <c r="AI45" s="60"/>
      <c r="AJ45" s="106"/>
      <c r="AK45" s="60"/>
      <c r="AL45" s="67"/>
      <c r="AM45" s="67"/>
      <c r="AN45" s="62"/>
    </row>
    <row r="46" spans="1:40" ht="5.15" customHeight="1">
      <c r="A46" s="86"/>
      <c r="B46" s="86"/>
      <c r="C46" s="86"/>
      <c r="D46" s="86"/>
      <c r="E46" s="86"/>
      <c r="F46" s="86"/>
      <c r="G46" s="86"/>
      <c r="H46" s="86"/>
      <c r="I46" s="86"/>
      <c r="J46" s="60"/>
      <c r="K46" s="60"/>
      <c r="L46" s="60"/>
      <c r="M46" s="106"/>
      <c r="N46" s="60"/>
      <c r="W46" s="67"/>
      <c r="X46" s="60"/>
      <c r="Y46" s="60"/>
      <c r="Z46" s="60"/>
      <c r="AA46" s="60"/>
      <c r="AB46" s="60"/>
      <c r="AC46" s="60"/>
      <c r="AD46" s="60"/>
      <c r="AE46" s="60"/>
      <c r="AF46" s="60"/>
      <c r="AG46" s="60"/>
      <c r="AH46" s="60"/>
      <c r="AI46" s="60"/>
      <c r="AJ46" s="106"/>
      <c r="AK46" s="60"/>
      <c r="AL46" s="67"/>
      <c r="AM46" s="67"/>
      <c r="AN46" s="62"/>
    </row>
    <row r="47" spans="1:40" ht="21" customHeight="1">
      <c r="A47" s="68" t="s">
        <v>298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0" ht="25" customHeight="1">
      <c r="A48" s="62"/>
      <c r="B48" s="67"/>
      <c r="C48" s="305" t="str">
        <f>IF(VLOOKUP($AK$2,選択肢!$A$1:$J$20,C53,FALSE)=0,"-",VLOOKUP($AK$2,選択肢!$A$1:$J$20,C53,FALSE))</f>
        <v>管理者</v>
      </c>
      <c r="D48" s="306"/>
      <c r="E48" s="304" t="str">
        <f>IF(VLOOKUP($AK$2,選択肢!$A$1:$J$20,E53,FALSE)=0,"-",VLOOKUP($AK$2,選択肢!$A$1:$J$20,E53,FALSE))</f>
        <v>サービス提供責任者</v>
      </c>
      <c r="F48" s="304"/>
      <c r="G48" s="304"/>
      <c r="H48" s="304"/>
      <c r="I48" s="305" t="str">
        <f>IF(VLOOKUP($AK$2,選択肢!$A$1:$J$20,I53,FALSE)=0,"-",VLOOKUP($AK$2,選択肢!$A$1:$J$20,I53,FALSE))</f>
        <v>従業者</v>
      </c>
      <c r="J48" s="306"/>
      <c r="K48" s="306"/>
      <c r="L48" s="306"/>
      <c r="M48" s="306"/>
      <c r="N48" s="307"/>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62"/>
    </row>
    <row r="49" spans="1:40" ht="18" customHeight="1">
      <c r="A49" s="62"/>
      <c r="B49" s="67"/>
      <c r="C49" s="102" t="s">
        <v>56</v>
      </c>
      <c r="D49" s="102" t="s">
        <v>57</v>
      </c>
      <c r="E49" s="101" t="s">
        <v>56</v>
      </c>
      <c r="F49" s="303" t="s">
        <v>57</v>
      </c>
      <c r="G49" s="303"/>
      <c r="H49" s="303"/>
      <c r="I49" s="299" t="s">
        <v>56</v>
      </c>
      <c r="J49" s="300"/>
      <c r="K49" s="301"/>
      <c r="L49" s="299" t="s">
        <v>57</v>
      </c>
      <c r="M49" s="300"/>
      <c r="N49" s="301"/>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129"/>
      <c r="AM49" s="129"/>
      <c r="AN49" s="62"/>
    </row>
    <row r="50" spans="1:40" ht="18" customHeight="1">
      <c r="A50" s="62"/>
      <c r="B50" s="75" t="s">
        <v>107</v>
      </c>
      <c r="C50" s="101">
        <f>COUNTIFS($B$12:$B$31,C$48,$C$12:$C$31,"A",$E$12:$E$31,"*")</f>
        <v>1</v>
      </c>
      <c r="D50" s="101">
        <f>COUNTIFS($B$12:$B$31,C$48,$C$12:$C$31,"B",$E$12:$E$31,"*")</f>
        <v>0</v>
      </c>
      <c r="E50" s="101">
        <f>COUNTIFS($B$12:$B$31,E$48,$C$12:$C$31,"A",$E$12:$E$31,"*")</f>
        <v>0</v>
      </c>
      <c r="F50" s="299">
        <f>COUNTIFS($B$12:$B$31,E$48,$C$12:$C$31,"B",$E$12:$E$31,"*")</f>
        <v>1</v>
      </c>
      <c r="G50" s="300"/>
      <c r="H50" s="301"/>
      <c r="I50" s="299">
        <f>COUNTIFS($B$12:$B$31,I$48,$C$12:$C$31,"A",$E$12:$E$31,"*")</f>
        <v>0</v>
      </c>
      <c r="J50" s="300"/>
      <c r="K50" s="301"/>
      <c r="L50" s="299">
        <f>COUNTIFS($B$12:$B$31,I$48,$C$12:$C$31,"B",$E$12:$E$31,"*")</f>
        <v>0</v>
      </c>
      <c r="M50" s="300"/>
      <c r="N50" s="301"/>
      <c r="O50" s="296"/>
      <c r="P50" s="296"/>
      <c r="Q50" s="296"/>
      <c r="R50" s="296"/>
      <c r="S50" s="296"/>
      <c r="T50" s="296"/>
      <c r="U50" s="296"/>
      <c r="V50" s="296"/>
      <c r="W50" s="296"/>
      <c r="X50" s="296"/>
      <c r="Y50" s="296"/>
      <c r="Z50" s="296"/>
      <c r="AA50" s="296"/>
      <c r="AB50" s="296"/>
      <c r="AC50" s="296"/>
      <c r="AD50" s="296"/>
      <c r="AE50" s="296"/>
      <c r="AF50" s="296"/>
      <c r="AG50" s="296"/>
      <c r="AH50" s="296"/>
      <c r="AI50" s="296"/>
      <c r="AJ50" s="296"/>
      <c r="AK50" s="296"/>
      <c r="AL50" s="129"/>
      <c r="AM50" s="129"/>
      <c r="AN50" s="62"/>
    </row>
    <row r="51" spans="1:40" ht="18" customHeight="1">
      <c r="A51" s="62"/>
      <c r="B51" s="82" t="s">
        <v>108</v>
      </c>
      <c r="C51" s="113"/>
      <c r="D51" s="113"/>
      <c r="E51" s="101">
        <f>COUNTIFS($B$12:$B$31,E$48,$C$12:$C$31,"C",$E$12:$E$31,"*")</f>
        <v>1</v>
      </c>
      <c r="F51" s="299">
        <f>COUNTIFS($B$12:$B$31,E$48,$C$12:$C$31,"D",$E$12:$E$31,"*")</f>
        <v>0</v>
      </c>
      <c r="G51" s="300"/>
      <c r="H51" s="301"/>
      <c r="I51" s="299">
        <f>COUNTIFS($B$12:$B$31,I$48,$C$12:$C$31,"C",$E$12:$E$31,"*")</f>
        <v>2</v>
      </c>
      <c r="J51" s="300"/>
      <c r="K51" s="301"/>
      <c r="L51" s="299">
        <f>COUNTIFS($B$12:$B$31,I$48,$C$12:$C$31,"D",$E$12:$E$31,"*")</f>
        <v>5</v>
      </c>
      <c r="M51" s="300"/>
      <c r="N51" s="301"/>
      <c r="O51" s="296"/>
      <c r="P51" s="296"/>
      <c r="Q51" s="296"/>
      <c r="R51" s="296"/>
      <c r="S51" s="296"/>
      <c r="T51" s="296"/>
      <c r="U51" s="296"/>
      <c r="V51" s="296"/>
      <c r="W51" s="296"/>
      <c r="X51" s="296"/>
      <c r="Y51" s="296"/>
      <c r="Z51" s="296"/>
      <c r="AA51" s="296"/>
      <c r="AB51" s="296"/>
      <c r="AC51" s="296"/>
      <c r="AD51" s="296"/>
      <c r="AE51" s="296"/>
      <c r="AF51" s="296"/>
      <c r="AG51" s="296"/>
      <c r="AH51" s="296"/>
      <c r="AI51" s="296"/>
      <c r="AJ51" s="296"/>
      <c r="AK51" s="296"/>
      <c r="AL51" s="129"/>
      <c r="AM51" s="129"/>
      <c r="AN51" s="62"/>
    </row>
    <row r="52" spans="1:40" ht="18" customHeight="1">
      <c r="A52" s="62"/>
      <c r="B52" s="82" t="s">
        <v>183</v>
      </c>
      <c r="C52" s="297"/>
      <c r="D52" s="298"/>
      <c r="E52" s="299">
        <f>IF($AK$4="４週",SUMIFS($AK$12:$AK$31,$B$12:$B$31,E48)/4/$AH$6,IF($AK$4="歴月",SUMIFS($AK$12:$AK$31,$B$12:$B$31,E48)/$AL$6,"記載する期間を選択してください"))</f>
        <v>0</v>
      </c>
      <c r="F52" s="300"/>
      <c r="G52" s="300"/>
      <c r="H52" s="301"/>
      <c r="I52" s="299">
        <f>IF($AK$4="４週",SUMIFS($AK$12:$AK$31,$B$12:$B$31,I48)/4/$AH$6,IF($AK$4="歴月",SUMIFS($AK$12:$AK$31,$B$12:$B$31,I48)/$AL$6,"記載する期間を選択してください"))</f>
        <v>0</v>
      </c>
      <c r="J52" s="300"/>
      <c r="K52" s="300"/>
      <c r="L52" s="300"/>
      <c r="M52" s="300"/>
      <c r="N52" s="301"/>
      <c r="O52" s="296"/>
      <c r="P52" s="296"/>
      <c r="Q52" s="296"/>
      <c r="R52" s="296"/>
      <c r="S52" s="296"/>
      <c r="T52" s="296"/>
      <c r="U52" s="296"/>
      <c r="V52" s="296"/>
      <c r="W52" s="296"/>
      <c r="X52" s="296"/>
      <c r="Y52" s="296"/>
      <c r="Z52" s="296"/>
      <c r="AA52" s="296"/>
      <c r="AB52" s="296"/>
      <c r="AC52" s="296"/>
      <c r="AD52" s="296"/>
      <c r="AE52" s="296"/>
      <c r="AF52" s="296"/>
      <c r="AG52" s="296"/>
      <c r="AH52" s="296"/>
      <c r="AI52" s="296"/>
      <c r="AJ52" s="296"/>
      <c r="AK52" s="296"/>
      <c r="AL52" s="296"/>
      <c r="AM52" s="296"/>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154</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155</v>
      </c>
      <c r="B55" s="86"/>
      <c r="C55" s="86"/>
      <c r="D55" s="86"/>
      <c r="E55" s="86"/>
      <c r="F55" s="86"/>
      <c r="G55" s="86"/>
      <c r="H55" s="68"/>
      <c r="I55" s="68"/>
      <c r="J55" s="68"/>
      <c r="K55" s="68"/>
      <c r="L55" s="68"/>
      <c r="M55" s="68"/>
    </row>
    <row r="56" spans="1:40" s="60" customFormat="1" ht="15" customHeight="1">
      <c r="A56" s="60" t="s">
        <v>197</v>
      </c>
      <c r="B56" s="86"/>
      <c r="C56" s="86"/>
      <c r="D56" s="86"/>
      <c r="E56" s="86"/>
      <c r="F56" s="86"/>
      <c r="G56" s="86"/>
      <c r="H56" s="68"/>
      <c r="I56" s="68"/>
      <c r="J56" s="68"/>
      <c r="K56" s="68"/>
      <c r="L56" s="68"/>
      <c r="M56" s="68"/>
    </row>
    <row r="57" spans="1:40" s="60" customFormat="1" ht="15" customHeight="1">
      <c r="A57" s="60" t="s">
        <v>156</v>
      </c>
      <c r="B57" s="86"/>
      <c r="C57" s="86"/>
      <c r="D57" s="86"/>
      <c r="E57" s="86"/>
      <c r="F57" s="86"/>
      <c r="G57" s="86"/>
      <c r="H57" s="68"/>
      <c r="I57" s="68"/>
      <c r="J57" s="68"/>
      <c r="K57" s="68"/>
      <c r="L57" s="68"/>
      <c r="M57" s="68"/>
    </row>
    <row r="58" spans="1:40" s="60" customFormat="1" ht="15" customHeight="1">
      <c r="A58" s="60" t="s">
        <v>157</v>
      </c>
      <c r="B58" s="86"/>
      <c r="C58" s="86"/>
      <c r="D58" s="86"/>
      <c r="E58" s="86"/>
      <c r="F58" s="86"/>
      <c r="G58" s="86"/>
      <c r="H58" s="68"/>
      <c r="I58" s="68"/>
      <c r="J58" s="68"/>
      <c r="K58" s="68"/>
      <c r="L58" s="68"/>
      <c r="M58" s="68"/>
    </row>
    <row r="59" spans="1:40" ht="15" customHeight="1">
      <c r="A59" s="60" t="s">
        <v>158</v>
      </c>
      <c r="B59" s="94"/>
      <c r="C59" s="60"/>
      <c r="D59" s="60"/>
      <c r="E59" s="60"/>
      <c r="F59" s="60"/>
      <c r="G59" s="60"/>
    </row>
    <row r="60" spans="1:40" ht="15" customHeight="1">
      <c r="A60" s="60" t="s">
        <v>159</v>
      </c>
      <c r="B60" s="94"/>
      <c r="C60" s="60"/>
      <c r="D60" s="60"/>
      <c r="E60" s="60"/>
      <c r="F60" s="60"/>
      <c r="G60" s="60"/>
    </row>
    <row r="61" spans="1:40" ht="15" customHeight="1">
      <c r="A61" s="60"/>
      <c r="B61" s="75" t="s">
        <v>160</v>
      </c>
      <c r="C61" s="277" t="s">
        <v>161</v>
      </c>
      <c r="D61" s="277"/>
      <c r="E61" s="277"/>
      <c r="F61" s="60"/>
      <c r="G61" s="60"/>
    </row>
    <row r="62" spans="1:40" ht="15" customHeight="1">
      <c r="A62" s="60"/>
      <c r="B62" s="97" t="s">
        <v>173</v>
      </c>
      <c r="C62" s="278" t="s">
        <v>162</v>
      </c>
      <c r="D62" s="278"/>
      <c r="E62" s="278"/>
      <c r="F62" s="60"/>
      <c r="G62" s="60"/>
    </row>
    <row r="63" spans="1:40" ht="15" customHeight="1">
      <c r="A63" s="60"/>
      <c r="B63" s="97" t="s">
        <v>174</v>
      </c>
      <c r="C63" s="278" t="s">
        <v>163</v>
      </c>
      <c r="D63" s="278"/>
      <c r="E63" s="278"/>
      <c r="F63" s="60"/>
      <c r="G63" s="60"/>
    </row>
    <row r="64" spans="1:40" ht="15" customHeight="1">
      <c r="A64" s="60"/>
      <c r="B64" s="97" t="s">
        <v>175</v>
      </c>
      <c r="C64" s="278" t="s">
        <v>164</v>
      </c>
      <c r="D64" s="278"/>
      <c r="E64" s="278"/>
      <c r="F64" s="60"/>
      <c r="G64" s="60"/>
    </row>
    <row r="65" spans="1:7" ht="15" customHeight="1">
      <c r="A65" s="60"/>
      <c r="B65" s="97" t="s">
        <v>176</v>
      </c>
      <c r="C65" s="278" t="s">
        <v>165</v>
      </c>
      <c r="D65" s="278"/>
      <c r="E65" s="278"/>
      <c r="F65" s="60"/>
      <c r="G65" s="60"/>
    </row>
    <row r="66" spans="1:7" ht="15" customHeight="1">
      <c r="A66" s="60"/>
      <c r="B66" s="60" t="s">
        <v>166</v>
      </c>
      <c r="C66" s="60"/>
      <c r="D66" s="60"/>
      <c r="E66" s="60"/>
      <c r="F66" s="60"/>
      <c r="G66" s="60"/>
    </row>
    <row r="67" spans="1:7" ht="15" customHeight="1">
      <c r="A67" s="60"/>
      <c r="B67" s="60" t="s">
        <v>177</v>
      </c>
      <c r="C67" s="60"/>
      <c r="D67" s="60"/>
      <c r="E67" s="60"/>
      <c r="F67" s="60"/>
      <c r="G67" s="60"/>
    </row>
    <row r="68" spans="1:7" ht="15" customHeight="1">
      <c r="A68" s="60"/>
      <c r="B68" s="60" t="s">
        <v>167</v>
      </c>
      <c r="C68" s="60"/>
      <c r="D68" s="60"/>
      <c r="E68" s="60"/>
      <c r="F68" s="60"/>
      <c r="G68" s="60"/>
    </row>
    <row r="69" spans="1:7" ht="15" customHeight="1">
      <c r="A69" s="60" t="s">
        <v>168</v>
      </c>
      <c r="B69" s="94"/>
      <c r="C69" s="60"/>
      <c r="D69" s="60"/>
      <c r="E69" s="60"/>
      <c r="F69" s="60"/>
      <c r="G69" s="60"/>
    </row>
    <row r="70" spans="1:7" ht="15" customHeight="1">
      <c r="A70" s="60" t="s">
        <v>169</v>
      </c>
      <c r="B70" s="94"/>
      <c r="C70" s="60"/>
      <c r="D70" s="60"/>
      <c r="E70" s="60"/>
      <c r="F70" s="60"/>
      <c r="G70" s="60"/>
    </row>
    <row r="71" spans="1:7" ht="15" customHeight="1">
      <c r="A71" s="60" t="s">
        <v>178</v>
      </c>
      <c r="B71" s="94"/>
      <c r="C71" s="60"/>
      <c r="D71" s="60"/>
      <c r="E71" s="60"/>
      <c r="F71" s="60"/>
      <c r="G71" s="60"/>
    </row>
    <row r="72" spans="1:7" ht="15" customHeight="1">
      <c r="A72" s="60" t="s">
        <v>170</v>
      </c>
      <c r="B72" s="94"/>
      <c r="C72" s="60"/>
      <c r="D72" s="60"/>
      <c r="E72" s="60"/>
      <c r="F72" s="60"/>
      <c r="G72" s="60"/>
    </row>
    <row r="73" spans="1:7" ht="15" customHeight="1">
      <c r="A73" s="60" t="s">
        <v>288</v>
      </c>
      <c r="B73" s="94"/>
      <c r="C73" s="60"/>
      <c r="D73" s="60"/>
      <c r="E73" s="60"/>
      <c r="F73" s="60"/>
      <c r="G73" s="60"/>
    </row>
    <row r="74" spans="1:7" ht="15" customHeight="1">
      <c r="A74" s="60" t="s">
        <v>289</v>
      </c>
      <c r="B74" s="94"/>
      <c r="C74" s="60"/>
      <c r="D74" s="60"/>
      <c r="E74" s="60"/>
      <c r="F74" s="60"/>
      <c r="G74" s="60"/>
    </row>
    <row r="75" spans="1:7" ht="15" customHeight="1">
      <c r="A75" s="60"/>
      <c r="B75" s="60" t="s">
        <v>290</v>
      </c>
      <c r="C75" s="60"/>
      <c r="D75" s="60"/>
      <c r="E75" s="60"/>
      <c r="F75" s="60"/>
      <c r="G75" s="60"/>
    </row>
    <row r="76" spans="1:7" ht="15" customHeight="1">
      <c r="A76" s="60"/>
      <c r="B76" s="60" t="s">
        <v>291</v>
      </c>
      <c r="C76" s="60"/>
      <c r="D76" s="60"/>
      <c r="E76" s="60"/>
      <c r="F76" s="60"/>
      <c r="G76" s="60"/>
    </row>
    <row r="77" spans="1:7" ht="15" customHeight="1">
      <c r="A77" s="60" t="s">
        <v>292</v>
      </c>
      <c r="B77" s="94"/>
      <c r="C77" s="60"/>
      <c r="D77" s="60"/>
      <c r="E77" s="60"/>
      <c r="F77" s="60"/>
      <c r="G77" s="60"/>
    </row>
    <row r="78" spans="1:7" ht="15" customHeight="1">
      <c r="A78" s="60" t="s">
        <v>171</v>
      </c>
      <c r="B78" s="94"/>
      <c r="C78" s="60"/>
      <c r="D78" s="60"/>
      <c r="E78" s="60"/>
      <c r="F78" s="60"/>
      <c r="G78" s="60"/>
    </row>
    <row r="79" spans="1:7" ht="15" customHeight="1">
      <c r="A79" s="60" t="s">
        <v>293</v>
      </c>
      <c r="B79" s="94"/>
      <c r="C79" s="60"/>
      <c r="D79" s="60"/>
      <c r="E79" s="60"/>
      <c r="F79" s="60"/>
      <c r="G79" s="60"/>
    </row>
    <row r="80" spans="1:7" ht="15" customHeight="1">
      <c r="A80" s="60" t="s">
        <v>294</v>
      </c>
      <c r="B80" s="94"/>
      <c r="C80" s="60"/>
      <c r="D80" s="60"/>
      <c r="E80" s="60"/>
      <c r="F80" s="60"/>
      <c r="G80" s="60"/>
    </row>
    <row r="81" spans="1:7" ht="15" customHeight="1">
      <c r="A81" s="60" t="s">
        <v>172</v>
      </c>
      <c r="B81" s="94"/>
      <c r="C81" s="60"/>
      <c r="D81" s="60"/>
      <c r="E81" s="60"/>
      <c r="F81" s="60"/>
      <c r="G81" s="60"/>
    </row>
    <row r="82" spans="1:7" ht="15" customHeight="1">
      <c r="A82" s="60" t="s">
        <v>304</v>
      </c>
      <c r="B82" s="94"/>
      <c r="C82" s="60"/>
      <c r="D82" s="60"/>
      <c r="E82" s="60"/>
      <c r="F82" s="60"/>
      <c r="G82" s="60"/>
    </row>
    <row r="83" spans="1:7" ht="15" customHeight="1">
      <c r="A83" s="60" t="s">
        <v>305</v>
      </c>
      <c r="B83" s="94"/>
      <c r="C83" s="60"/>
      <c r="D83" s="60"/>
      <c r="E83" s="60"/>
      <c r="F83" s="60"/>
      <c r="G83" s="60"/>
    </row>
    <row r="84" spans="1:7" ht="15" customHeight="1">
      <c r="A84" s="60" t="s">
        <v>295</v>
      </c>
      <c r="B84" s="94"/>
      <c r="C84" s="60"/>
      <c r="D84" s="60"/>
      <c r="E84" s="60"/>
      <c r="F84" s="60"/>
      <c r="G84" s="60"/>
    </row>
    <row r="85" spans="1:7" ht="15" customHeight="1">
      <c r="A85" s="60" t="s">
        <v>296</v>
      </c>
      <c r="B85" s="94"/>
      <c r="C85" s="60"/>
      <c r="D85" s="60"/>
      <c r="E85" s="60"/>
      <c r="F85" s="60"/>
      <c r="G85" s="60"/>
    </row>
  </sheetData>
  <mergeCells count="127">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 ref="A8:A11"/>
    <mergeCell ref="C8:C11"/>
    <mergeCell ref="D8:D11"/>
    <mergeCell ref="E8:E11"/>
    <mergeCell ref="AM14:AN14"/>
    <mergeCell ref="AM15:AN15"/>
    <mergeCell ref="AM16:AN16"/>
    <mergeCell ref="AM17:AN17"/>
    <mergeCell ref="AL8:AL11"/>
    <mergeCell ref="AM8:AN11"/>
    <mergeCell ref="B8:B9"/>
    <mergeCell ref="B10:B11"/>
    <mergeCell ref="AM27:AN27"/>
    <mergeCell ref="AM28:AN28"/>
    <mergeCell ref="AM29:AN29"/>
    <mergeCell ref="AM30:AN30"/>
    <mergeCell ref="AM31:AN31"/>
    <mergeCell ref="AM32:AN33"/>
    <mergeCell ref="A42:C42"/>
    <mergeCell ref="A32:E32"/>
    <mergeCell ref="A33:E33"/>
    <mergeCell ref="A40:C40"/>
    <mergeCell ref="F40:H40"/>
    <mergeCell ref="I40:K40"/>
    <mergeCell ref="A41:C41"/>
    <mergeCell ref="F41:H41"/>
    <mergeCell ref="I41:K41"/>
    <mergeCell ref="AM18:AN18"/>
    <mergeCell ref="AM19:AN19"/>
    <mergeCell ref="AM20:AN20"/>
    <mergeCell ref="AM21:AN21"/>
    <mergeCell ref="AM22:AN22"/>
    <mergeCell ref="AM23:AN23"/>
    <mergeCell ref="AM24:AN24"/>
    <mergeCell ref="AM25:AN25"/>
    <mergeCell ref="AM26:AN26"/>
    <mergeCell ref="AA48:AF48"/>
    <mergeCell ref="AG48:AK48"/>
    <mergeCell ref="AL48:AM48"/>
    <mergeCell ref="AH44:AL44"/>
    <mergeCell ref="AM44:AN44"/>
    <mergeCell ref="M41:M43"/>
    <mergeCell ref="N41:P43"/>
    <mergeCell ref="Q41:AG41"/>
    <mergeCell ref="AM40:AN40"/>
    <mergeCell ref="AM41:AN43"/>
    <mergeCell ref="N44:AG44"/>
    <mergeCell ref="M40:AG40"/>
    <mergeCell ref="AH40:AL40"/>
    <mergeCell ref="AH41:AI41"/>
    <mergeCell ref="AK41:AL41"/>
    <mergeCell ref="Q42:AG42"/>
    <mergeCell ref="AH42:AI42"/>
    <mergeCell ref="AK42:AL42"/>
    <mergeCell ref="AH43:AI43"/>
    <mergeCell ref="AK43:AL43"/>
    <mergeCell ref="AJ51:AK51"/>
    <mergeCell ref="X50:Z50"/>
    <mergeCell ref="AA50:AC50"/>
    <mergeCell ref="U51:W51"/>
    <mergeCell ref="X51:Z51"/>
    <mergeCell ref="R51:T51"/>
    <mergeCell ref="AD49:AF49"/>
    <mergeCell ref="AG49:AI49"/>
    <mergeCell ref="AJ49:AK49"/>
    <mergeCell ref="AJ50:AK50"/>
    <mergeCell ref="L51:N51"/>
    <mergeCell ref="F49:H49"/>
    <mergeCell ref="I49:K49"/>
    <mergeCell ref="L49:N49"/>
    <mergeCell ref="O49:Q49"/>
    <mergeCell ref="R49:T49"/>
    <mergeCell ref="U49:W49"/>
    <mergeCell ref="X49:Z49"/>
    <mergeCell ref="AG50:AI50"/>
    <mergeCell ref="AA51:AC51"/>
    <mergeCell ref="AD51:AF51"/>
    <mergeCell ref="AG51:AI51"/>
    <mergeCell ref="I50:K50"/>
    <mergeCell ref="L50:N50"/>
    <mergeCell ref="O50:Q50"/>
    <mergeCell ref="R50:T50"/>
    <mergeCell ref="U50:W50"/>
    <mergeCell ref="F50:H50"/>
    <mergeCell ref="O51:Q51"/>
    <mergeCell ref="I43:K43"/>
    <mergeCell ref="C65:E65"/>
    <mergeCell ref="AG52:AK52"/>
    <mergeCell ref="AL52:AM52"/>
    <mergeCell ref="C61:E61"/>
    <mergeCell ref="C62:E62"/>
    <mergeCell ref="C63:E63"/>
    <mergeCell ref="C64:E64"/>
    <mergeCell ref="C48:D48"/>
    <mergeCell ref="E48:H48"/>
    <mergeCell ref="I48:N48"/>
    <mergeCell ref="O48:T48"/>
    <mergeCell ref="U48:Z48"/>
    <mergeCell ref="AA49:AC49"/>
    <mergeCell ref="C52:D52"/>
    <mergeCell ref="E52:H52"/>
    <mergeCell ref="I52:N52"/>
    <mergeCell ref="O52:T52"/>
    <mergeCell ref="U52:Z52"/>
    <mergeCell ref="AA52:AF52"/>
    <mergeCell ref="AD50:AF50"/>
    <mergeCell ref="F51:H51"/>
    <mergeCell ref="I51:K51"/>
    <mergeCell ref="Q43:AG43"/>
  </mergeCells>
  <phoneticPr fontId="3"/>
  <dataValidations count="8">
    <dataValidation type="list" allowBlank="1" showInputMessage="1" showErrorMessage="1" sqref="C12:C31" xr:uid="{00000000-0002-0000-0300-000000000000}">
      <formula1>"A,B,C,D"</formula1>
    </dataValidation>
    <dataValidation operator="greaterThanOrEqual" allowBlank="1" showInputMessage="1" showErrorMessage="1" sqref="X39 I46 U39 I35:I38 L35:L37 L46" xr:uid="{00000000-0002-0000-0300-000001000000}"/>
    <dataValidation type="whole" operator="greaterThanOrEqual" allowBlank="1" showInputMessage="1" showErrorMessage="1" sqref="D41:E42 F41" xr:uid="{00000000-0002-0000-0300-000002000000}">
      <formula1>0</formula1>
    </dataValidation>
    <dataValidation type="list" allowBlank="1" showInputMessage="1" showErrorMessage="1" sqref="AK5:AN5" xr:uid="{00000000-0002-0000-0300-000003000000}">
      <formula1>"予定,実績"</formula1>
    </dataValidation>
    <dataValidation type="list" allowBlank="1" showInputMessage="1" showErrorMessage="1" sqref="AK4:AN4" xr:uid="{00000000-0002-0000-0300-000004000000}">
      <formula1>"４週,歴月"</formula1>
    </dataValidation>
    <dataValidation type="list" allowBlank="1" showInputMessage="1" sqref="B14" xr:uid="{00000000-0002-0000-0300-000005000000}">
      <formula1>INDIRECT($AK$2)</formula1>
    </dataValidation>
    <dataValidation type="list" allowBlank="1" showInputMessage="1" showErrorMessage="1" sqref="M41:M44" xr:uid="{81DFE928-60F1-40C8-B06E-5156E7CDAD5E}">
      <formula1>"○"</formula1>
    </dataValidation>
    <dataValidation allowBlank="1" showInputMessage="1" sqref="B12:B13"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DBA99D37-E8DF-4B4C-9A32-FF259F42FB7D}">
          <x14:formula1>
            <xm:f>選択肢!$C$3:$D$3</xm:f>
          </x14:formula1>
          <xm:sqref>B15:B31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4"/>
  <sheetViews>
    <sheetView showGridLines="0" view="pageBreakPreview" zoomScaleNormal="100" zoomScaleSheetLayoutView="100" workbookViewId="0">
      <selection activeCell="B26" sqref="B26"/>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308</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256</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100</v>
      </c>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76"/>
      <c r="AN12" s="276"/>
    </row>
    <row r="13" spans="1:40" ht="18" customHeight="1">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76"/>
      <c r="AN13" s="276"/>
    </row>
    <row r="14" spans="1:40" ht="18" customHeight="1">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76"/>
      <c r="AN14" s="276"/>
    </row>
    <row r="15" spans="1:40" ht="18" customHeight="1">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76"/>
      <c r="AN15" s="276"/>
    </row>
    <row r="16" spans="1:40" ht="18" customHeight="1">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10</v>
      </c>
      <c r="B21" s="103" t="s">
        <v>299</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79"/>
      <c r="AN32" s="279"/>
    </row>
    <row r="33" spans="1:40" ht="18" customHeight="1">
      <c r="A33" s="284" t="s">
        <v>96</v>
      </c>
      <c r="B33" s="284"/>
      <c r="C33" s="284"/>
      <c r="D33" s="284"/>
      <c r="E33" s="285"/>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79"/>
      <c r="AN33" s="27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191</v>
      </c>
      <c r="B38" s="60"/>
      <c r="D38" s="60"/>
      <c r="E38" s="60"/>
      <c r="F38" s="60"/>
      <c r="G38" s="60"/>
      <c r="H38" s="60"/>
      <c r="I38" s="60"/>
      <c r="J38" s="60"/>
      <c r="K38" s="60"/>
    </row>
    <row r="39" spans="1:40" ht="18" customHeight="1">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12"/>
      <c r="B40" s="312"/>
      <c r="C40" s="312"/>
      <c r="D40" s="110">
        <f>IF(S3=1,10,IF(S3=2,11,IF(S3=3,12,S3-3)))</f>
        <v>2</v>
      </c>
      <c r="E40" s="110">
        <f>IF(S3=1,11,IF(S3=2,12,S3-2))</f>
        <v>3</v>
      </c>
      <c r="F40" s="313">
        <f>IF(S3=1,12,S3-1)</f>
        <v>4</v>
      </c>
      <c r="G40" s="313"/>
      <c r="H40" s="313"/>
      <c r="I40" s="277" t="s">
        <v>236</v>
      </c>
      <c r="J40" s="277"/>
      <c r="K40" s="277"/>
      <c r="M40" s="283" t="s">
        <v>184</v>
      </c>
      <c r="N40" s="284"/>
      <c r="O40" s="284"/>
      <c r="P40" s="284"/>
      <c r="Q40" s="284"/>
      <c r="R40" s="284"/>
      <c r="S40" s="284"/>
      <c r="T40" s="284"/>
      <c r="U40" s="284"/>
      <c r="V40" s="284"/>
      <c r="W40" s="284"/>
      <c r="X40" s="284"/>
      <c r="Y40" s="284"/>
      <c r="Z40" s="284"/>
      <c r="AA40" s="284"/>
      <c r="AB40" s="284"/>
      <c r="AC40" s="284"/>
      <c r="AD40" s="284"/>
      <c r="AE40" s="284"/>
      <c r="AF40" s="284"/>
      <c r="AG40" s="284"/>
      <c r="AH40" s="308" t="s">
        <v>274</v>
      </c>
      <c r="AI40" s="309"/>
      <c r="AJ40" s="309"/>
      <c r="AK40" s="309"/>
      <c r="AL40" s="310"/>
      <c r="AM40" s="295" t="s">
        <v>194</v>
      </c>
      <c r="AN40" s="295"/>
    </row>
    <row r="41" spans="1:40" ht="18" customHeight="1">
      <c r="A41" s="295" t="s">
        <v>244</v>
      </c>
      <c r="B41" s="295"/>
      <c r="C41" s="295"/>
      <c r="D41" s="111">
        <v>80</v>
      </c>
      <c r="E41" s="111">
        <v>80</v>
      </c>
      <c r="F41" s="311">
        <v>81</v>
      </c>
      <c r="G41" s="311"/>
      <c r="H41" s="311"/>
      <c r="I41" s="277">
        <f>SUM(D41:F41)</f>
        <v>241</v>
      </c>
      <c r="J41" s="277"/>
      <c r="K41" s="277"/>
      <c r="M41" s="334" t="s">
        <v>251</v>
      </c>
      <c r="N41" s="280" t="s">
        <v>275</v>
      </c>
      <c r="O41" s="328"/>
      <c r="P41" s="329"/>
      <c r="Q41" s="322" t="s">
        <v>271</v>
      </c>
      <c r="R41" s="323"/>
      <c r="S41" s="323"/>
      <c r="T41" s="323"/>
      <c r="U41" s="323"/>
      <c r="V41" s="323"/>
      <c r="W41" s="323"/>
      <c r="X41" s="323"/>
      <c r="Y41" s="323"/>
      <c r="Z41" s="323"/>
      <c r="AA41" s="323"/>
      <c r="AB41" s="323"/>
      <c r="AC41" s="323"/>
      <c r="AD41" s="323"/>
      <c r="AE41" s="323"/>
      <c r="AF41" s="323"/>
      <c r="AG41" s="324"/>
      <c r="AH41" s="321">
        <f>SUM(F33:AJ33)</f>
        <v>490</v>
      </c>
      <c r="AI41" s="294"/>
      <c r="AJ41" s="130" t="s">
        <v>185</v>
      </c>
      <c r="AK41" s="321">
        <f>ROUNDUP(AH41/450,0)</f>
        <v>2</v>
      </c>
      <c r="AL41" s="294"/>
      <c r="AM41" s="277">
        <f>MIN(AH41:AK43)</f>
        <v>1</v>
      </c>
      <c r="AN41" s="277"/>
    </row>
    <row r="42" spans="1:40" ht="18" customHeight="1">
      <c r="A42" s="330"/>
      <c r="B42" s="330"/>
      <c r="C42" s="330"/>
      <c r="D42" s="67"/>
      <c r="E42" s="67"/>
      <c r="F42" s="67"/>
      <c r="G42" s="67"/>
      <c r="H42" s="67"/>
      <c r="I42" s="67" t="s">
        <v>254</v>
      </c>
      <c r="J42" s="67"/>
      <c r="K42" s="67"/>
      <c r="M42" s="335"/>
      <c r="N42" s="281"/>
      <c r="O42" s="330"/>
      <c r="P42" s="331"/>
      <c r="Q42" s="325" t="s">
        <v>272</v>
      </c>
      <c r="R42" s="326"/>
      <c r="S42" s="326"/>
      <c r="T42" s="326"/>
      <c r="U42" s="326"/>
      <c r="V42" s="326"/>
      <c r="W42" s="326"/>
      <c r="X42" s="326"/>
      <c r="Y42" s="326"/>
      <c r="Z42" s="326"/>
      <c r="AA42" s="326"/>
      <c r="AB42" s="326"/>
      <c r="AC42" s="326"/>
      <c r="AD42" s="326"/>
      <c r="AE42" s="326"/>
      <c r="AF42" s="326"/>
      <c r="AG42" s="327"/>
      <c r="AH42" s="283">
        <f>COUNTA(B13:B31)</f>
        <v>9</v>
      </c>
      <c r="AI42" s="284"/>
      <c r="AJ42" s="136" t="s">
        <v>186</v>
      </c>
      <c r="AK42" s="321">
        <f>ROUNDUP(AH42/10,0)</f>
        <v>1</v>
      </c>
      <c r="AL42" s="294"/>
      <c r="AM42" s="277"/>
      <c r="AN42" s="277"/>
    </row>
    <row r="43" spans="1:40" ht="18" customHeight="1">
      <c r="A43" s="346"/>
      <c r="B43" s="346"/>
      <c r="C43" s="346"/>
      <c r="D43" s="67"/>
      <c r="E43" s="67"/>
      <c r="F43" s="346"/>
      <c r="G43" s="346"/>
      <c r="H43" s="346"/>
      <c r="I43" s="277">
        <f>I41/3</f>
        <v>80.333333333333329</v>
      </c>
      <c r="J43" s="277"/>
      <c r="K43" s="277"/>
      <c r="M43" s="336"/>
      <c r="N43" s="282"/>
      <c r="O43" s="332"/>
      <c r="P43" s="333"/>
      <c r="Q43" s="325" t="s">
        <v>273</v>
      </c>
      <c r="R43" s="326"/>
      <c r="S43" s="326"/>
      <c r="T43" s="326"/>
      <c r="U43" s="326"/>
      <c r="V43" s="326"/>
      <c r="W43" s="326"/>
      <c r="X43" s="326"/>
      <c r="Y43" s="326"/>
      <c r="Z43" s="326"/>
      <c r="AA43" s="326"/>
      <c r="AB43" s="326"/>
      <c r="AC43" s="326"/>
      <c r="AD43" s="326"/>
      <c r="AE43" s="326"/>
      <c r="AF43" s="326"/>
      <c r="AG43" s="327"/>
      <c r="AH43" s="321">
        <f>ROUNDDOWN(I43,1)</f>
        <v>80.3</v>
      </c>
      <c r="AI43" s="294"/>
      <c r="AJ43" s="137" t="s">
        <v>186</v>
      </c>
      <c r="AK43" s="321">
        <f>ROUNDUP(AH43/40,0)</f>
        <v>3</v>
      </c>
      <c r="AL43" s="294"/>
      <c r="AM43" s="277"/>
      <c r="AN43" s="277"/>
    </row>
    <row r="44" spans="1:40" ht="18" customHeight="1">
      <c r="B44" s="62"/>
      <c r="M44" s="111"/>
      <c r="N44" s="325" t="s">
        <v>276</v>
      </c>
      <c r="O44" s="326"/>
      <c r="P44" s="326"/>
      <c r="Q44" s="326"/>
      <c r="R44" s="326"/>
      <c r="S44" s="326"/>
      <c r="T44" s="326"/>
      <c r="U44" s="326"/>
      <c r="V44" s="326"/>
      <c r="W44" s="326"/>
      <c r="X44" s="326"/>
      <c r="Y44" s="326"/>
      <c r="Z44" s="326"/>
      <c r="AA44" s="326"/>
      <c r="AB44" s="326"/>
      <c r="AC44" s="326"/>
      <c r="AD44" s="326"/>
      <c r="AE44" s="326"/>
      <c r="AF44" s="326"/>
      <c r="AG44" s="327"/>
      <c r="AH44" s="320"/>
      <c r="AI44" s="320"/>
      <c r="AJ44" s="320"/>
      <c r="AK44" s="320"/>
      <c r="AL44" s="320"/>
      <c r="AM44" s="283" cm="1">
        <f t="array" ref="AM44">ROUNDUP(_xlfn.IFS(AM41&lt;2,1,AND(AM41&lt;=2,AM41&lt;6),AM41-1,AM41&gt;=6,AM41/2*3),1)</f>
        <v>1</v>
      </c>
      <c r="AN44" s="285"/>
    </row>
    <row r="45" spans="1:40" ht="5.15"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305" t="str">
        <f>IF(VLOOKUP($AK$2,選択肢!$A$1:$J$20,C52,FALSE)=0,"-",VLOOKUP($AK$2,選択肢!$A$1:$J$20,C52,FALSE))</f>
        <v>管理者</v>
      </c>
      <c r="D47" s="306"/>
      <c r="E47" s="304" t="str">
        <f>IF(VLOOKUP($AK$2,選択肢!$A$1:$J$20,E52,FALSE)=0,"-",VLOOKUP($AK$2,選択肢!$A$1:$J$20,E52,FALSE))</f>
        <v>サービス提供責任者</v>
      </c>
      <c r="F47" s="304"/>
      <c r="G47" s="304"/>
      <c r="H47" s="304"/>
      <c r="I47" s="305" t="str">
        <f>IF(VLOOKUP($AK$2,選択肢!$A$1:$J$20,I52,FALSE)=0,"-",VLOOKUP($AK$2,選択肢!$A$1:$J$20,I52,FALSE))</f>
        <v>従業者</v>
      </c>
      <c r="J47" s="306"/>
      <c r="K47" s="306"/>
      <c r="L47" s="306"/>
      <c r="M47" s="306"/>
      <c r="N47" s="307"/>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2"/>
      <c r="AM47" s="302"/>
      <c r="AN47" s="62"/>
    </row>
    <row r="48" spans="1:40" ht="18" customHeight="1">
      <c r="A48" s="62"/>
      <c r="B48" s="67"/>
      <c r="C48" s="102" t="s">
        <v>56</v>
      </c>
      <c r="D48" s="102" t="s">
        <v>57</v>
      </c>
      <c r="E48" s="101" t="s">
        <v>56</v>
      </c>
      <c r="F48" s="303" t="s">
        <v>57</v>
      </c>
      <c r="G48" s="303"/>
      <c r="H48" s="303"/>
      <c r="I48" s="299" t="s">
        <v>56</v>
      </c>
      <c r="J48" s="300"/>
      <c r="K48" s="301"/>
      <c r="L48" s="299" t="s">
        <v>57</v>
      </c>
      <c r="M48" s="300"/>
      <c r="N48" s="301"/>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129"/>
      <c r="AM48" s="129"/>
      <c r="AN48" s="62"/>
    </row>
    <row r="49" spans="1:40" ht="18" customHeight="1">
      <c r="A49" s="62"/>
      <c r="B49" s="75" t="s">
        <v>107</v>
      </c>
      <c r="C49" s="101">
        <f>COUNTIFS($B$12:$B$31,C$47,$C$12:$C$31,"A",$E$12:$E$31,"*")</f>
        <v>1</v>
      </c>
      <c r="D49" s="101">
        <f>COUNTIFS($B$12:$B$31,C$47,$C$12:$C$31,"B",$E$12:$E$31,"*")</f>
        <v>0</v>
      </c>
      <c r="E49" s="101">
        <f>COUNTIFS($B$12:$B$31,E$47,$C$12:$C$31,"A",$E$12:$E$31,"*")</f>
        <v>0</v>
      </c>
      <c r="F49" s="299">
        <f>COUNTIFS($B$12:$B$31,E$47,$C$12:$C$31,"B",$E$12:$E$31,"*")</f>
        <v>1</v>
      </c>
      <c r="G49" s="300"/>
      <c r="H49" s="301"/>
      <c r="I49" s="299">
        <f>COUNTIFS($B$12:$B$31,I$47,$C$12:$C$31,"A",$E$12:$E$31,"*")</f>
        <v>0</v>
      </c>
      <c r="J49" s="300"/>
      <c r="K49" s="301"/>
      <c r="L49" s="299">
        <f>COUNTIFS($B$12:$B$31,I$47,$C$12:$C$31,"B",$E$12:$E$31,"*")</f>
        <v>0</v>
      </c>
      <c r="M49" s="300"/>
      <c r="N49" s="301"/>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129"/>
      <c r="AM49" s="129"/>
      <c r="AN49" s="62"/>
    </row>
    <row r="50" spans="1:40" ht="18" customHeight="1">
      <c r="A50" s="62"/>
      <c r="B50" s="82" t="s">
        <v>108</v>
      </c>
      <c r="C50" s="113"/>
      <c r="D50" s="113"/>
      <c r="E50" s="101">
        <f>COUNTIFS($B$12:$B$31,E$47,$C$12:$C$31,"C",$E$12:$E$31,"*")</f>
        <v>1</v>
      </c>
      <c r="F50" s="299">
        <f>COUNTIFS($B$12:$B$31,E$47,$C$12:$C$31,"D",$E$12:$E$31,"*")</f>
        <v>0</v>
      </c>
      <c r="G50" s="300"/>
      <c r="H50" s="301"/>
      <c r="I50" s="299">
        <f>COUNTIFS($B$12:$B$31,I$47,$C$12:$C$31,"C",$E$12:$E$31,"*")</f>
        <v>2</v>
      </c>
      <c r="J50" s="300"/>
      <c r="K50" s="301"/>
      <c r="L50" s="299">
        <f>COUNTIFS($B$12:$B$31,I$47,$C$12:$C$31,"D",$E$12:$E$31,"*")</f>
        <v>5</v>
      </c>
      <c r="M50" s="300"/>
      <c r="N50" s="301"/>
      <c r="O50" s="296"/>
      <c r="P50" s="296"/>
      <c r="Q50" s="296"/>
      <c r="R50" s="296"/>
      <c r="S50" s="296"/>
      <c r="T50" s="296"/>
      <c r="U50" s="296"/>
      <c r="V50" s="296"/>
      <c r="W50" s="296"/>
      <c r="X50" s="296"/>
      <c r="Y50" s="296"/>
      <c r="Z50" s="296"/>
      <c r="AA50" s="296"/>
      <c r="AB50" s="296"/>
      <c r="AC50" s="296"/>
      <c r="AD50" s="296"/>
      <c r="AE50" s="296"/>
      <c r="AF50" s="296"/>
      <c r="AG50" s="296"/>
      <c r="AH50" s="296"/>
      <c r="AI50" s="296"/>
      <c r="AJ50" s="296"/>
      <c r="AK50" s="296"/>
      <c r="AL50" s="129"/>
      <c r="AM50" s="129"/>
      <c r="AN50" s="62"/>
    </row>
    <row r="51" spans="1:40" ht="18" customHeight="1">
      <c r="A51" s="62"/>
      <c r="B51" s="82" t="s">
        <v>183</v>
      </c>
      <c r="C51" s="297"/>
      <c r="D51" s="298"/>
      <c r="E51" s="299">
        <f>IF($AK$4="４週",SUMIFS($AK$12:$AK$31,$B$12:$B$31,E47)/4/$AH$6,IF($AK$4="歴月",SUMIFS($AK$12:$AK$31,$B$12:$B$31,E47)/$AL$6,"記載する期間を選択してください"))</f>
        <v>0</v>
      </c>
      <c r="F51" s="300"/>
      <c r="G51" s="300"/>
      <c r="H51" s="301"/>
      <c r="I51" s="299">
        <f>IF($AK$4="４週",SUMIFS($AK$12:$AK$31,$B$12:$B$31,I47)/4/$AH$6,IF($AK$4="歴月",SUMIFS($AK$12:$AK$31,$B$12:$B$31,I47)/$AL$6,"記載する期間を選択してください"))</f>
        <v>0</v>
      </c>
      <c r="J51" s="300"/>
      <c r="K51" s="300"/>
      <c r="L51" s="300"/>
      <c r="M51" s="300"/>
      <c r="N51" s="301"/>
      <c r="O51" s="296"/>
      <c r="P51" s="296"/>
      <c r="Q51" s="296"/>
      <c r="R51" s="296"/>
      <c r="S51" s="296"/>
      <c r="T51" s="296"/>
      <c r="U51" s="296"/>
      <c r="V51" s="296"/>
      <c r="W51" s="296"/>
      <c r="X51" s="296"/>
      <c r="Y51" s="296"/>
      <c r="Z51" s="296"/>
      <c r="AA51" s="296"/>
      <c r="AB51" s="296"/>
      <c r="AC51" s="296"/>
      <c r="AD51" s="296"/>
      <c r="AE51" s="296"/>
      <c r="AF51" s="296"/>
      <c r="AG51" s="296"/>
      <c r="AH51" s="296"/>
      <c r="AI51" s="296"/>
      <c r="AJ51" s="296"/>
      <c r="AK51" s="296"/>
      <c r="AL51" s="296"/>
      <c r="AM51" s="296"/>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row>
    <row r="55" spans="1:40" s="60" customFormat="1" ht="15" customHeight="1">
      <c r="A55" s="60" t="s">
        <v>197</v>
      </c>
      <c r="B55" s="86"/>
      <c r="C55" s="86"/>
      <c r="D55" s="86"/>
      <c r="E55" s="86"/>
      <c r="F55" s="86"/>
      <c r="G55" s="86"/>
      <c r="H55" s="68"/>
      <c r="I55" s="68"/>
      <c r="J55" s="68"/>
      <c r="K55" s="68"/>
      <c r="L55" s="68"/>
      <c r="M55" s="68"/>
    </row>
    <row r="56" spans="1:40" s="60" customFormat="1" ht="15" customHeight="1">
      <c r="A56" s="60" t="s">
        <v>156</v>
      </c>
      <c r="B56" s="86"/>
      <c r="C56" s="86"/>
      <c r="D56" s="86"/>
      <c r="E56" s="86"/>
      <c r="F56" s="86"/>
      <c r="G56" s="86"/>
      <c r="H56" s="68"/>
      <c r="I56" s="68"/>
      <c r="J56" s="68"/>
      <c r="K56" s="68"/>
      <c r="L56" s="68"/>
      <c r="M56" s="68"/>
    </row>
    <row r="57" spans="1:40" s="60" customFormat="1" ht="15" customHeight="1">
      <c r="A57" s="60" t="s">
        <v>157</v>
      </c>
      <c r="B57" s="86"/>
      <c r="C57" s="86"/>
      <c r="D57" s="86"/>
      <c r="E57" s="86"/>
      <c r="F57" s="86"/>
      <c r="G57" s="86"/>
      <c r="H57" s="68"/>
      <c r="I57" s="68"/>
      <c r="J57" s="68"/>
      <c r="K57" s="68"/>
      <c r="L57" s="68"/>
      <c r="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77" t="s">
        <v>161</v>
      </c>
      <c r="D60" s="277"/>
      <c r="E60" s="277"/>
      <c r="F60" s="60"/>
      <c r="G60" s="60"/>
    </row>
    <row r="61" spans="1:40" ht="15" customHeight="1">
      <c r="A61" s="60"/>
      <c r="B61" s="97" t="s">
        <v>173</v>
      </c>
      <c r="C61" s="278" t="s">
        <v>162</v>
      </c>
      <c r="D61" s="278"/>
      <c r="E61" s="278"/>
      <c r="F61" s="60"/>
      <c r="G61" s="60"/>
    </row>
    <row r="62" spans="1:40" ht="15" customHeight="1">
      <c r="A62" s="60"/>
      <c r="B62" s="97" t="s">
        <v>174</v>
      </c>
      <c r="C62" s="278" t="s">
        <v>163</v>
      </c>
      <c r="D62" s="278"/>
      <c r="E62" s="278"/>
      <c r="F62" s="60"/>
      <c r="G62" s="60"/>
    </row>
    <row r="63" spans="1:40" ht="15" customHeight="1">
      <c r="A63" s="60"/>
      <c r="B63" s="97" t="s">
        <v>175</v>
      </c>
      <c r="C63" s="278" t="s">
        <v>164</v>
      </c>
      <c r="D63" s="278"/>
      <c r="E63" s="278"/>
      <c r="F63" s="60"/>
      <c r="G63" s="60"/>
    </row>
    <row r="64" spans="1:40" ht="15" customHeight="1">
      <c r="A64" s="60"/>
      <c r="B64" s="97" t="s">
        <v>176</v>
      </c>
      <c r="C64" s="278" t="s">
        <v>165</v>
      </c>
      <c r="D64" s="278"/>
      <c r="E64" s="278"/>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29">
    <mergeCell ref="B8:B9"/>
    <mergeCell ref="B10:B11"/>
    <mergeCell ref="C64:E64"/>
    <mergeCell ref="AG51:AK51"/>
    <mergeCell ref="C62:E62"/>
    <mergeCell ref="C63:E63"/>
    <mergeCell ref="X50:Z50"/>
    <mergeCell ref="AA50:AC50"/>
    <mergeCell ref="AD50:AF50"/>
    <mergeCell ref="AG50:AI50"/>
    <mergeCell ref="AJ50:AK50"/>
    <mergeCell ref="AG47:AK47"/>
    <mergeCell ref="E51:H51"/>
    <mergeCell ref="I51:N51"/>
    <mergeCell ref="AD49:AF49"/>
    <mergeCell ref="AG49:AI49"/>
    <mergeCell ref="AJ49:AK49"/>
    <mergeCell ref="O51:T51"/>
    <mergeCell ref="U51:Z51"/>
    <mergeCell ref="AA51:AF51"/>
    <mergeCell ref="F49:H49"/>
    <mergeCell ref="I49:K49"/>
    <mergeCell ref="L49:N49"/>
    <mergeCell ref="O49:Q49"/>
    <mergeCell ref="R49:T49"/>
    <mergeCell ref="U49:W49"/>
    <mergeCell ref="X48:Z48"/>
    <mergeCell ref="F48:H48"/>
    <mergeCell ref="I48:K48"/>
    <mergeCell ref="O48:Q48"/>
    <mergeCell ref="R48:T48"/>
    <mergeCell ref="U48:W48"/>
    <mergeCell ref="X49:Z49"/>
    <mergeCell ref="AA49:AC49"/>
    <mergeCell ref="AA47:AF47"/>
    <mergeCell ref="A43:C43"/>
    <mergeCell ref="AH44:AL44"/>
    <mergeCell ref="AL51:AM51"/>
    <mergeCell ref="C60:E60"/>
    <mergeCell ref="C61:E61"/>
    <mergeCell ref="C51:D51"/>
    <mergeCell ref="AL47:AM47"/>
    <mergeCell ref="F50:H50"/>
    <mergeCell ref="I50:K50"/>
    <mergeCell ref="L50:N50"/>
    <mergeCell ref="O50:Q50"/>
    <mergeCell ref="R50:T50"/>
    <mergeCell ref="U50:W50"/>
    <mergeCell ref="E47:H47"/>
    <mergeCell ref="I47:N47"/>
    <mergeCell ref="O47:T47"/>
    <mergeCell ref="U47:Z47"/>
    <mergeCell ref="AA48:AC48"/>
    <mergeCell ref="AD48:AF48"/>
    <mergeCell ref="L48:N48"/>
    <mergeCell ref="C47:D47"/>
    <mergeCell ref="AG48:AI48"/>
    <mergeCell ref="AJ48:AK48"/>
    <mergeCell ref="N44:AG44"/>
    <mergeCell ref="A32:E32"/>
    <mergeCell ref="AM32:AN33"/>
    <mergeCell ref="A33:E33"/>
    <mergeCell ref="A40:C40"/>
    <mergeCell ref="F40:H40"/>
    <mergeCell ref="I40:K40"/>
    <mergeCell ref="AM40:AN40"/>
    <mergeCell ref="A42:C42"/>
    <mergeCell ref="M41:M43"/>
    <mergeCell ref="M40:AG40"/>
    <mergeCell ref="AH40:AL40"/>
    <mergeCell ref="I43:K43"/>
    <mergeCell ref="F43:H43"/>
    <mergeCell ref="A41:C41"/>
    <mergeCell ref="F41:H41"/>
    <mergeCell ref="I41:K41"/>
    <mergeCell ref="N41:P43"/>
    <mergeCell ref="Q41:AG41"/>
    <mergeCell ref="AH41:AI41"/>
    <mergeCell ref="AK41:AL41"/>
    <mergeCell ref="Q42:AG42"/>
    <mergeCell ref="AH42:AI42"/>
    <mergeCell ref="AK42:AL42"/>
    <mergeCell ref="Q43:AG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44:AN44"/>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AM41:AN43"/>
    <mergeCell ref="AH43:AI43"/>
    <mergeCell ref="AK43:AL43"/>
  </mergeCells>
  <phoneticPr fontId="3"/>
  <dataValidations count="8">
    <dataValidation type="list" allowBlank="1" showInputMessage="1" showErrorMessage="1" sqref="C12:C31" xr:uid="{00000000-0002-0000-0400-000000000000}">
      <formula1>"A,B,C,D"</formula1>
    </dataValidation>
    <dataValidation operator="greaterThanOrEqual" allowBlank="1" showInputMessage="1" showErrorMessage="1" sqref="X39 I45 U39 I35:I38 L35:L37 L45" xr:uid="{00000000-0002-0000-0400-000001000000}"/>
    <dataValidation type="whole" operator="greaterThanOrEqual" allowBlank="1" showInputMessage="1" showErrorMessage="1" sqref="D41:F42" xr:uid="{00000000-0002-0000-0400-000002000000}">
      <formula1>0</formula1>
    </dataValidation>
    <dataValidation type="list" allowBlank="1" showInputMessage="1" showErrorMessage="1" sqref="AK5:AN5" xr:uid="{00000000-0002-0000-0400-000003000000}">
      <formula1>"予定,実績"</formula1>
    </dataValidation>
    <dataValidation type="list" allowBlank="1" showInputMessage="1" showErrorMessage="1" sqref="AK4:AN4" xr:uid="{00000000-0002-0000-0400-000004000000}">
      <formula1>"４週,歴月"</formula1>
    </dataValidation>
    <dataValidation type="list" allowBlank="1" showInputMessage="1" sqref="B14" xr:uid="{00000000-0002-0000-0400-000005000000}">
      <formula1>INDIRECT($AK$2)</formula1>
    </dataValidation>
    <dataValidation type="list" allowBlank="1" showInputMessage="1" showErrorMessage="1" sqref="M41:M44" xr:uid="{34FE1DCD-CC09-4468-8BDC-A4BB0ACEF428}">
      <formula1>"○"</formula1>
    </dataValidation>
    <dataValidation allowBlank="1" showInputMessage="1" sqref="B12:B13"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B3AF893-5CF8-4793-B144-3578BB0B2722}">
          <x14:formula1>
            <xm:f>選択肢!$C$4:$D$4</xm:f>
          </x14:formula1>
          <xm:sqref>B15:B31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4"/>
  <sheetViews>
    <sheetView showGridLines="0" view="pageBreakPreview" topLeftCell="A36" zoomScaleNormal="100" zoomScaleSheetLayoutView="100" workbookViewId="0">
      <selection activeCell="B22" sqref="B22"/>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309</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257</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100</v>
      </c>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76"/>
      <c r="AN12" s="276"/>
    </row>
    <row r="13" spans="1:40" ht="18" customHeight="1">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76"/>
      <c r="AN13" s="276"/>
    </row>
    <row r="14" spans="1:40" ht="18" customHeight="1">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76"/>
      <c r="AN14" s="276"/>
    </row>
    <row r="15" spans="1:40" ht="18" customHeight="1">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76"/>
      <c r="AN15" s="276"/>
    </row>
    <row r="16" spans="1:40" ht="18" customHeight="1">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10</v>
      </c>
      <c r="B21" s="103" t="s">
        <v>112</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79"/>
      <c r="AN32" s="279"/>
    </row>
    <row r="33" spans="1:40" ht="18" customHeight="1">
      <c r="A33" s="284" t="s">
        <v>96</v>
      </c>
      <c r="B33" s="284"/>
      <c r="C33" s="284"/>
      <c r="D33" s="284"/>
      <c r="E33" s="285"/>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79"/>
      <c r="AN33" s="27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191</v>
      </c>
      <c r="B38" s="60"/>
      <c r="D38" s="60"/>
      <c r="E38" s="60"/>
      <c r="F38" s="60"/>
      <c r="G38" s="60"/>
      <c r="H38" s="60"/>
      <c r="I38" s="60"/>
      <c r="J38" s="60"/>
      <c r="K38" s="60"/>
    </row>
    <row r="39" spans="1:40" ht="18" customHeight="1">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12"/>
      <c r="B40" s="312"/>
      <c r="C40" s="312"/>
      <c r="D40" s="110">
        <f>IF(S3=1,10,IF(S3=2,11,IF(S3=3,12,S3-3)))</f>
        <v>2</v>
      </c>
      <c r="E40" s="110">
        <f>IF(S3=1,11,IF(S3=2,12,S3-2))</f>
        <v>3</v>
      </c>
      <c r="F40" s="313">
        <f>IF(S3=1,12,S3-1)</f>
        <v>4</v>
      </c>
      <c r="G40" s="313"/>
      <c r="H40" s="313"/>
      <c r="I40" s="277" t="s">
        <v>236</v>
      </c>
      <c r="J40" s="277"/>
      <c r="K40" s="277"/>
      <c r="M40" s="283" t="s">
        <v>184</v>
      </c>
      <c r="N40" s="284"/>
      <c r="O40" s="284"/>
      <c r="P40" s="284"/>
      <c r="Q40" s="284"/>
      <c r="R40" s="284"/>
      <c r="S40" s="284"/>
      <c r="T40" s="284"/>
      <c r="U40" s="284"/>
      <c r="V40" s="284"/>
      <c r="W40" s="284"/>
      <c r="X40" s="284"/>
      <c r="Y40" s="284"/>
      <c r="Z40" s="284"/>
      <c r="AA40" s="284"/>
      <c r="AB40" s="284"/>
      <c r="AC40" s="284"/>
      <c r="AD40" s="284"/>
      <c r="AE40" s="284"/>
      <c r="AF40" s="284"/>
      <c r="AG40" s="284"/>
      <c r="AH40" s="308" t="s">
        <v>274</v>
      </c>
      <c r="AI40" s="309"/>
      <c r="AJ40" s="309"/>
      <c r="AK40" s="309"/>
      <c r="AL40" s="310"/>
      <c r="AM40" s="295" t="s">
        <v>194</v>
      </c>
      <c r="AN40" s="295"/>
    </row>
    <row r="41" spans="1:40" ht="18" customHeight="1">
      <c r="A41" s="295" t="s">
        <v>244</v>
      </c>
      <c r="B41" s="295"/>
      <c r="C41" s="295"/>
      <c r="D41" s="111">
        <v>80</v>
      </c>
      <c r="E41" s="111">
        <v>80</v>
      </c>
      <c r="F41" s="311">
        <v>81</v>
      </c>
      <c r="G41" s="311"/>
      <c r="H41" s="311"/>
      <c r="I41" s="277">
        <f>SUM(D41:F41)</f>
        <v>241</v>
      </c>
      <c r="J41" s="277"/>
      <c r="K41" s="277"/>
      <c r="M41" s="334" t="s">
        <v>251</v>
      </c>
      <c r="N41" s="280" t="s">
        <v>275</v>
      </c>
      <c r="O41" s="328"/>
      <c r="P41" s="329"/>
      <c r="Q41" s="322" t="s">
        <v>271</v>
      </c>
      <c r="R41" s="323"/>
      <c r="S41" s="323"/>
      <c r="T41" s="323"/>
      <c r="U41" s="323"/>
      <c r="V41" s="323"/>
      <c r="W41" s="323"/>
      <c r="X41" s="323"/>
      <c r="Y41" s="323"/>
      <c r="Z41" s="323"/>
      <c r="AA41" s="323"/>
      <c r="AB41" s="323"/>
      <c r="AC41" s="323"/>
      <c r="AD41" s="323"/>
      <c r="AE41" s="323"/>
      <c r="AF41" s="323"/>
      <c r="AG41" s="324"/>
      <c r="AH41" s="321">
        <f>SUM(F33:AJ33)</f>
        <v>490</v>
      </c>
      <c r="AI41" s="294"/>
      <c r="AJ41" s="130" t="s">
        <v>185</v>
      </c>
      <c r="AK41" s="321">
        <f>ROUNDUP(AH41/450,0)</f>
        <v>2</v>
      </c>
      <c r="AL41" s="294"/>
      <c r="AM41" s="277">
        <f>MIN(AH41:AK43)</f>
        <v>1</v>
      </c>
      <c r="AN41" s="277"/>
    </row>
    <row r="42" spans="1:40" ht="18" customHeight="1">
      <c r="A42" s="330"/>
      <c r="B42" s="330"/>
      <c r="C42" s="330"/>
      <c r="D42" s="67"/>
      <c r="E42" s="67"/>
      <c r="F42" s="67"/>
      <c r="G42" s="67"/>
      <c r="H42" s="67"/>
      <c r="I42" s="67" t="s">
        <v>254</v>
      </c>
      <c r="J42" s="67"/>
      <c r="K42" s="67"/>
      <c r="M42" s="335"/>
      <c r="N42" s="281"/>
      <c r="O42" s="330"/>
      <c r="P42" s="331"/>
      <c r="Q42" s="325" t="s">
        <v>272</v>
      </c>
      <c r="R42" s="326"/>
      <c r="S42" s="326"/>
      <c r="T42" s="326"/>
      <c r="U42" s="326"/>
      <c r="V42" s="326"/>
      <c r="W42" s="326"/>
      <c r="X42" s="326"/>
      <c r="Y42" s="326"/>
      <c r="Z42" s="326"/>
      <c r="AA42" s="326"/>
      <c r="AB42" s="326"/>
      <c r="AC42" s="326"/>
      <c r="AD42" s="326"/>
      <c r="AE42" s="326"/>
      <c r="AF42" s="326"/>
      <c r="AG42" s="327"/>
      <c r="AH42" s="283">
        <f>COUNTA(B13:B31)</f>
        <v>9</v>
      </c>
      <c r="AI42" s="284"/>
      <c r="AJ42" s="136" t="s">
        <v>186</v>
      </c>
      <c r="AK42" s="321">
        <f>ROUNDUP(AH42/10,0)</f>
        <v>1</v>
      </c>
      <c r="AL42" s="294"/>
      <c r="AM42" s="277"/>
      <c r="AN42" s="277"/>
    </row>
    <row r="43" spans="1:40" ht="18" customHeight="1">
      <c r="A43" s="346"/>
      <c r="B43" s="346"/>
      <c r="C43" s="346"/>
      <c r="D43" s="67"/>
      <c r="E43" s="67"/>
      <c r="F43" s="346"/>
      <c r="G43" s="346"/>
      <c r="H43" s="346"/>
      <c r="I43" s="277">
        <f>I41/3</f>
        <v>80.333333333333329</v>
      </c>
      <c r="J43" s="277"/>
      <c r="K43" s="277"/>
      <c r="M43" s="336"/>
      <c r="N43" s="282"/>
      <c r="O43" s="332"/>
      <c r="P43" s="333"/>
      <c r="Q43" s="325" t="s">
        <v>273</v>
      </c>
      <c r="R43" s="326"/>
      <c r="S43" s="326"/>
      <c r="T43" s="326"/>
      <c r="U43" s="326"/>
      <c r="V43" s="326"/>
      <c r="W43" s="326"/>
      <c r="X43" s="326"/>
      <c r="Y43" s="326"/>
      <c r="Z43" s="326"/>
      <c r="AA43" s="326"/>
      <c r="AB43" s="326"/>
      <c r="AC43" s="326"/>
      <c r="AD43" s="326"/>
      <c r="AE43" s="326"/>
      <c r="AF43" s="326"/>
      <c r="AG43" s="327"/>
      <c r="AH43" s="321">
        <f>ROUNDDOWN(I43,1)</f>
        <v>80.3</v>
      </c>
      <c r="AI43" s="294"/>
      <c r="AJ43" s="137" t="s">
        <v>186</v>
      </c>
      <c r="AK43" s="321">
        <f>ROUNDUP(AH43/40,0)</f>
        <v>3</v>
      </c>
      <c r="AL43" s="294"/>
      <c r="AM43" s="277"/>
      <c r="AN43" s="277"/>
    </row>
    <row r="44" spans="1:40" ht="18" customHeight="1">
      <c r="B44" s="62"/>
      <c r="I44" s="346"/>
      <c r="J44" s="346"/>
      <c r="K44" s="346"/>
      <c r="M44" s="111"/>
      <c r="N44" s="325" t="s">
        <v>276</v>
      </c>
      <c r="O44" s="326"/>
      <c r="P44" s="326"/>
      <c r="Q44" s="326"/>
      <c r="R44" s="326"/>
      <c r="S44" s="326"/>
      <c r="T44" s="326"/>
      <c r="U44" s="326"/>
      <c r="V44" s="326"/>
      <c r="W44" s="326"/>
      <c r="X44" s="326"/>
      <c r="Y44" s="326"/>
      <c r="Z44" s="326"/>
      <c r="AA44" s="326"/>
      <c r="AB44" s="326"/>
      <c r="AC44" s="326"/>
      <c r="AD44" s="326"/>
      <c r="AE44" s="326"/>
      <c r="AF44" s="326"/>
      <c r="AG44" s="327"/>
      <c r="AH44" s="320"/>
      <c r="AI44" s="320"/>
      <c r="AJ44" s="320"/>
      <c r="AK44" s="320"/>
      <c r="AL44" s="320"/>
      <c r="AM44" s="283" cm="1">
        <f t="array" ref="AM44">ROUNDUP(_xlfn.IFS(AM41&lt;2,1,AND(AM41&lt;=2,AM41&lt;6),AM41-1,AM41&gt;=6,AM41/2*3),1)</f>
        <v>1</v>
      </c>
      <c r="AN44" s="285"/>
    </row>
    <row r="45" spans="1:40" ht="5.15"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305" t="str">
        <f>IF(VLOOKUP($AK$2,選択肢!$A$1:$J$20,C52,FALSE)=0,"-",VLOOKUP($AK$2,選択肢!$A$1:$J$20,C52,FALSE))</f>
        <v>管理者</v>
      </c>
      <c r="D47" s="306"/>
      <c r="E47" s="304" t="str">
        <f>IF(VLOOKUP($AK$2,選択肢!$A$1:$J$20,E52,FALSE)=0,"-",VLOOKUP($AK$2,選択肢!$A$1:$J$20,E52,FALSE))</f>
        <v>サービス提供責任者</v>
      </c>
      <c r="F47" s="304"/>
      <c r="G47" s="304"/>
      <c r="H47" s="304"/>
      <c r="I47" s="305" t="str">
        <f>IF(VLOOKUP($AK$2,選択肢!$A$1:$J$20,I52,FALSE)=0,"-",VLOOKUP($AK$2,選択肢!$A$1:$J$20,I52,FALSE))</f>
        <v>従業者</v>
      </c>
      <c r="J47" s="306"/>
      <c r="K47" s="306"/>
      <c r="L47" s="306"/>
      <c r="M47" s="306"/>
      <c r="N47" s="307"/>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2"/>
      <c r="AM47" s="302"/>
      <c r="AN47" s="62"/>
    </row>
    <row r="48" spans="1:40" ht="18" customHeight="1">
      <c r="A48" s="62"/>
      <c r="B48" s="67"/>
      <c r="C48" s="102" t="s">
        <v>56</v>
      </c>
      <c r="D48" s="102" t="s">
        <v>57</v>
      </c>
      <c r="E48" s="101" t="s">
        <v>56</v>
      </c>
      <c r="F48" s="303" t="s">
        <v>57</v>
      </c>
      <c r="G48" s="303"/>
      <c r="H48" s="303"/>
      <c r="I48" s="299" t="s">
        <v>56</v>
      </c>
      <c r="J48" s="300"/>
      <c r="K48" s="301"/>
      <c r="L48" s="299" t="s">
        <v>57</v>
      </c>
      <c r="M48" s="300"/>
      <c r="N48" s="301"/>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129"/>
      <c r="AM48" s="129"/>
      <c r="AN48" s="62"/>
    </row>
    <row r="49" spans="1:40" ht="18" customHeight="1">
      <c r="A49" s="62"/>
      <c r="B49" s="75" t="s">
        <v>107</v>
      </c>
      <c r="C49" s="101">
        <f>COUNTIFS($B$12:$B$31,C$47,$C$12:$C$31,"A",$E$12:$E$31,"*")</f>
        <v>1</v>
      </c>
      <c r="D49" s="101">
        <f>COUNTIFS($B$12:$B$31,C$47,$C$12:$C$31,"B",$E$12:$E$31,"*")</f>
        <v>0</v>
      </c>
      <c r="E49" s="101">
        <f>COUNTIFS($B$12:$B$31,E$47,$C$12:$C$31,"A",$E$12:$E$31,"*")</f>
        <v>0</v>
      </c>
      <c r="F49" s="299">
        <f>COUNTIFS($B$12:$B$31,E$47,$C$12:$C$31,"B",$E$12:$E$31,"*")</f>
        <v>1</v>
      </c>
      <c r="G49" s="300"/>
      <c r="H49" s="301"/>
      <c r="I49" s="299">
        <f>COUNTIFS($B$12:$B$31,I$47,$C$12:$C$31,"A",$E$12:$E$31,"*")</f>
        <v>0</v>
      </c>
      <c r="J49" s="300"/>
      <c r="K49" s="301"/>
      <c r="L49" s="299">
        <f>COUNTIFS($B$12:$B$31,I$47,$C$12:$C$31,"B",$E$12:$E$31,"*")</f>
        <v>0</v>
      </c>
      <c r="M49" s="300"/>
      <c r="N49" s="301"/>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129"/>
      <c r="AM49" s="129"/>
      <c r="AN49" s="62"/>
    </row>
    <row r="50" spans="1:40" ht="18" customHeight="1">
      <c r="A50" s="62"/>
      <c r="B50" s="82" t="s">
        <v>108</v>
      </c>
      <c r="C50" s="113"/>
      <c r="D50" s="113"/>
      <c r="E50" s="101">
        <f>COUNTIFS($B$12:$B$31,E$47,$C$12:$C$31,"C",$E$12:$E$31,"*")</f>
        <v>1</v>
      </c>
      <c r="F50" s="299">
        <f>COUNTIFS($B$12:$B$31,E$47,$C$12:$C$31,"D",$E$12:$E$31,"*")</f>
        <v>0</v>
      </c>
      <c r="G50" s="300"/>
      <c r="H50" s="301"/>
      <c r="I50" s="299">
        <f>COUNTIFS($B$12:$B$31,I$47,$C$12:$C$31,"C",$E$12:$E$31,"*")</f>
        <v>2</v>
      </c>
      <c r="J50" s="300"/>
      <c r="K50" s="301"/>
      <c r="L50" s="299">
        <f>COUNTIFS($B$12:$B$31,I$47,$C$12:$C$31,"D",$E$12:$E$31,"*")</f>
        <v>5</v>
      </c>
      <c r="M50" s="300"/>
      <c r="N50" s="301"/>
      <c r="O50" s="296"/>
      <c r="P50" s="296"/>
      <c r="Q50" s="296"/>
      <c r="R50" s="296"/>
      <c r="S50" s="296"/>
      <c r="T50" s="296"/>
      <c r="U50" s="296"/>
      <c r="V50" s="296"/>
      <c r="W50" s="296"/>
      <c r="X50" s="296"/>
      <c r="Y50" s="296"/>
      <c r="Z50" s="296"/>
      <c r="AA50" s="296"/>
      <c r="AB50" s="296"/>
      <c r="AC50" s="296"/>
      <c r="AD50" s="296"/>
      <c r="AE50" s="296"/>
      <c r="AF50" s="296"/>
      <c r="AG50" s="296"/>
      <c r="AH50" s="296"/>
      <c r="AI50" s="296"/>
      <c r="AJ50" s="296"/>
      <c r="AK50" s="296"/>
      <c r="AL50" s="129"/>
      <c r="AM50" s="129"/>
      <c r="AN50" s="62"/>
    </row>
    <row r="51" spans="1:40" ht="18" customHeight="1">
      <c r="A51" s="62"/>
      <c r="B51" s="82" t="s">
        <v>183</v>
      </c>
      <c r="C51" s="297"/>
      <c r="D51" s="298"/>
      <c r="E51" s="299">
        <f>IF($AK$4="４週",SUMIFS($AK$12:$AK$31,$B$12:$B$31,E47)/4/$AH$6,IF($AK$4="歴月",SUMIFS($AK$12:$AK$31,$B$12:$B$31,E47)/$AL$6,"記載する期間を選択してください"))</f>
        <v>0</v>
      </c>
      <c r="F51" s="300"/>
      <c r="G51" s="300"/>
      <c r="H51" s="301"/>
      <c r="I51" s="299">
        <f>IF($AK$4="４週",SUMIFS($AK$12:$AK$31,$B$12:$B$31,I47)/4/$AH$6,IF($AK$4="歴月",SUMIFS($AK$12:$AK$31,$B$12:$B$31,I47)/$AL$6,"記載する期間を選択してください"))</f>
        <v>0</v>
      </c>
      <c r="J51" s="300"/>
      <c r="K51" s="300"/>
      <c r="L51" s="300"/>
      <c r="M51" s="300"/>
      <c r="N51" s="301"/>
      <c r="O51" s="296"/>
      <c r="P51" s="296"/>
      <c r="Q51" s="296"/>
      <c r="R51" s="296"/>
      <c r="S51" s="296"/>
      <c r="T51" s="296"/>
      <c r="U51" s="296"/>
      <c r="V51" s="296"/>
      <c r="W51" s="296"/>
      <c r="X51" s="296"/>
      <c r="Y51" s="296"/>
      <c r="Z51" s="296"/>
      <c r="AA51" s="296"/>
      <c r="AB51" s="296"/>
      <c r="AC51" s="296"/>
      <c r="AD51" s="296"/>
      <c r="AE51" s="296"/>
      <c r="AF51" s="296"/>
      <c r="AG51" s="296"/>
      <c r="AH51" s="296"/>
      <c r="AI51" s="296"/>
      <c r="AJ51" s="296"/>
      <c r="AK51" s="296"/>
      <c r="AL51" s="296"/>
      <c r="AM51" s="296"/>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row>
    <row r="55" spans="1:40" s="60" customFormat="1" ht="15" customHeight="1">
      <c r="A55" s="60" t="s">
        <v>197</v>
      </c>
      <c r="B55" s="86"/>
      <c r="C55" s="86"/>
      <c r="D55" s="86"/>
      <c r="E55" s="86"/>
      <c r="F55" s="86"/>
      <c r="G55" s="86"/>
      <c r="H55" s="68"/>
      <c r="I55" s="68"/>
      <c r="J55" s="68"/>
      <c r="K55" s="68"/>
      <c r="L55" s="68"/>
      <c r="M55" s="68"/>
    </row>
    <row r="56" spans="1:40" s="60" customFormat="1" ht="15" customHeight="1">
      <c r="A56" s="60" t="s">
        <v>156</v>
      </c>
      <c r="B56" s="86"/>
      <c r="C56" s="86"/>
      <c r="D56" s="86"/>
      <c r="E56" s="86"/>
      <c r="F56" s="86"/>
      <c r="G56" s="86"/>
      <c r="H56" s="68"/>
      <c r="I56" s="68"/>
      <c r="J56" s="68"/>
      <c r="K56" s="68"/>
      <c r="L56" s="68"/>
      <c r="M56" s="68"/>
    </row>
    <row r="57" spans="1:40" s="60" customFormat="1" ht="15" customHeight="1">
      <c r="A57" s="60" t="s">
        <v>157</v>
      </c>
      <c r="B57" s="86"/>
      <c r="C57" s="86"/>
      <c r="D57" s="86"/>
      <c r="E57" s="86"/>
      <c r="F57" s="86"/>
      <c r="G57" s="86"/>
      <c r="H57" s="68"/>
      <c r="I57" s="68"/>
      <c r="J57" s="68"/>
      <c r="K57" s="68"/>
      <c r="L57" s="68"/>
      <c r="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77" t="s">
        <v>161</v>
      </c>
      <c r="D60" s="277"/>
      <c r="E60" s="277"/>
      <c r="F60" s="60"/>
      <c r="G60" s="60"/>
    </row>
    <row r="61" spans="1:40" ht="15" customHeight="1">
      <c r="A61" s="60"/>
      <c r="B61" s="97" t="s">
        <v>173</v>
      </c>
      <c r="C61" s="278" t="s">
        <v>162</v>
      </c>
      <c r="D61" s="278"/>
      <c r="E61" s="278"/>
      <c r="F61" s="60"/>
      <c r="G61" s="60"/>
    </row>
    <row r="62" spans="1:40" ht="15" customHeight="1">
      <c r="A62" s="60"/>
      <c r="B62" s="97" t="s">
        <v>174</v>
      </c>
      <c r="C62" s="278" t="s">
        <v>163</v>
      </c>
      <c r="D62" s="278"/>
      <c r="E62" s="278"/>
      <c r="F62" s="60"/>
      <c r="G62" s="60"/>
    </row>
    <row r="63" spans="1:40" ht="15" customHeight="1">
      <c r="A63" s="60"/>
      <c r="B63" s="97" t="s">
        <v>175</v>
      </c>
      <c r="C63" s="278" t="s">
        <v>164</v>
      </c>
      <c r="D63" s="278"/>
      <c r="E63" s="278"/>
      <c r="F63" s="60"/>
      <c r="G63" s="60"/>
    </row>
    <row r="64" spans="1:40" ht="15" customHeight="1">
      <c r="A64" s="60"/>
      <c r="B64" s="97" t="s">
        <v>176</v>
      </c>
      <c r="C64" s="278" t="s">
        <v>165</v>
      </c>
      <c r="D64" s="278"/>
      <c r="E64" s="278"/>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30">
    <mergeCell ref="B10:B11"/>
    <mergeCell ref="F50:H50"/>
    <mergeCell ref="I50:K50"/>
    <mergeCell ref="L50:N50"/>
    <mergeCell ref="O50:Q50"/>
    <mergeCell ref="R50:T50"/>
    <mergeCell ref="U50:W50"/>
    <mergeCell ref="AD49:AF49"/>
    <mergeCell ref="AA48:AC48"/>
    <mergeCell ref="AD48:AF48"/>
    <mergeCell ref="C47:D47"/>
    <mergeCell ref="E47:H47"/>
    <mergeCell ref="I47:N47"/>
    <mergeCell ref="O47:T47"/>
    <mergeCell ref="U47:Z47"/>
    <mergeCell ref="AG49:AI49"/>
    <mergeCell ref="X50:Z50"/>
    <mergeCell ref="AA50:AC50"/>
    <mergeCell ref="AD50:AF50"/>
    <mergeCell ref="F49:H49"/>
    <mergeCell ref="AG48:AI48"/>
    <mergeCell ref="AJ48:AK48"/>
    <mergeCell ref="AJ49:AK49"/>
    <mergeCell ref="I49:K49"/>
    <mergeCell ref="L49:N49"/>
    <mergeCell ref="O49:Q49"/>
    <mergeCell ref="R49:T49"/>
    <mergeCell ref="U49:W49"/>
    <mergeCell ref="AG50:AI50"/>
    <mergeCell ref="AJ50:AK50"/>
    <mergeCell ref="X49:Z49"/>
    <mergeCell ref="AA49:AC49"/>
    <mergeCell ref="F48:H48"/>
    <mergeCell ref="I48:K48"/>
    <mergeCell ref="L48:N48"/>
    <mergeCell ref="O48:Q48"/>
    <mergeCell ref="R48:T48"/>
    <mergeCell ref="U48:W48"/>
    <mergeCell ref="X48:Z48"/>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AL47:AM47"/>
    <mergeCell ref="AA47:AF47"/>
    <mergeCell ref="AG47:AK47"/>
    <mergeCell ref="A32:E32"/>
    <mergeCell ref="AM32:AN33"/>
    <mergeCell ref="A33:E33"/>
    <mergeCell ref="A40:C40"/>
    <mergeCell ref="F40:H40"/>
    <mergeCell ref="I40:K40"/>
    <mergeCell ref="I44:K44"/>
    <mergeCell ref="AH44:AL44"/>
    <mergeCell ref="AM44:AN44"/>
    <mergeCell ref="N44:AG44"/>
    <mergeCell ref="AM40:AN40"/>
    <mergeCell ref="A41:C41"/>
    <mergeCell ref="F41:H41"/>
    <mergeCell ref="I41:K41"/>
    <mergeCell ref="AM41:AN43"/>
    <mergeCell ref="A42:C42"/>
    <mergeCell ref="A43:C43"/>
    <mergeCell ref="F43:H43"/>
    <mergeCell ref="I43:K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B8:B9"/>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M41:M43"/>
    <mergeCell ref="N41:P43"/>
    <mergeCell ref="Q41:AG41"/>
    <mergeCell ref="AH41:AI41"/>
    <mergeCell ref="AK41:AL41"/>
    <mergeCell ref="Q42:AG42"/>
    <mergeCell ref="AH42:AI42"/>
    <mergeCell ref="AK42:AL42"/>
    <mergeCell ref="Q43:AG43"/>
    <mergeCell ref="AH43:AI43"/>
    <mergeCell ref="AK43:AL43"/>
    <mergeCell ref="M40:AG40"/>
    <mergeCell ref="AH40:AL40"/>
  </mergeCells>
  <phoneticPr fontId="3"/>
  <dataValidations count="8">
    <dataValidation type="list" allowBlank="1" showInputMessage="1" showErrorMessage="1" sqref="C12:C31" xr:uid="{00000000-0002-0000-0500-000000000000}">
      <formula1>"A,B,C,D"</formula1>
    </dataValidation>
    <dataValidation operator="greaterThanOrEqual" allowBlank="1" showInputMessage="1" showErrorMessage="1" sqref="X39 I45 U39 I35:I38 L35:L37 L45" xr:uid="{00000000-0002-0000-0500-000001000000}"/>
    <dataValidation type="whole" operator="greaterThanOrEqual" allowBlank="1" showInputMessage="1" showErrorMessage="1" sqref="D41:F42" xr:uid="{00000000-0002-0000-0500-000002000000}">
      <formula1>0</formula1>
    </dataValidation>
    <dataValidation type="list" allowBlank="1" showInputMessage="1" showErrorMessage="1" sqref="AK5:AN5" xr:uid="{00000000-0002-0000-0500-000003000000}">
      <formula1>"予定,実績"</formula1>
    </dataValidation>
    <dataValidation type="list" allowBlank="1" showInputMessage="1" showErrorMessage="1" sqref="AK4:AN4" xr:uid="{00000000-0002-0000-0500-000004000000}">
      <formula1>"４週,歴月"</formula1>
    </dataValidation>
    <dataValidation type="list" allowBlank="1" showInputMessage="1" sqref="B14" xr:uid="{00000000-0002-0000-0500-000005000000}">
      <formula1>INDIRECT($AK$2)</formula1>
    </dataValidation>
    <dataValidation type="list" allowBlank="1" showInputMessage="1" showErrorMessage="1" sqref="M41:M44" xr:uid="{0E19C823-B104-45EF-A46B-7A3F81F11915}">
      <formula1>"○"</formula1>
    </dataValidation>
    <dataValidation allowBlank="1" showInputMessage="1" sqref="B12:B13"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E27ADFED-C3A2-4971-B91D-5DAFF0DD07C1}">
          <x14:formula1>
            <xm:f>選択肢!$C$5:$D$5</xm:f>
          </x14:formula1>
          <xm:sqref>B15:B31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3"/>
  <sheetViews>
    <sheetView showGridLines="0" view="pageBreakPreview" zoomScaleNormal="100" zoomScaleSheetLayoutView="100" workbookViewId="0">
      <selection activeCell="AA46" sqref="AA46:AF46"/>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310</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102</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100</v>
      </c>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6"/>
      <c r="AN13" s="276"/>
    </row>
    <row r="14" spans="1:40" ht="18" customHeight="1">
      <c r="A14" s="74">
        <v>3</v>
      </c>
      <c r="B14" s="103" t="s">
        <v>114</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4</v>
      </c>
      <c r="B15" s="103" t="s">
        <v>115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77"/>
      <c r="B38" s="277"/>
      <c r="C38" s="277"/>
      <c r="D38" s="98">
        <v>4</v>
      </c>
      <c r="E38" s="98">
        <v>5</v>
      </c>
      <c r="F38" s="347">
        <v>6</v>
      </c>
      <c r="G38" s="347"/>
      <c r="H38" s="347"/>
      <c r="I38" s="347">
        <v>7</v>
      </c>
      <c r="J38" s="347"/>
      <c r="K38" s="347"/>
      <c r="L38" s="347">
        <v>8</v>
      </c>
      <c r="M38" s="347"/>
      <c r="N38" s="347"/>
      <c r="O38" s="347">
        <v>9</v>
      </c>
      <c r="P38" s="347"/>
      <c r="Q38" s="347"/>
      <c r="R38" s="347">
        <v>10</v>
      </c>
      <c r="S38" s="347"/>
      <c r="T38" s="347"/>
      <c r="U38" s="347">
        <v>11</v>
      </c>
      <c r="V38" s="347"/>
      <c r="W38" s="347"/>
      <c r="X38" s="347">
        <v>12</v>
      </c>
      <c r="Y38" s="347"/>
      <c r="Z38" s="347"/>
      <c r="AA38" s="347">
        <v>1</v>
      </c>
      <c r="AB38" s="347"/>
      <c r="AC38" s="347"/>
      <c r="AD38" s="347">
        <v>2</v>
      </c>
      <c r="AE38" s="347"/>
      <c r="AF38" s="347"/>
      <c r="AG38" s="347">
        <v>3</v>
      </c>
      <c r="AH38" s="347"/>
      <c r="AI38" s="347"/>
      <c r="AJ38" s="277" t="s">
        <v>142</v>
      </c>
      <c r="AK38" s="277"/>
      <c r="AL38" s="82" t="s">
        <v>193</v>
      </c>
      <c r="AM38"/>
      <c r="AN38"/>
      <c r="AO38"/>
      <c r="AP38"/>
      <c r="AQ38"/>
    </row>
    <row r="39" spans="1:43" ht="18" customHeight="1">
      <c r="A39" s="351" t="s">
        <v>196</v>
      </c>
      <c r="B39" s="351"/>
      <c r="C39" s="351"/>
      <c r="D39" s="69">
        <v>1400</v>
      </c>
      <c r="E39" s="6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78">
        <f>SUM(D39:AI39)</f>
        <v>16570</v>
      </c>
      <c r="AK39" s="278"/>
      <c r="AL39" s="349">
        <f>ROUNDUP(AJ39/AJ40,1)</f>
        <v>70</v>
      </c>
      <c r="AM39"/>
      <c r="AN39"/>
      <c r="AO39"/>
      <c r="AP39"/>
      <c r="AQ39"/>
    </row>
    <row r="40" spans="1:43" ht="18" customHeight="1">
      <c r="A40" s="351" t="s">
        <v>190</v>
      </c>
      <c r="B40" s="351"/>
      <c r="C40" s="351"/>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78">
        <f>+SUM(D40:AI40)</f>
        <v>237</v>
      </c>
      <c r="AK40" s="278"/>
      <c r="AL40" s="350"/>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191</v>
      </c>
      <c r="B42" s="60"/>
      <c r="D42" s="60"/>
      <c r="E42" s="60"/>
      <c r="F42" s="60"/>
      <c r="G42" s="60"/>
      <c r="H42" s="60"/>
      <c r="I42" s="60"/>
      <c r="J42" s="60"/>
      <c r="K42" s="60"/>
      <c r="L42" s="60"/>
      <c r="M42" s="60"/>
      <c r="N42" s="60"/>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18" customHeight="1">
      <c r="A43" s="277" t="s">
        <v>184</v>
      </c>
      <c r="B43" s="277"/>
      <c r="C43" s="277" t="s">
        <v>113</v>
      </c>
      <c r="D43" s="277"/>
      <c r="E43" s="277" t="s">
        <v>115</v>
      </c>
      <c r="F43" s="277"/>
      <c r="G43" s="277"/>
      <c r="H43" s="277"/>
      <c r="I43" s="277" t="s">
        <v>116</v>
      </c>
      <c r="J43" s="277"/>
      <c r="K43" s="277"/>
      <c r="L43" s="277"/>
      <c r="M43" s="277"/>
      <c r="N43" s="27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95" t="s">
        <v>194</v>
      </c>
      <c r="B44" s="295"/>
      <c r="C44" s="352">
        <f>ROUNDDOWN(IF(AL39&lt;=60,1,1+ROUNDUP((AL39-60)/40,0)),1)</f>
        <v>2</v>
      </c>
      <c r="D44" s="352"/>
      <c r="E44" s="352">
        <f>ROUNDDOWN(AL39/2,1)</f>
        <v>35</v>
      </c>
      <c r="F44" s="352"/>
      <c r="G44" s="352"/>
      <c r="H44" s="352"/>
      <c r="I44" s="352">
        <f>ROUNDDOWN(AL39/4,1)</f>
        <v>17.5</v>
      </c>
      <c r="J44" s="352"/>
      <c r="K44" s="352"/>
      <c r="L44" s="352"/>
      <c r="M44" s="352"/>
      <c r="N44" s="35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21" customHeight="1">
      <c r="A45" s="68" t="s">
        <v>298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305" t="str">
        <f>IF(VLOOKUP($AK$2,選択肢!$A$1:$J$20,C51,FALSE)=0,"-",VLOOKUP($AK$2,選択肢!$A$1:$J$20,C51,FALSE))</f>
        <v>管理者</v>
      </c>
      <c r="D46" s="306"/>
      <c r="E46" s="304" t="str">
        <f>IF(VLOOKUP($AK$2,選択肢!$A$1:$J$20,E51,FALSE)=0,"-",VLOOKUP($AK$2,選択肢!$A$1:$J$20,E51,FALSE))</f>
        <v>サービス管理責任者</v>
      </c>
      <c r="F46" s="304"/>
      <c r="G46" s="304"/>
      <c r="H46" s="304"/>
      <c r="I46" s="305" t="str">
        <f>IF(VLOOKUP($AK$2,選択肢!$A$1:$J$20,I51,FALSE)=0,"-",VLOOKUP($AK$2,選択肢!$A$1:$J$20,I51,FALSE))</f>
        <v>医師</v>
      </c>
      <c r="J46" s="306"/>
      <c r="K46" s="306"/>
      <c r="L46" s="306"/>
      <c r="M46" s="306"/>
      <c r="N46" s="307"/>
      <c r="O46" s="305" t="str">
        <f>IF(VLOOKUP($AK$2,選択肢!$A$1:$J$20,O51,FALSE)=0,"-",VLOOKUP($AK$2,選択肢!$A$1:$J$20,O51,FALSE))</f>
        <v>看護職員</v>
      </c>
      <c r="P46" s="306"/>
      <c r="Q46" s="306"/>
      <c r="R46" s="306"/>
      <c r="S46" s="306"/>
      <c r="T46" s="307"/>
      <c r="U46" s="305" t="str">
        <f>IF(VLOOKUP($AK$2,選択肢!$A$1:$J$20,U51,FALSE)=0,"-",VLOOKUP($AK$2,選択肢!$A$1:$J$20,U51,FALSE))</f>
        <v>生活支援員</v>
      </c>
      <c r="V46" s="306"/>
      <c r="W46" s="306"/>
      <c r="X46" s="306"/>
      <c r="Y46" s="306"/>
      <c r="Z46" s="307"/>
      <c r="AA46" s="305" t="str">
        <f>IF(VLOOKUP($AK$2,選択肢!$A$1:$J$20,AA51,FALSE)=0,"-",VLOOKUP($AK$2,選択肢!$A$1:$J$20,AA51,FALSE))</f>
        <v>-</v>
      </c>
      <c r="AB46" s="306"/>
      <c r="AC46" s="306"/>
      <c r="AD46" s="306"/>
      <c r="AE46" s="306"/>
      <c r="AF46" s="307"/>
      <c r="AG46" s="304" t="str">
        <f>IF(VLOOKUP($AK$2,選択肢!$A$1:$J$20,AG51,FALSE)=0,"-",VLOOKUP($AK$2,選択肢!$A$1:$J$20,AG51,FALSE))</f>
        <v>-</v>
      </c>
      <c r="AH46" s="304"/>
      <c r="AI46" s="304"/>
      <c r="AJ46" s="304"/>
      <c r="AK46" s="304"/>
      <c r="AL46" s="304" t="str">
        <f>IF(VLOOKUP($AK$2,選択肢!$A$1:$J$20,AL51,FALSE)=0,"-",VLOOKUP($AK$2,選択肢!$A$1:$J$20,AL51,FALSE))</f>
        <v>-</v>
      </c>
      <c r="AM46" s="304"/>
      <c r="AN46" s="62"/>
    </row>
    <row r="47" spans="1:43" ht="18" customHeight="1">
      <c r="A47" s="62"/>
      <c r="B47" s="67"/>
      <c r="C47" s="102" t="s">
        <v>56</v>
      </c>
      <c r="D47" s="102" t="s">
        <v>57</v>
      </c>
      <c r="E47" s="101" t="s">
        <v>56</v>
      </c>
      <c r="F47" s="303" t="s">
        <v>57</v>
      </c>
      <c r="G47" s="303"/>
      <c r="H47" s="303"/>
      <c r="I47" s="299" t="s">
        <v>56</v>
      </c>
      <c r="J47" s="300"/>
      <c r="K47" s="301"/>
      <c r="L47" s="299" t="s">
        <v>57</v>
      </c>
      <c r="M47" s="300"/>
      <c r="N47" s="301"/>
      <c r="O47" s="299" t="s">
        <v>56</v>
      </c>
      <c r="P47" s="300"/>
      <c r="Q47" s="301"/>
      <c r="R47" s="299" t="s">
        <v>57</v>
      </c>
      <c r="S47" s="300"/>
      <c r="T47" s="301"/>
      <c r="U47" s="299" t="s">
        <v>56</v>
      </c>
      <c r="V47" s="300"/>
      <c r="W47" s="301"/>
      <c r="X47" s="299" t="s">
        <v>57</v>
      </c>
      <c r="Y47" s="300"/>
      <c r="Z47" s="301"/>
      <c r="AA47" s="299" t="s">
        <v>56</v>
      </c>
      <c r="AB47" s="300"/>
      <c r="AC47" s="301"/>
      <c r="AD47" s="299" t="s">
        <v>57</v>
      </c>
      <c r="AE47" s="300"/>
      <c r="AF47" s="301"/>
      <c r="AG47" s="299" t="s">
        <v>56</v>
      </c>
      <c r="AH47" s="300"/>
      <c r="AI47" s="301"/>
      <c r="AJ47" s="299" t="s">
        <v>57</v>
      </c>
      <c r="AK47" s="301"/>
      <c r="AL47" s="101" t="s">
        <v>19</v>
      </c>
      <c r="AM47" s="101" t="s">
        <v>18</v>
      </c>
      <c r="AN47" s="62"/>
    </row>
    <row r="48" spans="1:43" ht="18" customHeight="1">
      <c r="A48" s="62"/>
      <c r="B48" s="75" t="s">
        <v>107</v>
      </c>
      <c r="C48" s="101">
        <f>COUNTIFS($B$12:$B$31,C$46,$C$12:$C$31,"A",$E$12:$E$31,"*")</f>
        <v>1</v>
      </c>
      <c r="D48" s="101">
        <f>COUNTIFS($B$12:$B$31,C$46,$C$12:$C$31,"B",$E$12:$E$31,"*")</f>
        <v>0</v>
      </c>
      <c r="E48" s="101">
        <f>COUNTIFS($B$12:$B$31,E$46,$C$12:$C$31,"A",$E$12:$E$31,"*")</f>
        <v>0</v>
      </c>
      <c r="F48" s="299">
        <f>COUNTIFS($B$12:$B$31,E$46,$C$12:$C$31,"B",$E$12:$E$31,"*")</f>
        <v>1</v>
      </c>
      <c r="G48" s="300"/>
      <c r="H48" s="301"/>
      <c r="I48" s="299">
        <f>COUNTIFS($B$12:$B$31,I$46,$C$12:$C$31,"A",$E$12:$E$31,"*")</f>
        <v>0</v>
      </c>
      <c r="J48" s="300"/>
      <c r="K48" s="301"/>
      <c r="L48" s="299">
        <f>COUNTIFS($B$12:$B$31,I$46,$C$12:$C$31,"B",$E$12:$E$31,"*")</f>
        <v>0</v>
      </c>
      <c r="M48" s="300"/>
      <c r="N48" s="301"/>
      <c r="O48" s="299">
        <f>COUNTIFS($B$12:$B$31,O$46,$C$12:$C$31,"A",$E$12:$E$31,"*")</f>
        <v>0</v>
      </c>
      <c r="P48" s="300"/>
      <c r="Q48" s="301"/>
      <c r="R48" s="299">
        <f>COUNTIFS($B$12:$B$31,O$46,$C$12:$C$31,"B",$E$12:$E$31,"*")</f>
        <v>0</v>
      </c>
      <c r="S48" s="300"/>
      <c r="T48" s="301"/>
      <c r="U48" s="299">
        <f>COUNTIFS($B$12:$B$31,U$46,$C$12:$C$31,"A",$E$12:$E$31,"*")</f>
        <v>0</v>
      </c>
      <c r="V48" s="300"/>
      <c r="W48" s="301"/>
      <c r="X48" s="299">
        <f>COUNTIFS($B$12:$B$31,U$46,$C$12:$C$31,"B",$E$12:$E$31,"*")</f>
        <v>0</v>
      </c>
      <c r="Y48" s="300"/>
      <c r="Z48" s="301"/>
      <c r="AA48" s="299">
        <f>COUNTIFS($B$12:$B$31,AA$46,$C$12:$C$31,"A",$E$12:$E$31,"*")</f>
        <v>0</v>
      </c>
      <c r="AB48" s="300"/>
      <c r="AC48" s="301"/>
      <c r="AD48" s="299">
        <f>COUNTIFS($B$12:$B$31,AA$46,$C$12:$C$31,"B",$E$12:$E$31,"*")</f>
        <v>0</v>
      </c>
      <c r="AE48" s="300"/>
      <c r="AF48" s="301"/>
      <c r="AG48" s="299">
        <f>COUNTIFS($B$12:$B$31,AG$46,$C$12:$C$31,"A",$E$12:$E$31,"*")</f>
        <v>0</v>
      </c>
      <c r="AH48" s="300"/>
      <c r="AI48" s="301"/>
      <c r="AJ48" s="299">
        <f>COUNTIFS($B$12:$B$31,AG$46,$C$12:$C$31,"B",$E$12:$E$31,"*")</f>
        <v>0</v>
      </c>
      <c r="AK48" s="301"/>
      <c r="AL48" s="101">
        <f>COUNTIFS($B$12:$B$31,AL$46,$C$12:$C$31,"A",$E$12:$E$31,"*")</f>
        <v>0</v>
      </c>
      <c r="AM48" s="101">
        <f>COUNTIFS($B$12:$B$31,AL$46,$C$12:$C$31,"B",$E$12:$E$31,"*")</f>
        <v>0</v>
      </c>
      <c r="AN48" s="62"/>
    </row>
    <row r="49" spans="1:40" ht="18" customHeight="1">
      <c r="A49" s="62"/>
      <c r="B49" s="82" t="s">
        <v>108</v>
      </c>
      <c r="C49" s="101">
        <f>COUNTIFS($B$12:$B$31,C$46,$C$12:$C$31,"C",$E$12:$E$31,"*")</f>
        <v>0</v>
      </c>
      <c r="D49" s="101">
        <f>COUNTIFS($B$12:$B$31,C$46,$C$12:$C$31,"D",$E$12:$E$31,"*")</f>
        <v>0</v>
      </c>
      <c r="E49" s="101">
        <f>COUNTIFS($B$12:$B$31,E$46,$C$12:$C$31,"C",$E$12:$E$31,"*")</f>
        <v>0</v>
      </c>
      <c r="F49" s="299">
        <f>COUNTIFS($B$12:$B$31,E$46,$C$12:$C$31,"D",$E$12:$E$31,"*")</f>
        <v>0</v>
      </c>
      <c r="G49" s="300"/>
      <c r="H49" s="301"/>
      <c r="I49" s="299">
        <f>COUNTIFS($B$12:$B$31,I$46,$C$12:$C$31,"C",$E$12:$E$31,"*")</f>
        <v>1</v>
      </c>
      <c r="J49" s="300"/>
      <c r="K49" s="301"/>
      <c r="L49" s="299">
        <f>COUNTIFS($B$12:$B$31,I$46,$C$12:$C$31,"D",$E$12:$E$31,"*")</f>
        <v>0</v>
      </c>
      <c r="M49" s="300"/>
      <c r="N49" s="301"/>
      <c r="O49" s="299">
        <f>COUNTIFS($B$12:$B$31,O$46,$C$12:$C$31,"C",$E$12:$E$31,"*")</f>
        <v>0</v>
      </c>
      <c r="P49" s="300"/>
      <c r="Q49" s="301"/>
      <c r="R49" s="299">
        <f>COUNTIFS($B$12:$B$31,O$46,$C$12:$C$31,"D",$E$12:$E$31,"*")</f>
        <v>1</v>
      </c>
      <c r="S49" s="300"/>
      <c r="T49" s="301"/>
      <c r="U49" s="299">
        <f>COUNTIFS($B$12:$B$31,U$46,$C$12:$C$31,"C",$E$12:$E$31,"*")</f>
        <v>0</v>
      </c>
      <c r="V49" s="300"/>
      <c r="W49" s="301"/>
      <c r="X49" s="299">
        <f>COUNTIFS($B$12:$B$31,U$46,$C$12:$C$31,"D",$E$12:$E$31,"*")</f>
        <v>0</v>
      </c>
      <c r="Y49" s="300"/>
      <c r="Z49" s="301"/>
      <c r="AA49" s="299">
        <f>COUNTIFS($B$12:$B$31,AA$46,$C$12:$C$31,"C",$E$12:$E$31,"*")</f>
        <v>0</v>
      </c>
      <c r="AB49" s="300"/>
      <c r="AC49" s="301"/>
      <c r="AD49" s="299">
        <f>COUNTIFS($B$12:$B$31,AA$46,$C$12:$C$31,"D",$E$12:$E$31,"*")</f>
        <v>0</v>
      </c>
      <c r="AE49" s="300"/>
      <c r="AF49" s="301"/>
      <c r="AG49" s="299">
        <f>COUNTIFS($B$12:$B$31,AG$46,$C$12:$C$31,"C",$E$12:$E$31,"*")</f>
        <v>0</v>
      </c>
      <c r="AH49" s="300"/>
      <c r="AI49" s="301"/>
      <c r="AJ49" s="299">
        <f>COUNTIFS($B$12:$B$31,AG$46,$C$12:$C$31,"D",$E$12:$E$31,"*")</f>
        <v>0</v>
      </c>
      <c r="AK49" s="301"/>
      <c r="AL49" s="101">
        <f>COUNTIFS($B$12:$B$31,AL$46,$C$12:$C$31,"C",$E$12:$E$31,"*")</f>
        <v>0</v>
      </c>
      <c r="AM49" s="101">
        <f>COUNTIFS($B$12:$B$31,AL$46,$C$12:$C$31,"D",$E$12:$E$31,"*")</f>
        <v>0</v>
      </c>
      <c r="AN49" s="62"/>
    </row>
    <row r="50" spans="1:40" ht="25" customHeight="1">
      <c r="A50" s="62"/>
      <c r="B50" s="82" t="s">
        <v>183</v>
      </c>
      <c r="C50" s="305">
        <f>IF($AK$4="４週",SUMIFS($AK$12:$AK$31,$B$12:$B$31,C46)/4/$AH$6,IF($AK$4="歴月",SUMIFS($AK$12:$AK$31,$B$12:$B$31,C46)/$AL$6,"記載する期間を選択してください"))</f>
        <v>0</v>
      </c>
      <c r="D50" s="307"/>
      <c r="E50" s="353">
        <f>IF($AK$4="４週",SUMIFS($AK$12:$AK$31,$B$12:$B$31,E46)/4/$AH$6,IF($AK$4="歴月",SUMIFS($AK$12:$AK$31,$B$12:$B$31,E46)/$AL$6,"記載する期間を選択してください"))</f>
        <v>0</v>
      </c>
      <c r="F50" s="354"/>
      <c r="G50" s="354"/>
      <c r="H50" s="355"/>
      <c r="I50" s="305">
        <f>IF($AK$4="４週",SUMIFS($AK$12:$AK$31,$B$12:$B$31,I46)/4/$AH$6,IF($AK$4="歴月",SUMIFS($AK$12:$AK$31,$B$12:$B$31,I46)/$AL$6,"記載する期間を選択してください"))</f>
        <v>0</v>
      </c>
      <c r="J50" s="306"/>
      <c r="K50" s="306"/>
      <c r="L50" s="306"/>
      <c r="M50" s="306"/>
      <c r="N50" s="307"/>
      <c r="O50" s="305">
        <f>IF($AK$4="４週",SUMIFS($AK$12:$AK$31,$B$12:$B$31,O46)/4/$AH$6,IF($AK$4="歴月",SUMIFS($AK$12:$AK$31,$B$12:$B$31,O46)/$AL$6,"記載する期間を選択してください"))</f>
        <v>0</v>
      </c>
      <c r="P50" s="306"/>
      <c r="Q50" s="306"/>
      <c r="R50" s="306"/>
      <c r="S50" s="306"/>
      <c r="T50" s="307"/>
      <c r="U50" s="305">
        <f>IF($AK$4="４週",SUMIFS($AK$12:$AK$31,$B$12:$B$31,U46)/4/$AH$6,IF($AK$4="歴月",SUMIFS($AK$12:$AK$31,$B$12:$B$31,U46)/$AL$6,"記載する期間を選択してください"))</f>
        <v>0</v>
      </c>
      <c r="V50" s="306"/>
      <c r="W50" s="306"/>
      <c r="X50" s="306"/>
      <c r="Y50" s="306"/>
      <c r="Z50" s="307"/>
      <c r="AA50" s="305">
        <f>IF($AK$4="４週",SUMIFS($AK$12:$AK$31,$B$12:$B$31,AA46)/4/$AH$6,IF($AK$4="歴月",SUMIFS($AK$12:$AK$31,$B$12:$B$31,AA46)/$AL$6,"記載する期間を選択してください"))</f>
        <v>0</v>
      </c>
      <c r="AB50" s="306"/>
      <c r="AC50" s="306"/>
      <c r="AD50" s="306"/>
      <c r="AE50" s="306"/>
      <c r="AF50" s="307"/>
      <c r="AG50" s="305">
        <f>IF($AK$4="４週",SUMIFS($AK$12:$AK$31,$B$12:$B$31,AG46)/4/$AH$6,IF($AK$4="歴月",SUMIFS($AK$12:$AK$31,$B$12:$B$31,AG46)/$AL$6,"記載する期間を選択してください"))</f>
        <v>0</v>
      </c>
      <c r="AH50" s="306"/>
      <c r="AI50" s="306"/>
      <c r="AJ50" s="306"/>
      <c r="AK50" s="307"/>
      <c r="AL50" s="305">
        <f>IF($AK$4="４週",SUMIFS($AK$12:$AK$31,$B$12:$B$31,AL46)/4/$AH$6,IF($AK$4="歴月",SUMIFS($AK$12:$AK$31,$B$12:$B$31,AL46)/$AL$6,"記載する期間を選択してください"))</f>
        <v>0</v>
      </c>
      <c r="AM50" s="307"/>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154</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155</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197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156</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158</v>
      </c>
      <c r="B57" s="94"/>
      <c r="C57" s="60"/>
      <c r="D57" s="60"/>
      <c r="E57" s="60"/>
      <c r="F57" s="60"/>
      <c r="G57" s="60"/>
    </row>
    <row r="58" spans="1:40" ht="15" customHeight="1">
      <c r="A58" s="60" t="s">
        <v>159</v>
      </c>
      <c r="B58" s="94"/>
      <c r="C58" s="60"/>
      <c r="D58" s="60"/>
      <c r="E58" s="60"/>
      <c r="F58" s="60"/>
      <c r="G58" s="60"/>
    </row>
    <row r="59" spans="1:40" ht="15" customHeight="1">
      <c r="A59" s="60"/>
      <c r="B59" s="75" t="s">
        <v>160</v>
      </c>
      <c r="C59" s="277" t="s">
        <v>161</v>
      </c>
      <c r="D59" s="277"/>
      <c r="E59" s="277"/>
      <c r="F59" s="60"/>
      <c r="G59" s="60"/>
    </row>
    <row r="60" spans="1:40" ht="15" customHeight="1">
      <c r="A60" s="60"/>
      <c r="B60" s="97" t="s">
        <v>173</v>
      </c>
      <c r="C60" s="278" t="s">
        <v>162</v>
      </c>
      <c r="D60" s="278"/>
      <c r="E60" s="278"/>
      <c r="F60" s="60"/>
      <c r="G60" s="60"/>
    </row>
    <row r="61" spans="1:40" ht="15" customHeight="1">
      <c r="A61" s="60"/>
      <c r="B61" s="97" t="s">
        <v>174</v>
      </c>
      <c r="C61" s="278" t="s">
        <v>163</v>
      </c>
      <c r="D61" s="278"/>
      <c r="E61" s="278"/>
      <c r="F61" s="60"/>
      <c r="G61" s="60"/>
    </row>
    <row r="62" spans="1:40" ht="15" customHeight="1">
      <c r="A62" s="60"/>
      <c r="B62" s="97" t="s">
        <v>175</v>
      </c>
      <c r="C62" s="278" t="s">
        <v>164</v>
      </c>
      <c r="D62" s="278"/>
      <c r="E62" s="278"/>
      <c r="F62" s="60"/>
      <c r="G62" s="60"/>
    </row>
    <row r="63" spans="1:40" ht="15" customHeight="1">
      <c r="A63" s="60"/>
      <c r="B63" s="97" t="s">
        <v>176</v>
      </c>
      <c r="C63" s="278" t="s">
        <v>165</v>
      </c>
      <c r="D63" s="278"/>
      <c r="E63" s="278"/>
      <c r="F63" s="60"/>
      <c r="G63" s="60"/>
    </row>
    <row r="64" spans="1:40" ht="15" customHeight="1">
      <c r="A64" s="60"/>
      <c r="B64" s="60" t="s">
        <v>166</v>
      </c>
      <c r="C64" s="60"/>
      <c r="D64" s="60"/>
      <c r="E64" s="60"/>
      <c r="F64" s="60"/>
      <c r="G64" s="60"/>
    </row>
    <row r="65" spans="1:7" ht="15" customHeight="1">
      <c r="A65" s="60"/>
      <c r="B65" s="60" t="s">
        <v>177</v>
      </c>
      <c r="C65" s="60"/>
      <c r="D65" s="60"/>
      <c r="E65" s="60"/>
      <c r="F65" s="60"/>
      <c r="G65" s="60"/>
    </row>
    <row r="66" spans="1:7" ht="15" customHeight="1">
      <c r="A66" s="60"/>
      <c r="B66" s="60" t="s">
        <v>167</v>
      </c>
      <c r="C66" s="60"/>
      <c r="D66" s="60"/>
      <c r="E66" s="60"/>
      <c r="F66" s="60"/>
      <c r="G66" s="60"/>
    </row>
    <row r="67" spans="1:7" ht="15" customHeight="1">
      <c r="A67" s="60" t="s">
        <v>168</v>
      </c>
      <c r="B67" s="94"/>
      <c r="C67" s="60"/>
      <c r="D67" s="60"/>
      <c r="E67" s="60"/>
      <c r="F67" s="60"/>
      <c r="G67" s="60"/>
    </row>
    <row r="68" spans="1:7" ht="15" customHeight="1">
      <c r="A68" s="60" t="s">
        <v>169</v>
      </c>
      <c r="B68" s="94"/>
      <c r="C68" s="60"/>
      <c r="D68" s="60"/>
      <c r="E68" s="60"/>
      <c r="F68" s="60"/>
      <c r="G68" s="60"/>
    </row>
    <row r="69" spans="1:7" ht="15" customHeight="1">
      <c r="A69" s="60" t="s">
        <v>178</v>
      </c>
      <c r="B69" s="94"/>
      <c r="C69" s="60"/>
      <c r="D69" s="60"/>
      <c r="E69" s="60"/>
      <c r="F69" s="60"/>
      <c r="G69" s="60"/>
    </row>
    <row r="70" spans="1:7" ht="15" customHeight="1">
      <c r="A70" s="60" t="s">
        <v>170</v>
      </c>
      <c r="B70" s="94"/>
      <c r="C70" s="60"/>
      <c r="D70" s="60"/>
      <c r="E70" s="60"/>
      <c r="F70" s="60"/>
      <c r="G70" s="60"/>
    </row>
    <row r="71" spans="1:7" ht="15" customHeight="1">
      <c r="A71" s="60" t="s">
        <v>288</v>
      </c>
      <c r="B71" s="94"/>
      <c r="C71" s="60"/>
      <c r="D71" s="60"/>
      <c r="E71" s="60"/>
      <c r="F71" s="60"/>
      <c r="G71" s="60"/>
    </row>
    <row r="72" spans="1:7" ht="15" customHeight="1">
      <c r="A72" s="60" t="s">
        <v>289</v>
      </c>
      <c r="B72" s="94"/>
      <c r="C72" s="60"/>
      <c r="D72" s="60"/>
      <c r="E72" s="60"/>
      <c r="F72" s="60"/>
      <c r="G72" s="60"/>
    </row>
    <row r="73" spans="1:7" ht="15" customHeight="1">
      <c r="A73" s="60"/>
      <c r="B73" s="60" t="s">
        <v>290</v>
      </c>
      <c r="C73" s="60"/>
      <c r="D73" s="60"/>
      <c r="E73" s="60"/>
      <c r="F73" s="60"/>
      <c r="G73" s="60"/>
    </row>
    <row r="74" spans="1:7" ht="15" customHeight="1">
      <c r="A74" s="60"/>
      <c r="B74" s="60" t="s">
        <v>291</v>
      </c>
      <c r="C74" s="60"/>
      <c r="D74" s="60"/>
      <c r="E74" s="60"/>
      <c r="F74" s="60"/>
      <c r="G74" s="60"/>
    </row>
    <row r="75" spans="1:7" ht="15" customHeight="1">
      <c r="A75" s="60" t="s">
        <v>292</v>
      </c>
      <c r="B75" s="94"/>
      <c r="C75" s="60"/>
      <c r="D75" s="60"/>
      <c r="E75" s="60"/>
      <c r="F75" s="60"/>
      <c r="G75" s="60"/>
    </row>
    <row r="76" spans="1:7" ht="15" customHeight="1">
      <c r="A76" s="60" t="s">
        <v>171</v>
      </c>
      <c r="B76" s="94"/>
      <c r="C76" s="60"/>
      <c r="D76" s="60"/>
      <c r="E76" s="60"/>
      <c r="F76" s="60"/>
      <c r="G76" s="60"/>
    </row>
    <row r="77" spans="1:7" ht="15" customHeight="1">
      <c r="A77" s="60" t="s">
        <v>293</v>
      </c>
      <c r="B77" s="94"/>
      <c r="C77" s="60"/>
      <c r="D77" s="60"/>
      <c r="E77" s="60"/>
      <c r="F77" s="60"/>
      <c r="G77" s="60"/>
    </row>
    <row r="78" spans="1:7" ht="15" customHeight="1">
      <c r="A78" s="60" t="s">
        <v>294</v>
      </c>
      <c r="B78" s="94"/>
      <c r="C78" s="60"/>
      <c r="D78" s="60"/>
      <c r="E78" s="60"/>
      <c r="F78" s="60"/>
      <c r="G78" s="60"/>
    </row>
    <row r="79" spans="1:7" ht="15" customHeight="1">
      <c r="A79" s="60" t="s">
        <v>172</v>
      </c>
      <c r="B79" s="94"/>
      <c r="C79" s="60"/>
      <c r="D79" s="60"/>
      <c r="E79" s="60"/>
      <c r="F79" s="60"/>
      <c r="G79" s="60"/>
    </row>
    <row r="80" spans="1:7" ht="15" customHeight="1">
      <c r="A80" s="60" t="s">
        <v>304</v>
      </c>
      <c r="B80" s="94"/>
      <c r="C80" s="60"/>
      <c r="D80" s="60"/>
      <c r="E80" s="60"/>
      <c r="F80" s="60"/>
      <c r="G80" s="60"/>
    </row>
    <row r="81" spans="1:7" ht="15" customHeight="1">
      <c r="A81" s="60" t="s">
        <v>305</v>
      </c>
      <c r="B81" s="94"/>
      <c r="C81" s="60"/>
      <c r="D81" s="60"/>
      <c r="E81" s="60"/>
      <c r="F81" s="60"/>
      <c r="G81" s="60"/>
    </row>
    <row r="82" spans="1:7" ht="15" customHeight="1">
      <c r="A82" s="60" t="s">
        <v>295</v>
      </c>
      <c r="B82" s="94"/>
      <c r="C82" s="60"/>
      <c r="D82" s="60"/>
      <c r="E82" s="60"/>
      <c r="F82" s="60"/>
      <c r="G82" s="60"/>
    </row>
    <row r="83" spans="1:7" ht="15" customHeight="1">
      <c r="A83" s="60" t="s">
        <v>296</v>
      </c>
      <c r="B83" s="94"/>
      <c r="C83" s="60"/>
      <c r="D83" s="60"/>
      <c r="E83" s="60"/>
      <c r="F83" s="60"/>
      <c r="G83" s="60"/>
    </row>
  </sheetData>
  <mergeCells count="146">
    <mergeCell ref="C46:D46"/>
    <mergeCell ref="E44:H44"/>
    <mergeCell ref="I44:N44"/>
    <mergeCell ref="A43:B43"/>
    <mergeCell ref="A44:B44"/>
    <mergeCell ref="C43:D43"/>
    <mergeCell ref="E43:H43"/>
    <mergeCell ref="C44:D44"/>
    <mergeCell ref="E50:H50"/>
    <mergeCell ref="F49:H49"/>
    <mergeCell ref="I49:K49"/>
    <mergeCell ref="I43:N43"/>
    <mergeCell ref="C62:E62"/>
    <mergeCell ref="C63:E63"/>
    <mergeCell ref="L49:N49"/>
    <mergeCell ref="O49:Q49"/>
    <mergeCell ref="R49:T49"/>
    <mergeCell ref="U49:W49"/>
    <mergeCell ref="AG48:AI48"/>
    <mergeCell ref="AJ48:AK48"/>
    <mergeCell ref="AA47:AC47"/>
    <mergeCell ref="AD47:AF47"/>
    <mergeCell ref="AG47:AI47"/>
    <mergeCell ref="AJ47:AK47"/>
    <mergeCell ref="O48:Q48"/>
    <mergeCell ref="AA50:AF50"/>
    <mergeCell ref="U50:Z50"/>
    <mergeCell ref="R48:T48"/>
    <mergeCell ref="C60:E60"/>
    <mergeCell ref="C61:E61"/>
    <mergeCell ref="X49:Z49"/>
    <mergeCell ref="C50:D50"/>
    <mergeCell ref="F48:H48"/>
    <mergeCell ref="I48:K48"/>
    <mergeCell ref="L48:N48"/>
    <mergeCell ref="AL50:AM50"/>
    <mergeCell ref="I50:N50"/>
    <mergeCell ref="O50:T50"/>
    <mergeCell ref="C59:E59"/>
    <mergeCell ref="AA49:AC49"/>
    <mergeCell ref="AD49:AF49"/>
    <mergeCell ref="AG49:AI49"/>
    <mergeCell ref="AJ49:AK49"/>
    <mergeCell ref="AG50:AK50"/>
    <mergeCell ref="AL46:AM46"/>
    <mergeCell ref="F47:H47"/>
    <mergeCell ref="I47:K47"/>
    <mergeCell ref="L47:N47"/>
    <mergeCell ref="O47:Q47"/>
    <mergeCell ref="R47:T47"/>
    <mergeCell ref="U47:W47"/>
    <mergeCell ref="AA48:AC48"/>
    <mergeCell ref="AA46:AF46"/>
    <mergeCell ref="U48:W48"/>
    <mergeCell ref="X48:Z48"/>
    <mergeCell ref="X47:Z47"/>
    <mergeCell ref="AD48:AF48"/>
    <mergeCell ref="AG46:AK46"/>
    <mergeCell ref="E46:H46"/>
    <mergeCell ref="I46:N46"/>
    <mergeCell ref="O46:T46"/>
    <mergeCell ref="U46:Z46"/>
    <mergeCell ref="A40:C40"/>
    <mergeCell ref="F40:H40"/>
    <mergeCell ref="I40:K40"/>
    <mergeCell ref="L40:N40"/>
    <mergeCell ref="O40:Q40"/>
    <mergeCell ref="R40:T40"/>
    <mergeCell ref="U39:W39"/>
    <mergeCell ref="X39:Z39"/>
    <mergeCell ref="AA39:AC39"/>
    <mergeCell ref="U40:W40"/>
    <mergeCell ref="X40:Z40"/>
    <mergeCell ref="AA40:AC40"/>
    <mergeCell ref="A39:C39"/>
    <mergeCell ref="F39:H39"/>
    <mergeCell ref="I39:K39"/>
    <mergeCell ref="L39:N39"/>
    <mergeCell ref="O39:Q39"/>
    <mergeCell ref="R39:T39"/>
    <mergeCell ref="AA38:AC38"/>
    <mergeCell ref="AD38:AF38"/>
    <mergeCell ref="AG38:AI38"/>
    <mergeCell ref="AM30:AN30"/>
    <mergeCell ref="AM31:AN31"/>
    <mergeCell ref="AD39:AF39"/>
    <mergeCell ref="AG39:AI39"/>
    <mergeCell ref="AJ39:AK39"/>
    <mergeCell ref="AL39:AL40"/>
    <mergeCell ref="AD40:AF40"/>
    <mergeCell ref="AG40:AI40"/>
    <mergeCell ref="AJ40:AK40"/>
    <mergeCell ref="A32:E32"/>
    <mergeCell ref="AM32:AN33"/>
    <mergeCell ref="A33:E33"/>
    <mergeCell ref="A38:C38"/>
    <mergeCell ref="F38:H38"/>
    <mergeCell ref="I38:K38"/>
    <mergeCell ref="L38:N38"/>
    <mergeCell ref="O38:Q38"/>
    <mergeCell ref="AM18:AN18"/>
    <mergeCell ref="AM19:AN19"/>
    <mergeCell ref="AM20:AN20"/>
    <mergeCell ref="AM21:AN21"/>
    <mergeCell ref="AM22:AN22"/>
    <mergeCell ref="AM23:AN23"/>
    <mergeCell ref="AM24:AN24"/>
    <mergeCell ref="AM25:AN25"/>
    <mergeCell ref="AM26:AN26"/>
    <mergeCell ref="AM27:AN27"/>
    <mergeCell ref="AM28:AN28"/>
    <mergeCell ref="AM29:AN29"/>
    <mergeCell ref="AJ38:AK38"/>
    <mergeCell ref="R38:T38"/>
    <mergeCell ref="U38:W38"/>
    <mergeCell ref="X38:Z38"/>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K2:AN2"/>
    <mergeCell ref="M3:P3"/>
    <mergeCell ref="Q3:R3"/>
    <mergeCell ref="S3:T3"/>
    <mergeCell ref="U3:V3"/>
    <mergeCell ref="AK3:AN3"/>
    <mergeCell ref="AM14:AN14"/>
    <mergeCell ref="AM15:AN15"/>
    <mergeCell ref="AM16:AN16"/>
  </mergeCells>
  <phoneticPr fontId="3"/>
  <dataValidations count="6">
    <dataValidation type="whole" operator="greaterThanOrEqual" allowBlank="1" showInputMessage="1" showErrorMessage="1" sqref="I39:I40 D39:F40 AG39:AG40 AD39:AD40 AA39:AA40 X39:X40 U39:U40 R39:R40 O39:O40 L39:L40" xr:uid="{00000000-0002-0000-0600-000000000000}">
      <formula1>0</formula1>
    </dataValidation>
    <dataValidation operator="greaterThanOrEqual" allowBlank="1" showInputMessage="1" showErrorMessage="1" sqref="I41:I42 AJ39:AJ40 AL39 I44 L41:L42" xr:uid="{00000000-0002-0000-0600-000001000000}"/>
    <dataValidation type="list" allowBlank="1" showInputMessage="1" showErrorMessage="1" sqref="C12:C31" xr:uid="{00000000-0002-0000-0600-000003000000}">
      <formula1>"A,B,C,D"</formula1>
    </dataValidation>
    <dataValidation type="list" allowBlank="1" showInputMessage="1" showErrorMessage="1" sqref="AK5:AN5" xr:uid="{00000000-0002-0000-0600-000004000000}">
      <formula1>"予定,実績"</formula1>
    </dataValidation>
    <dataValidation type="list" allowBlank="1" showInputMessage="1" showErrorMessage="1" sqref="AK4:AN4" xr:uid="{00000000-0002-0000-0600-000005000000}">
      <formula1>"４週,歴月"</formula1>
    </dataValidation>
    <dataValidation allowBlank="1" showInputMessage="1" sqref="B12:B13"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72230E96-4BBC-47DB-B9B3-C220787FB23E}">
          <x14:formula1>
            <xm:f>選択肢!$C$6:$F$6</xm:f>
          </x14:formula1>
          <xm:sqref>B14:B31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91"/>
  <sheetViews>
    <sheetView showGridLines="0" view="pageBreakPreview" topLeftCell="A4" zoomScaleNormal="100" zoomScaleSheetLayoutView="100" workbookViewId="0">
      <selection activeCell="B16" sqref="B16"/>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311</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95</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160</v>
      </c>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113</v>
      </c>
      <c r="C13" s="83" t="s">
        <v>176</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6"/>
      <c r="AN13" s="276"/>
    </row>
    <row r="14" spans="1:40" ht="16.5" customHeight="1">
      <c r="A14" s="74">
        <v>3</v>
      </c>
      <c r="B14" s="103" t="s">
        <v>114</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4</v>
      </c>
      <c r="B15" s="103" t="s">
        <v>115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77"/>
      <c r="B38" s="277"/>
      <c r="C38" s="277"/>
      <c r="D38" s="98">
        <v>4</v>
      </c>
      <c r="E38" s="98">
        <v>5</v>
      </c>
      <c r="F38" s="347">
        <v>6</v>
      </c>
      <c r="G38" s="347"/>
      <c r="H38" s="347"/>
      <c r="I38" s="347">
        <v>7</v>
      </c>
      <c r="J38" s="347"/>
      <c r="K38" s="347"/>
      <c r="L38" s="347">
        <v>8</v>
      </c>
      <c r="M38" s="347"/>
      <c r="N38" s="347"/>
      <c r="O38" s="347">
        <v>9</v>
      </c>
      <c r="P38" s="347"/>
      <c r="Q38" s="347"/>
      <c r="R38" s="347">
        <v>10</v>
      </c>
      <c r="S38" s="347"/>
      <c r="T38" s="347"/>
      <c r="U38" s="347">
        <v>11</v>
      </c>
      <c r="V38" s="347"/>
      <c r="W38" s="347"/>
      <c r="X38" s="347">
        <v>12</v>
      </c>
      <c r="Y38" s="347"/>
      <c r="Z38" s="347"/>
      <c r="AA38" s="347">
        <v>1</v>
      </c>
      <c r="AB38" s="347"/>
      <c r="AC38" s="347"/>
      <c r="AD38" s="347">
        <v>2</v>
      </c>
      <c r="AE38" s="347"/>
      <c r="AF38" s="347"/>
      <c r="AG38" s="347">
        <v>3</v>
      </c>
      <c r="AH38" s="347"/>
      <c r="AI38" s="347"/>
      <c r="AJ38" s="277" t="s">
        <v>142</v>
      </c>
      <c r="AK38" s="277"/>
      <c r="AL38" s="82" t="s">
        <v>193</v>
      </c>
      <c r="AM38" s="82" t="s">
        <v>204</v>
      </c>
      <c r="AN38"/>
      <c r="AO38"/>
      <c r="AP38"/>
      <c r="AQ38"/>
    </row>
    <row r="39" spans="1:43" ht="18" customHeight="1">
      <c r="A39" s="351" t="s">
        <v>198</v>
      </c>
      <c r="B39" s="351"/>
      <c r="C39" s="351"/>
      <c r="D39" s="72">
        <f>SUM(D40:D44)</f>
        <v>4500</v>
      </c>
      <c r="E39" s="72">
        <f>SUM(E40:E44)</f>
        <v>4215</v>
      </c>
      <c r="F39" s="352">
        <f>SUM(F40:H44)</f>
        <v>4500</v>
      </c>
      <c r="G39" s="352"/>
      <c r="H39" s="352"/>
      <c r="I39" s="352">
        <f>SUM(I40:K44)</f>
        <v>4725</v>
      </c>
      <c r="J39" s="352"/>
      <c r="K39" s="352"/>
      <c r="L39" s="352">
        <f>SUM(L40:N44)</f>
        <v>4725</v>
      </c>
      <c r="M39" s="352"/>
      <c r="N39" s="352"/>
      <c r="O39" s="352">
        <f>SUM(O40:Q44)</f>
        <v>4275</v>
      </c>
      <c r="P39" s="352"/>
      <c r="Q39" s="352"/>
      <c r="R39" s="352">
        <f>SUM(R40:T44)</f>
        <v>4500</v>
      </c>
      <c r="S39" s="352"/>
      <c r="T39" s="352"/>
      <c r="U39" s="352">
        <f>SUM(U40:W44)</f>
        <v>4500</v>
      </c>
      <c r="V39" s="352"/>
      <c r="W39" s="352"/>
      <c r="X39" s="352">
        <f>SUM(X40:Z44)</f>
        <v>4275</v>
      </c>
      <c r="Y39" s="352"/>
      <c r="Z39" s="352"/>
      <c r="AA39" s="352">
        <f>SUM(AA40:AC44)</f>
        <v>4275</v>
      </c>
      <c r="AB39" s="352"/>
      <c r="AC39" s="352"/>
      <c r="AD39" s="352">
        <f>SUM(AD40:AF44)</f>
        <v>4275</v>
      </c>
      <c r="AE39" s="352"/>
      <c r="AF39" s="352"/>
      <c r="AG39" s="352">
        <f>SUM(AG40:AI44)</f>
        <v>2500</v>
      </c>
      <c r="AH39" s="352"/>
      <c r="AI39" s="352"/>
      <c r="AJ39" s="278">
        <f t="shared" ref="AJ39:AJ44" si="3">SUM(D39:AI39)</f>
        <v>51265</v>
      </c>
      <c r="AK39" s="278"/>
      <c r="AL39" s="349">
        <f>ROUNDUP(((AJ39-AJ45-AJ46)+AJ45*0.5+AJ46*0.75)/AJ47,1)</f>
        <v>208.6</v>
      </c>
      <c r="AM39" s="349">
        <f>ROUND((2*AJ40+3*AJ41+4*AJ42+5*AJ43+6*AJ44)/AJ39,1)</f>
        <v>4.3</v>
      </c>
      <c r="AN39"/>
      <c r="AO39"/>
      <c r="AP39"/>
      <c r="AQ39"/>
    </row>
    <row r="40" spans="1:43" ht="18" customHeight="1">
      <c r="A40" s="325" t="s">
        <v>199</v>
      </c>
      <c r="B40" s="326"/>
      <c r="C40" s="327"/>
      <c r="D40" s="69">
        <v>100</v>
      </c>
      <c r="E40" s="69">
        <v>95</v>
      </c>
      <c r="F40" s="348">
        <v>100</v>
      </c>
      <c r="G40" s="348"/>
      <c r="H40" s="348"/>
      <c r="I40" s="348">
        <v>105</v>
      </c>
      <c r="J40" s="348"/>
      <c r="K40" s="348"/>
      <c r="L40" s="348">
        <v>105</v>
      </c>
      <c r="M40" s="348"/>
      <c r="N40" s="348"/>
      <c r="O40" s="348">
        <v>95</v>
      </c>
      <c r="P40" s="348"/>
      <c r="Q40" s="348"/>
      <c r="R40" s="348">
        <v>100</v>
      </c>
      <c r="S40" s="348"/>
      <c r="T40" s="348"/>
      <c r="U40" s="348">
        <v>100</v>
      </c>
      <c r="V40" s="348"/>
      <c r="W40" s="348"/>
      <c r="X40" s="348">
        <v>95</v>
      </c>
      <c r="Y40" s="348"/>
      <c r="Z40" s="348"/>
      <c r="AA40" s="348">
        <v>95</v>
      </c>
      <c r="AB40" s="348"/>
      <c r="AC40" s="348"/>
      <c r="AD40" s="348">
        <v>95</v>
      </c>
      <c r="AE40" s="348"/>
      <c r="AF40" s="348"/>
      <c r="AG40" s="348">
        <v>100</v>
      </c>
      <c r="AH40" s="348"/>
      <c r="AI40" s="348"/>
      <c r="AJ40" s="278">
        <f t="shared" si="3"/>
        <v>1185</v>
      </c>
      <c r="AK40" s="278"/>
      <c r="AL40" s="358"/>
      <c r="AM40" s="358"/>
      <c r="AN40"/>
      <c r="AO40"/>
      <c r="AP40"/>
      <c r="AQ40"/>
    </row>
    <row r="41" spans="1:43" ht="18" customHeight="1">
      <c r="A41" s="325" t="s">
        <v>200</v>
      </c>
      <c r="B41" s="326"/>
      <c r="C41" s="327"/>
      <c r="D41" s="69">
        <v>100</v>
      </c>
      <c r="E41" s="69">
        <v>95</v>
      </c>
      <c r="F41" s="348">
        <v>100</v>
      </c>
      <c r="G41" s="348"/>
      <c r="H41" s="348"/>
      <c r="I41" s="348">
        <v>105</v>
      </c>
      <c r="J41" s="348"/>
      <c r="K41" s="348"/>
      <c r="L41" s="348">
        <v>105</v>
      </c>
      <c r="M41" s="348"/>
      <c r="N41" s="348"/>
      <c r="O41" s="348">
        <v>95</v>
      </c>
      <c r="P41" s="348"/>
      <c r="Q41" s="348"/>
      <c r="R41" s="348">
        <v>100</v>
      </c>
      <c r="S41" s="348"/>
      <c r="T41" s="348"/>
      <c r="U41" s="348">
        <v>100</v>
      </c>
      <c r="V41" s="348"/>
      <c r="W41" s="348"/>
      <c r="X41" s="348">
        <v>95</v>
      </c>
      <c r="Y41" s="348"/>
      <c r="Z41" s="348"/>
      <c r="AA41" s="348">
        <v>95</v>
      </c>
      <c r="AB41" s="348"/>
      <c r="AC41" s="348"/>
      <c r="AD41" s="348">
        <v>95</v>
      </c>
      <c r="AE41" s="348"/>
      <c r="AF41" s="348"/>
      <c r="AG41" s="348">
        <v>100</v>
      </c>
      <c r="AH41" s="348"/>
      <c r="AI41" s="348"/>
      <c r="AJ41" s="278">
        <f t="shared" si="3"/>
        <v>1185</v>
      </c>
      <c r="AK41" s="278"/>
      <c r="AL41" s="358"/>
      <c r="AM41" s="358"/>
      <c r="AN41"/>
      <c r="AO41"/>
      <c r="AP41"/>
      <c r="AQ41"/>
    </row>
    <row r="42" spans="1:43" ht="18" customHeight="1">
      <c r="A42" s="325" t="s">
        <v>201</v>
      </c>
      <c r="B42" s="326"/>
      <c r="C42" s="327"/>
      <c r="D42" s="69">
        <v>2800</v>
      </c>
      <c r="E42" s="69">
        <v>2620</v>
      </c>
      <c r="F42" s="348">
        <v>2800</v>
      </c>
      <c r="G42" s="348"/>
      <c r="H42" s="348"/>
      <c r="I42" s="348">
        <v>2940</v>
      </c>
      <c r="J42" s="348"/>
      <c r="K42" s="348"/>
      <c r="L42" s="348">
        <v>2940</v>
      </c>
      <c r="M42" s="348"/>
      <c r="N42" s="348"/>
      <c r="O42" s="348">
        <v>2660</v>
      </c>
      <c r="P42" s="348"/>
      <c r="Q42" s="348"/>
      <c r="R42" s="348">
        <v>2800</v>
      </c>
      <c r="S42" s="348"/>
      <c r="T42" s="348"/>
      <c r="U42" s="348">
        <v>2800</v>
      </c>
      <c r="V42" s="348"/>
      <c r="W42" s="348"/>
      <c r="X42" s="348">
        <v>2660</v>
      </c>
      <c r="Y42" s="348"/>
      <c r="Z42" s="348"/>
      <c r="AA42" s="348">
        <v>2660</v>
      </c>
      <c r="AB42" s="348"/>
      <c r="AC42" s="348"/>
      <c r="AD42" s="348">
        <v>2660</v>
      </c>
      <c r="AE42" s="348"/>
      <c r="AF42" s="348"/>
      <c r="AG42" s="348">
        <v>800</v>
      </c>
      <c r="AH42" s="348"/>
      <c r="AI42" s="348"/>
      <c r="AJ42" s="278">
        <f t="shared" si="3"/>
        <v>31140</v>
      </c>
      <c r="AK42" s="278"/>
      <c r="AL42" s="358"/>
      <c r="AM42" s="358"/>
      <c r="AN42"/>
      <c r="AO42"/>
      <c r="AP42"/>
      <c r="AQ42"/>
    </row>
    <row r="43" spans="1:43" ht="18" customHeight="1">
      <c r="A43" s="325" t="s">
        <v>202</v>
      </c>
      <c r="B43" s="326"/>
      <c r="C43" s="327"/>
      <c r="D43" s="69">
        <v>1400</v>
      </c>
      <c r="E43" s="69">
        <v>1310</v>
      </c>
      <c r="F43" s="348">
        <v>1400</v>
      </c>
      <c r="G43" s="348"/>
      <c r="H43" s="348"/>
      <c r="I43" s="348">
        <v>1470</v>
      </c>
      <c r="J43" s="348"/>
      <c r="K43" s="348"/>
      <c r="L43" s="348">
        <v>1470</v>
      </c>
      <c r="M43" s="348"/>
      <c r="N43" s="348"/>
      <c r="O43" s="348">
        <v>1330</v>
      </c>
      <c r="P43" s="348"/>
      <c r="Q43" s="348"/>
      <c r="R43" s="348">
        <v>1400</v>
      </c>
      <c r="S43" s="348"/>
      <c r="T43" s="348"/>
      <c r="U43" s="348">
        <v>1400</v>
      </c>
      <c r="V43" s="348"/>
      <c r="W43" s="348"/>
      <c r="X43" s="348">
        <v>1330</v>
      </c>
      <c r="Y43" s="348"/>
      <c r="Z43" s="348"/>
      <c r="AA43" s="348">
        <v>1330</v>
      </c>
      <c r="AB43" s="348"/>
      <c r="AC43" s="348"/>
      <c r="AD43" s="348">
        <v>1330</v>
      </c>
      <c r="AE43" s="348"/>
      <c r="AF43" s="348"/>
      <c r="AG43" s="348">
        <v>1400</v>
      </c>
      <c r="AH43" s="348"/>
      <c r="AI43" s="348"/>
      <c r="AJ43" s="278">
        <f t="shared" si="3"/>
        <v>16570</v>
      </c>
      <c r="AK43" s="278"/>
      <c r="AL43" s="358"/>
      <c r="AM43" s="358"/>
      <c r="AN43"/>
      <c r="AO43"/>
      <c r="AP43"/>
      <c r="AQ43"/>
    </row>
    <row r="44" spans="1:43" ht="18" customHeight="1">
      <c r="A44" s="325" t="s">
        <v>203</v>
      </c>
      <c r="B44" s="326"/>
      <c r="C44" s="327"/>
      <c r="D44" s="69">
        <v>100</v>
      </c>
      <c r="E44" s="69">
        <v>95</v>
      </c>
      <c r="F44" s="348">
        <v>100</v>
      </c>
      <c r="G44" s="348"/>
      <c r="H44" s="348"/>
      <c r="I44" s="348">
        <v>105</v>
      </c>
      <c r="J44" s="348"/>
      <c r="K44" s="348"/>
      <c r="L44" s="348">
        <v>105</v>
      </c>
      <c r="M44" s="348"/>
      <c r="N44" s="348"/>
      <c r="O44" s="348">
        <v>95</v>
      </c>
      <c r="P44" s="348"/>
      <c r="Q44" s="348"/>
      <c r="R44" s="348">
        <v>100</v>
      </c>
      <c r="S44" s="348"/>
      <c r="T44" s="348"/>
      <c r="U44" s="348">
        <v>100</v>
      </c>
      <c r="V44" s="348"/>
      <c r="W44" s="348"/>
      <c r="X44" s="348">
        <v>95</v>
      </c>
      <c r="Y44" s="348"/>
      <c r="Z44" s="348"/>
      <c r="AA44" s="348">
        <v>95</v>
      </c>
      <c r="AB44" s="348"/>
      <c r="AC44" s="348"/>
      <c r="AD44" s="348">
        <v>95</v>
      </c>
      <c r="AE44" s="348"/>
      <c r="AF44" s="348"/>
      <c r="AG44" s="348">
        <v>100</v>
      </c>
      <c r="AH44" s="348"/>
      <c r="AI44" s="348"/>
      <c r="AJ44" s="278">
        <f t="shared" si="3"/>
        <v>1185</v>
      </c>
      <c r="AK44" s="278"/>
      <c r="AL44" s="358"/>
      <c r="AM44" s="358"/>
      <c r="AN44"/>
      <c r="AO44"/>
      <c r="AP44"/>
      <c r="AQ44"/>
    </row>
    <row r="45" spans="1:43" ht="18" customHeight="1">
      <c r="A45" s="120"/>
      <c r="B45" s="127" t="s">
        <v>268</v>
      </c>
      <c r="C45" s="122"/>
      <c r="D45" s="69">
        <v>100</v>
      </c>
      <c r="E45" s="69">
        <v>95</v>
      </c>
      <c r="F45" s="348">
        <v>100</v>
      </c>
      <c r="G45" s="348"/>
      <c r="H45" s="348"/>
      <c r="I45" s="348">
        <v>105</v>
      </c>
      <c r="J45" s="348"/>
      <c r="K45" s="348"/>
      <c r="L45" s="348">
        <v>105</v>
      </c>
      <c r="M45" s="348"/>
      <c r="N45" s="348"/>
      <c r="O45" s="348">
        <v>95</v>
      </c>
      <c r="P45" s="348"/>
      <c r="Q45" s="348"/>
      <c r="R45" s="348">
        <v>100</v>
      </c>
      <c r="S45" s="348"/>
      <c r="T45" s="348"/>
      <c r="U45" s="348">
        <v>100</v>
      </c>
      <c r="V45" s="348"/>
      <c r="W45" s="348"/>
      <c r="X45" s="348">
        <v>95</v>
      </c>
      <c r="Y45" s="348"/>
      <c r="Z45" s="348"/>
      <c r="AA45" s="348">
        <v>95</v>
      </c>
      <c r="AB45" s="348"/>
      <c r="AC45" s="348"/>
      <c r="AD45" s="348">
        <v>95</v>
      </c>
      <c r="AE45" s="348"/>
      <c r="AF45" s="348"/>
      <c r="AG45" s="348">
        <v>2000</v>
      </c>
      <c r="AH45" s="348"/>
      <c r="AI45" s="348"/>
      <c r="AJ45" s="278">
        <f t="shared" ref="AJ45:AJ46" si="4">SUM(D45:AI45)</f>
        <v>3085</v>
      </c>
      <c r="AK45" s="278"/>
      <c r="AL45" s="358"/>
      <c r="AM45" s="358"/>
      <c r="AN45"/>
      <c r="AO45"/>
      <c r="AP45"/>
      <c r="AQ45"/>
    </row>
    <row r="46" spans="1:43" ht="18" customHeight="1">
      <c r="A46" s="120"/>
      <c r="B46" s="356" t="s">
        <v>269</v>
      </c>
      <c r="C46" s="357"/>
      <c r="D46" s="69">
        <v>100</v>
      </c>
      <c r="E46" s="69">
        <v>95</v>
      </c>
      <c r="F46" s="348">
        <v>100</v>
      </c>
      <c r="G46" s="348"/>
      <c r="H46" s="348"/>
      <c r="I46" s="348">
        <v>105</v>
      </c>
      <c r="J46" s="348"/>
      <c r="K46" s="348"/>
      <c r="L46" s="348">
        <v>105</v>
      </c>
      <c r="M46" s="348"/>
      <c r="N46" s="348"/>
      <c r="O46" s="348">
        <v>95</v>
      </c>
      <c r="P46" s="348"/>
      <c r="Q46" s="348"/>
      <c r="R46" s="348">
        <v>100</v>
      </c>
      <c r="S46" s="348"/>
      <c r="T46" s="348"/>
      <c r="U46" s="348">
        <v>100</v>
      </c>
      <c r="V46" s="348"/>
      <c r="W46" s="348"/>
      <c r="X46" s="348">
        <v>95</v>
      </c>
      <c r="Y46" s="348"/>
      <c r="Z46" s="348"/>
      <c r="AA46" s="348">
        <v>95</v>
      </c>
      <c r="AB46" s="348"/>
      <c r="AC46" s="348"/>
      <c r="AD46" s="348">
        <v>95</v>
      </c>
      <c r="AE46" s="348"/>
      <c r="AF46" s="348"/>
      <c r="AG46" s="348">
        <v>100</v>
      </c>
      <c r="AH46" s="348"/>
      <c r="AI46" s="348"/>
      <c r="AJ46" s="278">
        <f t="shared" si="4"/>
        <v>1185</v>
      </c>
      <c r="AK46" s="278"/>
      <c r="AL46" s="358"/>
      <c r="AM46" s="358"/>
      <c r="AN46"/>
      <c r="AO46"/>
      <c r="AP46"/>
      <c r="AQ46"/>
    </row>
    <row r="47" spans="1:43" ht="18" customHeight="1">
      <c r="A47" s="351" t="s">
        <v>190</v>
      </c>
      <c r="B47" s="351"/>
      <c r="C47" s="351"/>
      <c r="D47" s="69">
        <v>20</v>
      </c>
      <c r="E47" s="69">
        <v>19</v>
      </c>
      <c r="F47" s="348">
        <v>20</v>
      </c>
      <c r="G47" s="348"/>
      <c r="H47" s="348"/>
      <c r="I47" s="348">
        <v>21</v>
      </c>
      <c r="J47" s="348"/>
      <c r="K47" s="348"/>
      <c r="L47" s="348">
        <v>21</v>
      </c>
      <c r="M47" s="348"/>
      <c r="N47" s="348"/>
      <c r="O47" s="348">
        <v>19</v>
      </c>
      <c r="P47" s="348"/>
      <c r="Q47" s="348"/>
      <c r="R47" s="348">
        <v>20</v>
      </c>
      <c r="S47" s="348"/>
      <c r="T47" s="348"/>
      <c r="U47" s="348">
        <v>20</v>
      </c>
      <c r="V47" s="348"/>
      <c r="W47" s="348"/>
      <c r="X47" s="348">
        <v>19</v>
      </c>
      <c r="Y47" s="348"/>
      <c r="Z47" s="348"/>
      <c r="AA47" s="348">
        <v>19</v>
      </c>
      <c r="AB47" s="348"/>
      <c r="AC47" s="348"/>
      <c r="AD47" s="348">
        <v>19</v>
      </c>
      <c r="AE47" s="348"/>
      <c r="AF47" s="348"/>
      <c r="AG47" s="348">
        <v>20</v>
      </c>
      <c r="AH47" s="348"/>
      <c r="AI47" s="348"/>
      <c r="AJ47" s="278">
        <f>+SUM(D47:AI47)</f>
        <v>237</v>
      </c>
      <c r="AK47" s="278"/>
      <c r="AL47" s="350"/>
      <c r="AM47" s="350"/>
      <c r="AN47"/>
      <c r="AO47"/>
      <c r="AP47"/>
      <c r="AQ47"/>
    </row>
    <row r="48" spans="1:43" ht="18" customHeight="1">
      <c r="A48" s="86" t="s">
        <v>270</v>
      </c>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5.15" customHeight="1">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191</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277" t="s">
        <v>184</v>
      </c>
      <c r="B51" s="277"/>
      <c r="C51" s="277" t="s">
        <v>113</v>
      </c>
      <c r="D51" s="277"/>
      <c r="E51" s="295" t="s">
        <v>261</v>
      </c>
      <c r="F51" s="295"/>
      <c r="G51" s="295"/>
      <c r="H51" s="295"/>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c r="A52" s="295" t="s">
        <v>194</v>
      </c>
      <c r="B52" s="295"/>
      <c r="C52" s="352">
        <f>ROUNDDOWN(IF(AL39&lt;=60,1,1+ROUNDUP((AL39-60)/40,0)),1)</f>
        <v>5</v>
      </c>
      <c r="D52" s="352"/>
      <c r="E52" s="352">
        <f>ROUNDDOWN(IF(AM39&lt;4,AL39/6,IF(AM39&lt;5,AL39/5,AL39/3)),1)</f>
        <v>41.7</v>
      </c>
      <c r="F52" s="352"/>
      <c r="G52" s="352"/>
      <c r="H52" s="352"/>
      <c r="I52"/>
      <c r="J52"/>
      <c r="K52"/>
      <c r="L52"/>
      <c r="M52"/>
      <c r="N52"/>
      <c r="O52"/>
      <c r="P52"/>
      <c r="Q52"/>
      <c r="R52"/>
      <c r="S52"/>
      <c r="T52"/>
      <c r="U52"/>
      <c r="W52" s="67"/>
      <c r="X52" s="60"/>
      <c r="Y52" s="60"/>
      <c r="Z52" s="60"/>
      <c r="AA52" s="60"/>
      <c r="AB52" s="60"/>
      <c r="AC52" s="60"/>
      <c r="AD52" s="60"/>
      <c r="AE52" s="60"/>
      <c r="AF52" s="60"/>
      <c r="AG52" s="60"/>
      <c r="AH52" s="60"/>
      <c r="AI52" s="60"/>
      <c r="AJ52" s="106"/>
      <c r="AK52" s="60"/>
      <c r="AL52" s="67"/>
      <c r="AM52" s="67"/>
      <c r="AN52" s="62"/>
    </row>
    <row r="53" spans="1:40" ht="21" customHeight="1">
      <c r="A53" s="68" t="s">
        <v>298</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c r="A54" s="62"/>
      <c r="B54" s="67"/>
      <c r="C54" s="305" t="str">
        <f>IF(VLOOKUP($AK$2,選択肢!$A$1:$J$20,C59,FALSE)=0,"-",VLOOKUP($AK$2,選択肢!$A$1:$J$20,C59,FALSE))</f>
        <v>管理者</v>
      </c>
      <c r="D54" s="306"/>
      <c r="E54" s="304" t="str">
        <f>IF(VLOOKUP($AK$2,選択肢!$A$1:$J$20,E59,FALSE)=0,"-",VLOOKUP($AK$2,選択肢!$A$1:$J$20,E59,FALSE))</f>
        <v>サービス管理責任者</v>
      </c>
      <c r="F54" s="304"/>
      <c r="G54" s="304"/>
      <c r="H54" s="304"/>
      <c r="I54" s="305" t="str">
        <f>IF(VLOOKUP($AK$2,選択肢!$A$1:$J$20,I59,FALSE)=0,"-",VLOOKUP($AK$2,選択肢!$A$1:$J$20,I59,FALSE))</f>
        <v>医師</v>
      </c>
      <c r="J54" s="306"/>
      <c r="K54" s="306"/>
      <c r="L54" s="306"/>
      <c r="M54" s="306"/>
      <c r="N54" s="307"/>
      <c r="O54" s="305" t="str">
        <f>IF(VLOOKUP($AK$2,選択肢!$A$1:$J$20,O59,FALSE)=0,"-",VLOOKUP($AK$2,選択肢!$A$1:$J$20,O59,FALSE))</f>
        <v>看護職員</v>
      </c>
      <c r="P54" s="306"/>
      <c r="Q54" s="306"/>
      <c r="R54" s="306"/>
      <c r="S54" s="306"/>
      <c r="T54" s="307"/>
      <c r="U54" s="305" t="str">
        <f>IF(VLOOKUP($AK$2,選択肢!$A$1:$J$20,U59,FALSE)=0,"-",VLOOKUP($AK$2,選択肢!$A$1:$J$20,U59,FALSE))</f>
        <v>理学療法士</v>
      </c>
      <c r="V54" s="306"/>
      <c r="W54" s="306"/>
      <c r="X54" s="306"/>
      <c r="Y54" s="306"/>
      <c r="Z54" s="307"/>
      <c r="AA54" s="305" t="str">
        <f>IF(VLOOKUP($AK$2,選択肢!$A$1:$J$20,AA59,FALSE)=0,"-",VLOOKUP($AK$2,選択肢!$A$1:$J$20,AA59,FALSE))</f>
        <v>作業療法士</v>
      </c>
      <c r="AB54" s="306"/>
      <c r="AC54" s="306"/>
      <c r="AD54" s="306"/>
      <c r="AE54" s="306"/>
      <c r="AF54" s="307"/>
      <c r="AG54" s="304" t="str">
        <f>IF(VLOOKUP($AK$2,選択肢!$A$1:$J$20,AG59,FALSE)=0,"-",VLOOKUP($AK$2,選択肢!$A$1:$J$20,AG59,FALSE))</f>
        <v>言語聴覚士</v>
      </c>
      <c r="AH54" s="304"/>
      <c r="AI54" s="304"/>
      <c r="AJ54" s="304"/>
      <c r="AK54" s="304"/>
      <c r="AL54" s="304" t="str">
        <f>IF(VLOOKUP($AK$2,選択肢!$A$1:$J$20,AL59,FALSE)=0,"-",VLOOKUP($AK$2,選択肢!$A$1:$J$20,AL59,FALSE))</f>
        <v>生活支援員</v>
      </c>
      <c r="AM54" s="304"/>
      <c r="AN54" s="62"/>
    </row>
    <row r="55" spans="1:40" ht="18" customHeight="1">
      <c r="A55" s="62"/>
      <c r="B55" s="67"/>
      <c r="C55" s="102" t="s">
        <v>56</v>
      </c>
      <c r="D55" s="102" t="s">
        <v>57</v>
      </c>
      <c r="E55" s="101" t="s">
        <v>56</v>
      </c>
      <c r="F55" s="303" t="s">
        <v>57</v>
      </c>
      <c r="G55" s="303"/>
      <c r="H55" s="303"/>
      <c r="I55" s="299" t="s">
        <v>56</v>
      </c>
      <c r="J55" s="300"/>
      <c r="K55" s="301"/>
      <c r="L55" s="299" t="s">
        <v>57</v>
      </c>
      <c r="M55" s="300"/>
      <c r="N55" s="301"/>
      <c r="O55" s="299" t="s">
        <v>56</v>
      </c>
      <c r="P55" s="300"/>
      <c r="Q55" s="301"/>
      <c r="R55" s="299" t="s">
        <v>57</v>
      </c>
      <c r="S55" s="300"/>
      <c r="T55" s="301"/>
      <c r="U55" s="299" t="s">
        <v>56</v>
      </c>
      <c r="V55" s="300"/>
      <c r="W55" s="301"/>
      <c r="X55" s="299" t="s">
        <v>57</v>
      </c>
      <c r="Y55" s="300"/>
      <c r="Z55" s="301"/>
      <c r="AA55" s="299" t="s">
        <v>56</v>
      </c>
      <c r="AB55" s="300"/>
      <c r="AC55" s="301"/>
      <c r="AD55" s="299" t="s">
        <v>57</v>
      </c>
      <c r="AE55" s="300"/>
      <c r="AF55" s="301"/>
      <c r="AG55" s="299" t="s">
        <v>56</v>
      </c>
      <c r="AH55" s="300"/>
      <c r="AI55" s="301"/>
      <c r="AJ55" s="299" t="s">
        <v>57</v>
      </c>
      <c r="AK55" s="301"/>
      <c r="AL55" s="101" t="s">
        <v>19</v>
      </c>
      <c r="AM55" s="101" t="s">
        <v>18</v>
      </c>
      <c r="AN55" s="62"/>
    </row>
    <row r="56" spans="1:40" ht="18" customHeight="1">
      <c r="A56" s="62"/>
      <c r="B56" s="75" t="s">
        <v>107</v>
      </c>
      <c r="C56" s="101">
        <f>COUNTIFS($B$12:$B$31,C$54,$C$12:$C$31,"A",$E$12:$E$31,"*")</f>
        <v>1</v>
      </c>
      <c r="D56" s="101">
        <f>COUNTIFS($B$12:$B$31,C$54,$C$12:$C$31,"B",$E$12:$E$31,"*")</f>
        <v>0</v>
      </c>
      <c r="E56" s="101">
        <f>COUNTIFS($B$12:$B$31,E$54,$C$12:$C$31,"A",$E$12:$E$31,"*")</f>
        <v>0</v>
      </c>
      <c r="F56" s="299">
        <f>COUNTIFS($B$12:$B$31,E$54,$C$12:$C$31,"B",$E$12:$E$31,"*")</f>
        <v>0</v>
      </c>
      <c r="G56" s="300"/>
      <c r="H56" s="301"/>
      <c r="I56" s="299">
        <f>COUNTIFS($B$12:$B$31,I$54,$C$12:$C$31,"A",$E$12:$E$31,"*")</f>
        <v>0</v>
      </c>
      <c r="J56" s="300"/>
      <c r="K56" s="301"/>
      <c r="L56" s="299">
        <f>COUNTIFS($B$12:$B$31,I$54,$C$12:$C$31,"B",$E$12:$E$31,"*")</f>
        <v>0</v>
      </c>
      <c r="M56" s="300"/>
      <c r="N56" s="301"/>
      <c r="O56" s="299">
        <f>COUNTIFS($B$12:$B$31,O$54,$C$12:$C$31,"A",$E$12:$E$31,"*")</f>
        <v>0</v>
      </c>
      <c r="P56" s="300"/>
      <c r="Q56" s="301"/>
      <c r="R56" s="299">
        <f>COUNTIFS($B$12:$B$31,O$54,$C$12:$C$31,"B",$E$12:$E$31,"*")</f>
        <v>0</v>
      </c>
      <c r="S56" s="300"/>
      <c r="T56" s="301"/>
      <c r="U56" s="299">
        <f>COUNTIFS($B$12:$B$31,U$54,$C$12:$C$31,"A",$E$12:$E$31,"*")</f>
        <v>0</v>
      </c>
      <c r="V56" s="300"/>
      <c r="W56" s="301"/>
      <c r="X56" s="299">
        <f>COUNTIFS($B$12:$B$31,U$54,$C$12:$C$31,"B",$E$12:$E$31,"*")</f>
        <v>0</v>
      </c>
      <c r="Y56" s="300"/>
      <c r="Z56" s="301"/>
      <c r="AA56" s="299">
        <f>COUNTIFS($B$12:$B$31,AA$54,$C$12:$C$31,"A",$E$12:$E$31,"*")</f>
        <v>0</v>
      </c>
      <c r="AB56" s="300"/>
      <c r="AC56" s="301"/>
      <c r="AD56" s="299">
        <f>COUNTIFS($B$12:$B$31,AA$54,$C$12:$C$31,"B",$E$12:$E$31,"*")</f>
        <v>0</v>
      </c>
      <c r="AE56" s="300"/>
      <c r="AF56" s="301"/>
      <c r="AG56" s="299">
        <f>COUNTIFS($B$12:$B$31,AG$54,$C$12:$C$31,"A",$E$12:$E$31,"*")</f>
        <v>0</v>
      </c>
      <c r="AH56" s="300"/>
      <c r="AI56" s="301"/>
      <c r="AJ56" s="299">
        <f>COUNTIFS($B$12:$B$31,AG$54,$C$12:$C$31,"B",$E$12:$E$31,"*")</f>
        <v>0</v>
      </c>
      <c r="AK56" s="301"/>
      <c r="AL56" s="101">
        <f>COUNTIFS($B$12:$B$31,AL$54,$C$12:$C$31,"A",$E$12:$E$31,"*")</f>
        <v>0</v>
      </c>
      <c r="AM56" s="101">
        <f>COUNTIFS($B$12:$B$31,AL$54,$C$12:$C$31,"B",$E$12:$E$31,"*")</f>
        <v>0</v>
      </c>
      <c r="AN56" s="62"/>
    </row>
    <row r="57" spans="1:40" ht="18" customHeight="1">
      <c r="A57" s="62"/>
      <c r="B57" s="82" t="s">
        <v>108</v>
      </c>
      <c r="C57" s="101">
        <f>COUNTIFS($B$12:$B$31,C$54,$C$12:$C$31,"C",$E$12:$E$31,"*")</f>
        <v>0</v>
      </c>
      <c r="D57" s="101">
        <f>COUNTIFS($B$12:$B$31,C$54,$C$12:$C$31,"D",$E$12:$E$31,"*")</f>
        <v>0</v>
      </c>
      <c r="E57" s="101">
        <f>COUNTIFS($B$12:$B$31,E$54,$C$12:$C$31,"C",$E$12:$E$31,"*")</f>
        <v>0</v>
      </c>
      <c r="F57" s="299">
        <f>COUNTIFS($B$12:$B$31,E$54,$C$12:$C$31,"D",$E$12:$E$31,"*")</f>
        <v>1</v>
      </c>
      <c r="G57" s="300"/>
      <c r="H57" s="301"/>
      <c r="I57" s="299">
        <f>COUNTIFS($B$12:$B$31,I$54,$C$12:$C$31,"C",$E$12:$E$31,"*")</f>
        <v>1</v>
      </c>
      <c r="J57" s="300"/>
      <c r="K57" s="301"/>
      <c r="L57" s="299">
        <f>COUNTIFS($B$12:$B$31,I$54,$C$12:$C$31,"D",$E$12:$E$31,"*")</f>
        <v>0</v>
      </c>
      <c r="M57" s="300"/>
      <c r="N57" s="301"/>
      <c r="O57" s="299">
        <f>COUNTIFS($B$12:$B$31,O$54,$C$12:$C$31,"C",$E$12:$E$31,"*")</f>
        <v>0</v>
      </c>
      <c r="P57" s="300"/>
      <c r="Q57" s="301"/>
      <c r="R57" s="299">
        <f>COUNTIFS($B$12:$B$31,O$54,$C$12:$C$31,"D",$E$12:$E$31,"*")</f>
        <v>1</v>
      </c>
      <c r="S57" s="300"/>
      <c r="T57" s="301"/>
      <c r="U57" s="299">
        <f>COUNTIFS($B$12:$B$31,U$54,$C$12:$C$31,"C",$E$12:$E$31,"*")</f>
        <v>0</v>
      </c>
      <c r="V57" s="300"/>
      <c r="W57" s="301"/>
      <c r="X57" s="299">
        <f>COUNTIFS($B$12:$B$31,U$54,$C$12:$C$31,"D",$E$12:$E$31,"*")</f>
        <v>0</v>
      </c>
      <c r="Y57" s="300"/>
      <c r="Z57" s="301"/>
      <c r="AA57" s="299">
        <f>COUNTIFS($B$12:$B$31,AA$54,$C$12:$C$31,"C",$E$12:$E$31,"*")</f>
        <v>0</v>
      </c>
      <c r="AB57" s="300"/>
      <c r="AC57" s="301"/>
      <c r="AD57" s="299">
        <f>COUNTIFS($B$12:$B$31,AA$54,$C$12:$C$31,"D",$E$12:$E$31,"*")</f>
        <v>0</v>
      </c>
      <c r="AE57" s="300"/>
      <c r="AF57" s="301"/>
      <c r="AG57" s="299">
        <f>COUNTIFS($B$12:$B$31,AG$54,$C$12:$C$31,"C",$E$12:$E$31,"*")</f>
        <v>0</v>
      </c>
      <c r="AH57" s="300"/>
      <c r="AI57" s="301"/>
      <c r="AJ57" s="299">
        <f>COUNTIFS($B$12:$B$31,AG$54,$C$12:$C$31,"D",$E$12:$E$31,"*")</f>
        <v>0</v>
      </c>
      <c r="AK57" s="301"/>
      <c r="AL57" s="101">
        <f>COUNTIFS($B$12:$B$31,AL$54,$C$12:$C$31,"C",$E$12:$E$31,"*")</f>
        <v>0</v>
      </c>
      <c r="AM57" s="101">
        <f>COUNTIFS($B$12:$B$31,AL$54,$C$12:$C$31,"D",$E$12:$E$31,"*")</f>
        <v>0</v>
      </c>
      <c r="AN57" s="62"/>
    </row>
    <row r="58" spans="1:40" ht="25" customHeight="1">
      <c r="A58" s="62"/>
      <c r="B58" s="82" t="s">
        <v>183</v>
      </c>
      <c r="C58" s="305">
        <f>IF($AK$4="４週",SUMIFS($AK$12:$AK$31,$B$12:$B$31,C54)/4/$AH$6,IF($AK$4="歴月",SUMIFS($AK$12:$AK$31,$B$12:$B$31,C54)/$AL$6,"記載する期間を選択してください"))</f>
        <v>0</v>
      </c>
      <c r="D58" s="307"/>
      <c r="E58" s="305">
        <f>IF($AK$4="４週",SUMIFS($AK$12:$AK$31,$B$12:$B$31,E54)/4/$AH$6,IF($AK$4="歴月",SUMIFS($AK$12:$AK$31,$B$12:$B$31,E54)/$AL$6,"記載する期間を選択してください"))</f>
        <v>0</v>
      </c>
      <c r="F58" s="306"/>
      <c r="G58" s="306"/>
      <c r="H58" s="307"/>
      <c r="I58" s="305">
        <f>IF($AK$4="４週",SUMIFS($AK$12:$AK$31,$B$12:$B$31,I54)/4/$AH$6,IF($AK$4="歴月",SUMIFS($AK$12:$AK$31,$B$12:$B$31,I54)/$AL$6,"記載する期間を選択してください"))</f>
        <v>0</v>
      </c>
      <c r="J58" s="306"/>
      <c r="K58" s="306"/>
      <c r="L58" s="306"/>
      <c r="M58" s="306"/>
      <c r="N58" s="307"/>
      <c r="O58" s="305">
        <f>IF($AK$4="４週",SUMIFS($AK$12:$AK$31,$B$12:$B$31,O54)/4/$AH$6,IF($AK$4="歴月",SUMIFS($AK$12:$AK$31,$B$12:$B$31,O54)/$AL$6,"記載する期間を選択してください"))</f>
        <v>0</v>
      </c>
      <c r="P58" s="306"/>
      <c r="Q58" s="306"/>
      <c r="R58" s="306"/>
      <c r="S58" s="306"/>
      <c r="T58" s="307"/>
      <c r="U58" s="305">
        <f>IF($AK$4="４週",SUMIFS($AK$12:$AK$31,$B$12:$B$31,U54)/4/$AH$6,IF($AK$4="歴月",SUMIFS($AK$12:$AK$31,$B$12:$B$31,U54)/$AL$6,"記載する期間を選択してください"))</f>
        <v>0</v>
      </c>
      <c r="V58" s="306"/>
      <c r="W58" s="306"/>
      <c r="X58" s="306"/>
      <c r="Y58" s="306"/>
      <c r="Z58" s="307"/>
      <c r="AA58" s="305">
        <f>IF($AK$4="４週",SUMIFS($AK$12:$AK$31,$B$12:$B$31,AA54)/4/$AH$6,IF($AK$4="歴月",SUMIFS($AK$12:$AK$31,$B$12:$B$31,AA54)/$AL$6,"記載する期間を選択してください"))</f>
        <v>0</v>
      </c>
      <c r="AB58" s="306"/>
      <c r="AC58" s="306"/>
      <c r="AD58" s="306"/>
      <c r="AE58" s="306"/>
      <c r="AF58" s="307"/>
      <c r="AG58" s="305">
        <f>IF($AK$4="４週",SUMIFS($AK$12:$AK$31,$B$12:$B$31,AG54)/4/$AH$6,IF($AK$4="歴月",SUMIFS($AK$12:$AK$31,$B$12:$B$31,AG54)/$AL$6,"記載する期間を選択してください"))</f>
        <v>0</v>
      </c>
      <c r="AH58" s="306"/>
      <c r="AI58" s="306"/>
      <c r="AJ58" s="306"/>
      <c r="AK58" s="307"/>
      <c r="AL58" s="305">
        <f>IF($AK$4="４週",SUMIFS($AK$12:$AK$31,$B$12:$B$31,AL54)/4/$AH$6,IF($AK$4="歴月",SUMIFS($AK$12:$AK$31,$B$12:$B$31,AL54)/$AL$6,"記載する期間を選択してください"))</f>
        <v>0</v>
      </c>
      <c r="AM58" s="307"/>
      <c r="AN58" s="62"/>
    </row>
    <row r="59" spans="1:40" ht="5.15"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154</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155</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197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156</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157</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158</v>
      </c>
      <c r="B65" s="94"/>
      <c r="C65" s="60"/>
      <c r="D65" s="60"/>
      <c r="E65" s="60"/>
      <c r="F65" s="60"/>
      <c r="G65" s="60"/>
    </row>
    <row r="66" spans="1:7" ht="15" customHeight="1">
      <c r="A66" s="60" t="s">
        <v>159</v>
      </c>
      <c r="B66" s="94"/>
      <c r="C66" s="60"/>
      <c r="D66" s="60"/>
      <c r="E66" s="60"/>
      <c r="F66" s="60"/>
      <c r="G66" s="60"/>
    </row>
    <row r="67" spans="1:7" ht="15" customHeight="1">
      <c r="A67" s="60"/>
      <c r="B67" s="75" t="s">
        <v>160</v>
      </c>
      <c r="C67" s="277" t="s">
        <v>161</v>
      </c>
      <c r="D67" s="277"/>
      <c r="E67" s="277"/>
      <c r="F67" s="60"/>
      <c r="G67" s="60"/>
    </row>
    <row r="68" spans="1:7" ht="15" customHeight="1">
      <c r="A68" s="60"/>
      <c r="B68" s="97" t="s">
        <v>173</v>
      </c>
      <c r="C68" s="278" t="s">
        <v>162</v>
      </c>
      <c r="D68" s="278"/>
      <c r="E68" s="278"/>
      <c r="F68" s="60"/>
      <c r="G68" s="60"/>
    </row>
    <row r="69" spans="1:7" ht="15" customHeight="1">
      <c r="A69" s="60"/>
      <c r="B69" s="97" t="s">
        <v>174</v>
      </c>
      <c r="C69" s="278" t="s">
        <v>163</v>
      </c>
      <c r="D69" s="278"/>
      <c r="E69" s="278"/>
      <c r="F69" s="60"/>
      <c r="G69" s="60"/>
    </row>
    <row r="70" spans="1:7" ht="15" customHeight="1">
      <c r="A70" s="60"/>
      <c r="B70" s="97" t="s">
        <v>175</v>
      </c>
      <c r="C70" s="278" t="s">
        <v>164</v>
      </c>
      <c r="D70" s="278"/>
      <c r="E70" s="278"/>
      <c r="F70" s="60"/>
      <c r="G70" s="60"/>
    </row>
    <row r="71" spans="1:7" ht="15" customHeight="1">
      <c r="A71" s="60"/>
      <c r="B71" s="97" t="s">
        <v>176</v>
      </c>
      <c r="C71" s="278" t="s">
        <v>165</v>
      </c>
      <c r="D71" s="278"/>
      <c r="E71" s="278"/>
      <c r="F71" s="60"/>
      <c r="G71" s="60"/>
    </row>
    <row r="72" spans="1:7" ht="15" customHeight="1">
      <c r="A72" s="60"/>
      <c r="B72" s="60" t="s">
        <v>166</v>
      </c>
      <c r="C72" s="60"/>
      <c r="D72" s="60"/>
      <c r="E72" s="60"/>
      <c r="F72" s="60"/>
      <c r="G72" s="60"/>
    </row>
    <row r="73" spans="1:7" ht="15" customHeight="1">
      <c r="A73" s="60"/>
      <c r="B73" s="60" t="s">
        <v>177</v>
      </c>
      <c r="C73" s="60"/>
      <c r="D73" s="60"/>
      <c r="E73" s="60"/>
      <c r="F73" s="60"/>
      <c r="G73" s="60"/>
    </row>
    <row r="74" spans="1:7" ht="15" customHeight="1">
      <c r="A74" s="60"/>
      <c r="B74" s="60" t="s">
        <v>167</v>
      </c>
      <c r="C74" s="60"/>
      <c r="D74" s="60"/>
      <c r="E74" s="60"/>
      <c r="F74" s="60"/>
      <c r="G74" s="60"/>
    </row>
    <row r="75" spans="1:7" ht="15" customHeight="1">
      <c r="A75" s="60" t="s">
        <v>168</v>
      </c>
      <c r="B75" s="94"/>
      <c r="C75" s="60"/>
      <c r="D75" s="60"/>
      <c r="E75" s="60"/>
      <c r="F75" s="60"/>
      <c r="G75" s="60"/>
    </row>
    <row r="76" spans="1:7" ht="15" customHeight="1">
      <c r="A76" s="60" t="s">
        <v>169</v>
      </c>
      <c r="B76" s="94"/>
      <c r="C76" s="60"/>
      <c r="D76" s="60"/>
      <c r="E76" s="60"/>
      <c r="F76" s="60"/>
      <c r="G76" s="60"/>
    </row>
    <row r="77" spans="1:7" ht="15" customHeight="1">
      <c r="A77" s="60" t="s">
        <v>178</v>
      </c>
      <c r="B77" s="94"/>
      <c r="C77" s="60"/>
      <c r="D77" s="60"/>
      <c r="E77" s="60"/>
      <c r="F77" s="60"/>
      <c r="G77" s="60"/>
    </row>
    <row r="78" spans="1:7" ht="15" customHeight="1">
      <c r="A78" s="60" t="s">
        <v>170</v>
      </c>
      <c r="B78" s="94"/>
      <c r="C78" s="60"/>
      <c r="D78" s="60"/>
      <c r="E78" s="60"/>
      <c r="F78" s="60"/>
      <c r="G78" s="60"/>
    </row>
    <row r="79" spans="1:7" ht="15" customHeight="1">
      <c r="A79" s="60" t="s">
        <v>288</v>
      </c>
      <c r="B79" s="94"/>
      <c r="C79" s="60"/>
      <c r="D79" s="60"/>
      <c r="E79" s="60"/>
      <c r="F79" s="60"/>
      <c r="G79" s="60"/>
    </row>
    <row r="80" spans="1:7" ht="15" customHeight="1">
      <c r="A80" s="60" t="s">
        <v>289</v>
      </c>
      <c r="B80" s="94"/>
      <c r="C80" s="60"/>
      <c r="D80" s="60"/>
      <c r="E80" s="60"/>
      <c r="F80" s="60"/>
      <c r="G80" s="60"/>
    </row>
    <row r="81" spans="1:7" ht="15" customHeight="1">
      <c r="A81" s="60"/>
      <c r="B81" s="60" t="s">
        <v>290</v>
      </c>
      <c r="C81" s="60"/>
      <c r="D81" s="60"/>
      <c r="E81" s="60"/>
      <c r="F81" s="60"/>
      <c r="G81" s="60"/>
    </row>
    <row r="82" spans="1:7" ht="15" customHeight="1">
      <c r="A82" s="60"/>
      <c r="B82" s="60" t="s">
        <v>291</v>
      </c>
      <c r="C82" s="60"/>
      <c r="D82" s="60"/>
      <c r="E82" s="60"/>
      <c r="F82" s="60"/>
      <c r="G82" s="60"/>
    </row>
    <row r="83" spans="1:7" ht="15" customHeight="1">
      <c r="A83" s="60" t="s">
        <v>292</v>
      </c>
      <c r="B83" s="94"/>
      <c r="C83" s="60"/>
      <c r="D83" s="60"/>
      <c r="E83" s="60"/>
      <c r="F83" s="60"/>
      <c r="G83" s="60"/>
    </row>
    <row r="84" spans="1:7" ht="15" customHeight="1">
      <c r="A84" s="60" t="s">
        <v>171</v>
      </c>
      <c r="B84" s="94"/>
      <c r="C84" s="60"/>
      <c r="D84" s="60"/>
      <c r="E84" s="60"/>
      <c r="F84" s="60"/>
      <c r="G84" s="60"/>
    </row>
    <row r="85" spans="1:7" ht="15" customHeight="1">
      <c r="A85" s="60" t="s">
        <v>293</v>
      </c>
      <c r="B85" s="94"/>
      <c r="C85" s="60"/>
      <c r="D85" s="60"/>
      <c r="E85" s="60"/>
      <c r="F85" s="60"/>
      <c r="G85" s="60"/>
    </row>
    <row r="86" spans="1:7" ht="15" customHeight="1">
      <c r="A86" s="60" t="s">
        <v>294</v>
      </c>
      <c r="B86" s="94"/>
      <c r="C86" s="60"/>
      <c r="D86" s="60"/>
      <c r="E86" s="60"/>
      <c r="F86" s="60"/>
      <c r="G86" s="60"/>
    </row>
    <row r="87" spans="1:7" ht="15" customHeight="1">
      <c r="A87" s="60" t="s">
        <v>172</v>
      </c>
      <c r="B87" s="94"/>
      <c r="C87" s="60"/>
      <c r="D87" s="60"/>
      <c r="E87" s="60"/>
      <c r="F87" s="60"/>
      <c r="G87" s="60"/>
    </row>
    <row r="88" spans="1:7" ht="15" customHeight="1">
      <c r="A88" s="60" t="s">
        <v>304</v>
      </c>
      <c r="B88" s="94"/>
      <c r="C88" s="60"/>
      <c r="D88" s="60"/>
      <c r="E88" s="60"/>
      <c r="F88" s="60"/>
      <c r="G88" s="60"/>
    </row>
    <row r="89" spans="1:7" ht="15" customHeight="1">
      <c r="A89" s="60" t="s">
        <v>305</v>
      </c>
      <c r="B89" s="94"/>
      <c r="C89" s="60"/>
      <c r="D89" s="60"/>
      <c r="E89" s="60"/>
      <c r="F89" s="60"/>
      <c r="G89" s="60"/>
    </row>
    <row r="90" spans="1:7" ht="15" customHeight="1">
      <c r="A90" s="60" t="s">
        <v>295</v>
      </c>
      <c r="B90" s="94"/>
      <c r="C90" s="60"/>
      <c r="D90" s="60"/>
      <c r="E90" s="60"/>
      <c r="F90" s="60"/>
      <c r="G90" s="60"/>
    </row>
    <row r="91" spans="1:7" ht="15" customHeight="1">
      <c r="A91" s="60" t="s">
        <v>296</v>
      </c>
      <c r="B91" s="94"/>
      <c r="C91" s="60"/>
      <c r="D91" s="60"/>
      <c r="E91" s="60"/>
      <c r="F91" s="60"/>
      <c r="G91" s="60"/>
    </row>
  </sheetData>
  <mergeCells count="228">
    <mergeCell ref="AG55:AI55"/>
    <mergeCell ref="AG56:AI56"/>
    <mergeCell ref="AL58:AM58"/>
    <mergeCell ref="AJ40:AK40"/>
    <mergeCell ref="AJ41:AK41"/>
    <mergeCell ref="AJ42:AK42"/>
    <mergeCell ref="AJ43:AK43"/>
    <mergeCell ref="AJ44:AK44"/>
    <mergeCell ref="AG57:AI57"/>
    <mergeCell ref="AJ57:AK57"/>
    <mergeCell ref="AM39:AM47"/>
    <mergeCell ref="AG40:AI40"/>
    <mergeCell ref="AL54:AM54"/>
    <mergeCell ref="AG39:AI39"/>
    <mergeCell ref="AG47:AI47"/>
    <mergeCell ref="AG42:AI42"/>
    <mergeCell ref="AJ56:AK56"/>
    <mergeCell ref="AJ55:AK55"/>
    <mergeCell ref="AG54:AK54"/>
    <mergeCell ref="AJ39:AK39"/>
    <mergeCell ref="AL39:AL47"/>
    <mergeCell ref="U55:W55"/>
    <mergeCell ref="X55:Z55"/>
    <mergeCell ref="U56:W56"/>
    <mergeCell ref="AJ47:AK47"/>
    <mergeCell ref="AD39:AF39"/>
    <mergeCell ref="AA58:AF58"/>
    <mergeCell ref="AG58:AK58"/>
    <mergeCell ref="X56:Z56"/>
    <mergeCell ref="X43:Z43"/>
    <mergeCell ref="AD41:AF41"/>
    <mergeCell ref="AG41:AI41"/>
    <mergeCell ref="AA40:AC40"/>
    <mergeCell ref="AD40:AF40"/>
    <mergeCell ref="U58:Z58"/>
    <mergeCell ref="U57:W57"/>
    <mergeCell ref="U47:W47"/>
    <mergeCell ref="X47:Z47"/>
    <mergeCell ref="AA47:AC47"/>
    <mergeCell ref="AD47:AF47"/>
    <mergeCell ref="AA55:AC55"/>
    <mergeCell ref="AA54:AF54"/>
    <mergeCell ref="AA41:AC41"/>
    <mergeCell ref="AA42:AC42"/>
    <mergeCell ref="AD42:AF42"/>
    <mergeCell ref="I47:K47"/>
    <mergeCell ref="L47:N47"/>
    <mergeCell ref="AA44:AC44"/>
    <mergeCell ref="AD44:AF44"/>
    <mergeCell ref="AG44:AI44"/>
    <mergeCell ref="AA43:AC43"/>
    <mergeCell ref="AD43:AF43"/>
    <mergeCell ref="AG43:AI43"/>
    <mergeCell ref="U54:Z54"/>
    <mergeCell ref="I45:K45"/>
    <mergeCell ref="I46:K46"/>
    <mergeCell ref="L45:N45"/>
    <mergeCell ref="L46:N46"/>
    <mergeCell ref="O45:Q45"/>
    <mergeCell ref="O46:Q46"/>
    <mergeCell ref="R45:T45"/>
    <mergeCell ref="R46:T46"/>
    <mergeCell ref="U45:W45"/>
    <mergeCell ref="U46:W46"/>
    <mergeCell ref="X45:Z45"/>
    <mergeCell ref="X46:Z46"/>
    <mergeCell ref="AA45:AC45"/>
    <mergeCell ref="AA46:AC46"/>
    <mergeCell ref="AD45:AF45"/>
    <mergeCell ref="X42:Z42"/>
    <mergeCell ref="F41:H41"/>
    <mergeCell ref="I41:K41"/>
    <mergeCell ref="L41:N41"/>
    <mergeCell ref="O41:Q41"/>
    <mergeCell ref="R41:T41"/>
    <mergeCell ref="F44:H44"/>
    <mergeCell ref="I44:K44"/>
    <mergeCell ref="L44:N44"/>
    <mergeCell ref="F43:H43"/>
    <mergeCell ref="I43:K43"/>
    <mergeCell ref="L43:N43"/>
    <mergeCell ref="A52:B52"/>
    <mergeCell ref="C52:D52"/>
    <mergeCell ref="E52:H52"/>
    <mergeCell ref="A51:B51"/>
    <mergeCell ref="C51:D51"/>
    <mergeCell ref="A40:C40"/>
    <mergeCell ref="A41:C41"/>
    <mergeCell ref="A42:C42"/>
    <mergeCell ref="A43:C43"/>
    <mergeCell ref="A47:C47"/>
    <mergeCell ref="F47:H47"/>
    <mergeCell ref="E51:H51"/>
    <mergeCell ref="F45:H45"/>
    <mergeCell ref="F46:H46"/>
    <mergeCell ref="C58:D58"/>
    <mergeCell ref="E58:H58"/>
    <mergeCell ref="I58:N58"/>
    <mergeCell ref="O58:T58"/>
    <mergeCell ref="C54:D54"/>
    <mergeCell ref="C67:E67"/>
    <mergeCell ref="E54:H54"/>
    <mergeCell ref="I54:N54"/>
    <mergeCell ref="O54:T54"/>
    <mergeCell ref="O56:Q56"/>
    <mergeCell ref="R56:T56"/>
    <mergeCell ref="F57:H57"/>
    <mergeCell ref="I57:K57"/>
    <mergeCell ref="L57:N57"/>
    <mergeCell ref="O57:Q57"/>
    <mergeCell ref="R57:T57"/>
    <mergeCell ref="I55:K55"/>
    <mergeCell ref="L55:N55"/>
    <mergeCell ref="O55:Q55"/>
    <mergeCell ref="R55:T55"/>
    <mergeCell ref="C70:E70"/>
    <mergeCell ref="C71:E71"/>
    <mergeCell ref="F40:H40"/>
    <mergeCell ref="X57:Z57"/>
    <mergeCell ref="AA57:AC57"/>
    <mergeCell ref="AD57:AF57"/>
    <mergeCell ref="AA56:AC56"/>
    <mergeCell ref="AD56:AF56"/>
    <mergeCell ref="AD55:AF55"/>
    <mergeCell ref="F55:H55"/>
    <mergeCell ref="O40:Q40"/>
    <mergeCell ref="R40:T40"/>
    <mergeCell ref="U40:W40"/>
    <mergeCell ref="X40:Z40"/>
    <mergeCell ref="O43:Q43"/>
    <mergeCell ref="R43:T43"/>
    <mergeCell ref="U43:W43"/>
    <mergeCell ref="U41:W41"/>
    <mergeCell ref="X41:Z41"/>
    <mergeCell ref="C68:E68"/>
    <mergeCell ref="C69:E69"/>
    <mergeCell ref="F56:H56"/>
    <mergeCell ref="I56:K56"/>
    <mergeCell ref="L56:N56"/>
    <mergeCell ref="U39:W39"/>
    <mergeCell ref="X39:Z39"/>
    <mergeCell ref="AA39:AC39"/>
    <mergeCell ref="O47:Q47"/>
    <mergeCell ref="R47:T47"/>
    <mergeCell ref="I40:K40"/>
    <mergeCell ref="L40:N40"/>
    <mergeCell ref="A39:C39"/>
    <mergeCell ref="F39:H39"/>
    <mergeCell ref="I39:K39"/>
    <mergeCell ref="L39:N39"/>
    <mergeCell ref="O39:Q39"/>
    <mergeCell ref="R39:T39"/>
    <mergeCell ref="A44:C44"/>
    <mergeCell ref="F42:H42"/>
    <mergeCell ref="I42:K42"/>
    <mergeCell ref="L42:N42"/>
    <mergeCell ref="O42:Q42"/>
    <mergeCell ref="O44:Q44"/>
    <mergeCell ref="R44:T44"/>
    <mergeCell ref="U44:W44"/>
    <mergeCell ref="X44:Z44"/>
    <mergeCell ref="R42:T42"/>
    <mergeCell ref="U42:W42"/>
    <mergeCell ref="A32:E32"/>
    <mergeCell ref="AM32:AN33"/>
    <mergeCell ref="A33:E33"/>
    <mergeCell ref="A38:C38"/>
    <mergeCell ref="F38:H38"/>
    <mergeCell ref="I38:K38"/>
    <mergeCell ref="L38:N38"/>
    <mergeCell ref="O38:Q38"/>
    <mergeCell ref="AM29:AN29"/>
    <mergeCell ref="AJ38:AK38"/>
    <mergeCell ref="R38:T38"/>
    <mergeCell ref="U38:W38"/>
    <mergeCell ref="X38:Z38"/>
    <mergeCell ref="AA38:AC38"/>
    <mergeCell ref="AD38:AF38"/>
    <mergeCell ref="AG38:AI38"/>
    <mergeCell ref="AM30:AN30"/>
    <mergeCell ref="AM31:AN31"/>
    <mergeCell ref="AM19:AN19"/>
    <mergeCell ref="AM20:AN20"/>
    <mergeCell ref="AM21:AN21"/>
    <mergeCell ref="AM22:AN22"/>
    <mergeCell ref="A8:A11"/>
    <mergeCell ref="C8:C11"/>
    <mergeCell ref="D8:D11"/>
    <mergeCell ref="E8:E11"/>
    <mergeCell ref="F8:AJ8"/>
    <mergeCell ref="AK8:AK11"/>
    <mergeCell ref="AM14:AN14"/>
    <mergeCell ref="AM15:AN15"/>
    <mergeCell ref="AL8:AL11"/>
    <mergeCell ref="AM8:AN11"/>
    <mergeCell ref="F9:L9"/>
    <mergeCell ref="M9:S9"/>
    <mergeCell ref="T9:Z9"/>
    <mergeCell ref="AA9:AG9"/>
    <mergeCell ref="AH9:AJ9"/>
    <mergeCell ref="AM12:AN12"/>
    <mergeCell ref="AM13:AN13"/>
    <mergeCell ref="B8:B9"/>
    <mergeCell ref="B10:B11"/>
    <mergeCell ref="AD46:AF46"/>
    <mergeCell ref="AG45:AI45"/>
    <mergeCell ref="AG46:AI46"/>
    <mergeCell ref="AJ45:AK45"/>
    <mergeCell ref="AJ46:AK46"/>
    <mergeCell ref="B46:C46"/>
    <mergeCell ref="AM27:AN27"/>
    <mergeCell ref="AM28:AN28"/>
    <mergeCell ref="AK2:AN2"/>
    <mergeCell ref="M3:P3"/>
    <mergeCell ref="Q3:R3"/>
    <mergeCell ref="S3:T3"/>
    <mergeCell ref="U3:V3"/>
    <mergeCell ref="AK3:AN3"/>
    <mergeCell ref="AK4:AN4"/>
    <mergeCell ref="AK5:AN5"/>
    <mergeCell ref="AH6:AJ6"/>
    <mergeCell ref="AM23:AN23"/>
    <mergeCell ref="AM24:AN24"/>
    <mergeCell ref="AM25:AN25"/>
    <mergeCell ref="AM26:AN26"/>
    <mergeCell ref="AM16:AN16"/>
    <mergeCell ref="AM17:AN17"/>
    <mergeCell ref="AM18:AN18"/>
  </mergeCells>
  <phoneticPr fontId="3"/>
  <dataValidations count="6">
    <dataValidation type="list" allowBlank="1" showInputMessage="1" showErrorMessage="1" sqref="C12:C31" xr:uid="{00000000-0002-0000-0700-000000000000}">
      <formula1>"A,B,C,D"</formula1>
    </dataValidation>
    <dataValidation operator="greaterThanOrEqual" allowBlank="1" showInputMessage="1" showErrorMessage="1" sqref="I48:I50 AL39:AM46 L48:L50 AJ39:AJ47" xr:uid="{00000000-0002-0000-0700-000002000000}"/>
    <dataValidation type="whole" operator="greaterThanOrEqual" allowBlank="1" showInputMessage="1" showErrorMessage="1" sqref="D39:F47 I39:I47 AD39:AD47 AA39:AA47 X39:X47 U39:U47 R39:R47 O39:O47 L39:L47 AG39:AG47" xr:uid="{00000000-0002-0000-0700-000003000000}">
      <formula1>0</formula1>
    </dataValidation>
    <dataValidation type="list" allowBlank="1" showInputMessage="1" showErrorMessage="1" sqref="AK5:AN5" xr:uid="{00000000-0002-0000-0700-000004000000}">
      <formula1>"予定,実績"</formula1>
    </dataValidation>
    <dataValidation type="list" allowBlank="1" showInputMessage="1" showErrorMessage="1" sqref="AK4:AN4" xr:uid="{00000000-0002-0000-0700-000005000000}">
      <formula1>"４週,歴月"</formula1>
    </dataValidation>
    <dataValidation allowBlank="1" showInputMessage="1" sqref="B12:B13"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679E247B-BB75-4BFB-A60E-B85631DE4667}">
          <x14:formula1>
            <xm:f>選択肢!$C$7:$J$7</xm:f>
          </x14:formula1>
          <xm:sqref>B14:B31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4"/>
  <sheetViews>
    <sheetView showGridLines="0" view="pageBreakPreview" zoomScaleNormal="100" zoomScaleSheetLayoutView="100" workbookViewId="0">
      <selection activeCell="B15" sqref="B15"/>
    </sheetView>
  </sheetViews>
  <sheetFormatPr defaultColWidth="8.25" defaultRowHeight="21" customHeight="1"/>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312</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91" t="s">
        <v>187</v>
      </c>
      <c r="AL2" s="291"/>
      <c r="AM2" s="291"/>
      <c r="AN2" s="291"/>
    </row>
    <row r="3" spans="1:40" ht="18" customHeight="1">
      <c r="A3" s="62"/>
      <c r="B3" s="63"/>
      <c r="C3" s="63"/>
      <c r="D3" s="63"/>
      <c r="E3" s="63"/>
      <c r="F3" s="63"/>
      <c r="G3" s="63"/>
      <c r="H3" s="63"/>
      <c r="I3" s="63"/>
      <c r="J3" s="63"/>
      <c r="K3" s="63"/>
      <c r="L3" s="63"/>
      <c r="M3" s="287">
        <v>2024</v>
      </c>
      <c r="N3" s="287"/>
      <c r="O3" s="287"/>
      <c r="P3" s="287"/>
      <c r="Q3" s="286" t="s">
        <v>138</v>
      </c>
      <c r="R3" s="286"/>
      <c r="S3" s="287">
        <v>5</v>
      </c>
      <c r="T3" s="287"/>
      <c r="U3" s="286" t="s">
        <v>139</v>
      </c>
      <c r="V3" s="286"/>
      <c r="W3" s="63"/>
      <c r="X3" s="63"/>
      <c r="Y3" s="63"/>
      <c r="Z3" s="62"/>
      <c r="AA3" s="62"/>
      <c r="AC3" s="81"/>
      <c r="AD3" s="63"/>
      <c r="AE3" s="63"/>
      <c r="AF3" s="63"/>
      <c r="AG3" s="63"/>
      <c r="AH3" s="63"/>
      <c r="AI3" s="81" t="s">
        <v>144</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93" t="s">
        <v>218</v>
      </c>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93"/>
      <c r="AL5" s="293"/>
      <c r="AM5" s="293"/>
      <c r="AN5" s="29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8">
        <v>160</v>
      </c>
      <c r="AI6" s="318"/>
      <c r="AJ6" s="318"/>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9" t="s">
        <v>141</v>
      </c>
      <c r="B8" s="314" t="s">
        <v>150</v>
      </c>
      <c r="C8" s="280" t="s">
        <v>151</v>
      </c>
      <c r="D8" s="277" t="s">
        <v>152</v>
      </c>
      <c r="E8" s="283" t="s">
        <v>153</v>
      </c>
      <c r="F8" s="289" t="s">
        <v>179</v>
      </c>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4" t="s">
        <v>180</v>
      </c>
      <c r="AL8" s="295" t="s">
        <v>181</v>
      </c>
      <c r="AM8" s="290" t="s">
        <v>182</v>
      </c>
      <c r="AN8" s="290"/>
    </row>
    <row r="9" spans="1:40" ht="15" customHeight="1">
      <c r="A9" s="279"/>
      <c r="B9" s="315"/>
      <c r="C9" s="281"/>
      <c r="D9" s="277"/>
      <c r="E9" s="283"/>
      <c r="F9" s="277" t="s">
        <v>103</v>
      </c>
      <c r="G9" s="277"/>
      <c r="H9" s="277"/>
      <c r="I9" s="277"/>
      <c r="J9" s="277"/>
      <c r="K9" s="277"/>
      <c r="L9" s="277"/>
      <c r="M9" s="277" t="s">
        <v>104</v>
      </c>
      <c r="N9" s="277"/>
      <c r="O9" s="277"/>
      <c r="P9" s="277"/>
      <c r="Q9" s="277"/>
      <c r="R9" s="277"/>
      <c r="S9" s="277"/>
      <c r="T9" s="277" t="s">
        <v>105</v>
      </c>
      <c r="U9" s="277"/>
      <c r="V9" s="277"/>
      <c r="W9" s="277"/>
      <c r="X9" s="277"/>
      <c r="Y9" s="277"/>
      <c r="Z9" s="277"/>
      <c r="AA9" s="277" t="s">
        <v>106</v>
      </c>
      <c r="AB9" s="277"/>
      <c r="AC9" s="277"/>
      <c r="AD9" s="277"/>
      <c r="AE9" s="277"/>
      <c r="AF9" s="277"/>
      <c r="AG9" s="277"/>
      <c r="AH9" s="277" t="s">
        <v>109</v>
      </c>
      <c r="AI9" s="277"/>
      <c r="AJ9" s="277"/>
      <c r="AK9" s="294"/>
      <c r="AL9" s="295"/>
      <c r="AM9" s="290"/>
      <c r="AN9" s="290"/>
    </row>
    <row r="10" spans="1:40" ht="15" customHeight="1">
      <c r="A10" s="279"/>
      <c r="B10" s="316" t="s">
        <v>287</v>
      </c>
      <c r="C10" s="281"/>
      <c r="D10" s="277"/>
      <c r="E10" s="28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94"/>
      <c r="AL10" s="295"/>
      <c r="AM10" s="290"/>
      <c r="AN10" s="290"/>
    </row>
    <row r="11" spans="1:40" ht="15" customHeight="1">
      <c r="A11" s="279"/>
      <c r="B11" s="317"/>
      <c r="C11" s="282"/>
      <c r="D11" s="277"/>
      <c r="E11" s="28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94"/>
      <c r="AL11" s="295"/>
      <c r="AM11" s="290"/>
      <c r="AN11" s="290"/>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76"/>
      <c r="AN12" s="276"/>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76"/>
      <c r="AN13" s="276"/>
    </row>
    <row r="14" spans="1:40" ht="18" customHeight="1">
      <c r="A14" s="74">
        <v>3</v>
      </c>
      <c r="B14" s="103" t="s">
        <v>113</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4</v>
      </c>
      <c r="B15" s="103" t="s">
        <v>115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5</v>
      </c>
      <c r="B16" s="103" t="s">
        <v>117</v>
      </c>
      <c r="C16" s="83" t="s">
        <v>174</v>
      </c>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76"/>
      <c r="AN31" s="276"/>
    </row>
    <row r="32" spans="1:40" ht="18" customHeight="1">
      <c r="A32" s="283" t="s">
        <v>94</v>
      </c>
      <c r="B32" s="284"/>
      <c r="C32" s="284"/>
      <c r="D32" s="284"/>
      <c r="E32" s="28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79"/>
      <c r="AN32" s="279"/>
    </row>
    <row r="33" spans="1:43" ht="18" customHeight="1">
      <c r="A33" s="284" t="s">
        <v>96</v>
      </c>
      <c r="B33" s="284"/>
      <c r="C33" s="284"/>
      <c r="D33" s="284"/>
      <c r="E33" s="28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9"/>
      <c r="AN33" s="279"/>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77"/>
      <c r="B38" s="277"/>
      <c r="C38" s="277"/>
      <c r="D38" s="98">
        <v>4</v>
      </c>
      <c r="E38" s="98">
        <v>5</v>
      </c>
      <c r="F38" s="347">
        <v>6</v>
      </c>
      <c r="G38" s="347"/>
      <c r="H38" s="347"/>
      <c r="I38" s="347">
        <v>7</v>
      </c>
      <c r="J38" s="347"/>
      <c r="K38" s="347"/>
      <c r="L38" s="347">
        <v>8</v>
      </c>
      <c r="M38" s="347"/>
      <c r="N38" s="347"/>
      <c r="O38" s="347">
        <v>9</v>
      </c>
      <c r="P38" s="347"/>
      <c r="Q38" s="347"/>
      <c r="R38" s="347">
        <v>10</v>
      </c>
      <c r="S38" s="347"/>
      <c r="T38" s="347"/>
      <c r="U38" s="347">
        <v>11</v>
      </c>
      <c r="V38" s="347"/>
      <c r="W38" s="347"/>
      <c r="X38" s="347">
        <v>12</v>
      </c>
      <c r="Y38" s="347"/>
      <c r="Z38" s="347"/>
      <c r="AA38" s="347">
        <v>1</v>
      </c>
      <c r="AB38" s="347"/>
      <c r="AC38" s="347"/>
      <c r="AD38" s="347">
        <v>2</v>
      </c>
      <c r="AE38" s="347"/>
      <c r="AF38" s="347"/>
      <c r="AG38" s="347">
        <v>3</v>
      </c>
      <c r="AH38" s="347"/>
      <c r="AI38" s="347"/>
      <c r="AJ38" s="277" t="s">
        <v>142</v>
      </c>
      <c r="AK38" s="277"/>
      <c r="AL38" s="82" t="s">
        <v>193</v>
      </c>
      <c r="AM38"/>
      <c r="AN38"/>
      <c r="AO38"/>
      <c r="AP38"/>
      <c r="AQ38"/>
    </row>
    <row r="39" spans="1:43" ht="18" customHeight="1">
      <c r="A39" s="351" t="s">
        <v>196</v>
      </c>
      <c r="B39" s="351"/>
      <c r="C39" s="351"/>
      <c r="D39" s="69">
        <v>1400</v>
      </c>
      <c r="E39" s="69">
        <v>1310</v>
      </c>
      <c r="F39" s="348">
        <v>1400</v>
      </c>
      <c r="G39" s="348"/>
      <c r="H39" s="348"/>
      <c r="I39" s="348">
        <v>1470</v>
      </c>
      <c r="J39" s="348"/>
      <c r="K39" s="348"/>
      <c r="L39" s="348">
        <v>1470</v>
      </c>
      <c r="M39" s="348"/>
      <c r="N39" s="348"/>
      <c r="O39" s="348">
        <v>1330</v>
      </c>
      <c r="P39" s="348"/>
      <c r="Q39" s="348"/>
      <c r="R39" s="348">
        <v>1400</v>
      </c>
      <c r="S39" s="348"/>
      <c r="T39" s="348"/>
      <c r="U39" s="348">
        <v>1400</v>
      </c>
      <c r="V39" s="348"/>
      <c r="W39" s="348"/>
      <c r="X39" s="348">
        <v>1330</v>
      </c>
      <c r="Y39" s="348"/>
      <c r="Z39" s="348"/>
      <c r="AA39" s="348">
        <v>1330</v>
      </c>
      <c r="AB39" s="348"/>
      <c r="AC39" s="348"/>
      <c r="AD39" s="348">
        <v>1330</v>
      </c>
      <c r="AE39" s="348"/>
      <c r="AF39" s="348"/>
      <c r="AG39" s="348">
        <v>1400</v>
      </c>
      <c r="AH39" s="348"/>
      <c r="AI39" s="348"/>
      <c r="AJ39" s="278">
        <f>SUM(D39:AI39)</f>
        <v>16570</v>
      </c>
      <c r="AK39" s="278"/>
      <c r="AL39" s="349">
        <f>ROUNDUP(AJ39/AJ40,1)</f>
        <v>70</v>
      </c>
      <c r="AM39"/>
      <c r="AN39"/>
      <c r="AO39"/>
      <c r="AP39"/>
      <c r="AQ39"/>
    </row>
    <row r="40" spans="1:43" ht="18" customHeight="1">
      <c r="A40" s="351" t="s">
        <v>190</v>
      </c>
      <c r="B40" s="351"/>
      <c r="C40" s="351"/>
      <c r="D40" s="69">
        <v>20</v>
      </c>
      <c r="E40" s="69">
        <v>19</v>
      </c>
      <c r="F40" s="348">
        <v>20</v>
      </c>
      <c r="G40" s="348"/>
      <c r="H40" s="348"/>
      <c r="I40" s="348">
        <v>21</v>
      </c>
      <c r="J40" s="348"/>
      <c r="K40" s="348"/>
      <c r="L40" s="348">
        <v>21</v>
      </c>
      <c r="M40" s="348"/>
      <c r="N40" s="348"/>
      <c r="O40" s="348">
        <v>19</v>
      </c>
      <c r="P40" s="348"/>
      <c r="Q40" s="348"/>
      <c r="R40" s="348">
        <v>20</v>
      </c>
      <c r="S40" s="348"/>
      <c r="T40" s="348"/>
      <c r="U40" s="348">
        <v>20</v>
      </c>
      <c r="V40" s="348"/>
      <c r="W40" s="348"/>
      <c r="X40" s="348">
        <v>19</v>
      </c>
      <c r="Y40" s="348"/>
      <c r="Z40" s="348"/>
      <c r="AA40" s="348">
        <v>19</v>
      </c>
      <c r="AB40" s="348"/>
      <c r="AC40" s="348"/>
      <c r="AD40" s="348">
        <v>19</v>
      </c>
      <c r="AE40" s="348"/>
      <c r="AF40" s="348"/>
      <c r="AG40" s="348">
        <v>20</v>
      </c>
      <c r="AH40" s="348"/>
      <c r="AI40" s="348"/>
      <c r="AJ40" s="278">
        <f>+SUM(D40:AI40)</f>
        <v>237</v>
      </c>
      <c r="AK40" s="278"/>
      <c r="AL40" s="350"/>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45" customHeight="1">
      <c r="A43" s="277" t="s">
        <v>184</v>
      </c>
      <c r="B43" s="277"/>
      <c r="C43" s="277" t="s">
        <v>113</v>
      </c>
      <c r="D43" s="277"/>
      <c r="E43" s="295" t="s">
        <v>262</v>
      </c>
      <c r="F43" s="295"/>
      <c r="G43" s="295"/>
      <c r="H43" s="29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95" t="s">
        <v>194</v>
      </c>
      <c r="B44" s="295"/>
      <c r="C44" s="352">
        <f>ROUNDDOWN(IF(AL39&lt;=60,1,1+ROUNDUP((AL39-60)/40,0)),1)</f>
        <v>2</v>
      </c>
      <c r="D44" s="352"/>
      <c r="E44" s="352">
        <f>ROUNDDOWN(AL39/6,1)</f>
        <v>11.6</v>
      </c>
      <c r="F44" s="352"/>
      <c r="G44" s="352"/>
      <c r="H44" s="35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05" t="str">
        <f>IF(VLOOKUP($AK$2,選択肢!$A$1:$J$20,C52,FALSE)=0,"-",VLOOKUP($AK$2,選択肢!$A$1:$J$20,C52,FALSE))</f>
        <v>管理者</v>
      </c>
      <c r="D47" s="306"/>
      <c r="E47" s="304" t="str">
        <f>IF(VLOOKUP($AK$2,選択肢!$A$1:$J$20,E52,FALSE)=0,"-",VLOOKUP($AK$2,選択肢!$A$1:$J$20,E52,FALSE))</f>
        <v>サービス管理責任者</v>
      </c>
      <c r="F47" s="304"/>
      <c r="G47" s="304"/>
      <c r="H47" s="304"/>
      <c r="I47" s="305" t="str">
        <f>IF(VLOOKUP($AK$2,選択肢!$A$1:$J$20,I52,FALSE)=0,"-",VLOOKUP($AK$2,選択肢!$A$1:$J$20,I52,FALSE))</f>
        <v>看護職員</v>
      </c>
      <c r="J47" s="306"/>
      <c r="K47" s="306"/>
      <c r="L47" s="306"/>
      <c r="M47" s="306"/>
      <c r="N47" s="307"/>
      <c r="O47" s="305" t="str">
        <f>IF(VLOOKUP($AK$2,選択肢!$A$1:$J$20,O52,FALSE)=0,"-",VLOOKUP($AK$2,選択肢!$A$1:$J$20,O52,FALSE))</f>
        <v>理学療法士</v>
      </c>
      <c r="P47" s="306"/>
      <c r="Q47" s="306"/>
      <c r="R47" s="306"/>
      <c r="S47" s="306"/>
      <c r="T47" s="307"/>
      <c r="U47" s="305" t="str">
        <f>IF(VLOOKUP($AK$2,選択肢!$A$1:$J$20,U52,FALSE)=0,"-",VLOOKUP($AK$2,選択肢!$A$1:$J$20,U52,FALSE))</f>
        <v>作業療法士</v>
      </c>
      <c r="V47" s="306"/>
      <c r="W47" s="306"/>
      <c r="X47" s="306"/>
      <c r="Y47" s="306"/>
      <c r="Z47" s="307"/>
      <c r="AA47" s="305" t="str">
        <f>IF(VLOOKUP($AK$2,選択肢!$A$1:$J$20,AA52,FALSE)=0,"-",VLOOKUP($AK$2,選択肢!$A$1:$J$20,AA52,FALSE))</f>
        <v>言語聴覚士</v>
      </c>
      <c r="AB47" s="306"/>
      <c r="AC47" s="306"/>
      <c r="AD47" s="306"/>
      <c r="AE47" s="306"/>
      <c r="AF47" s="307"/>
      <c r="AG47" s="304" t="str">
        <f>IF(VLOOKUP($AK$2,選択肢!$A$1:$J$20,AG52,FALSE)=0,"-",VLOOKUP($AK$2,選択肢!$A$1:$J$20,AG52,FALSE))</f>
        <v>生活支援員</v>
      </c>
      <c r="AH47" s="304"/>
      <c r="AI47" s="304"/>
      <c r="AJ47" s="304"/>
      <c r="AK47" s="304"/>
      <c r="AL47" s="304" t="str">
        <f>IF(VLOOKUP($AK$2,選択肢!$A$1:$J$20,AL52,FALSE)=0,"-",VLOOKUP($AK$2,選択肢!$A$1:$J$20,AL52,FALSE))</f>
        <v>-</v>
      </c>
      <c r="AM47" s="304"/>
      <c r="AN47" s="62"/>
    </row>
    <row r="48" spans="1:43" ht="18" customHeight="1">
      <c r="A48" s="62"/>
      <c r="B48" s="67"/>
      <c r="C48" s="102" t="s">
        <v>56</v>
      </c>
      <c r="D48" s="102" t="s">
        <v>57</v>
      </c>
      <c r="E48" s="101" t="s">
        <v>56</v>
      </c>
      <c r="F48" s="303" t="s">
        <v>57</v>
      </c>
      <c r="G48" s="303"/>
      <c r="H48" s="303"/>
      <c r="I48" s="299" t="s">
        <v>56</v>
      </c>
      <c r="J48" s="300"/>
      <c r="K48" s="301"/>
      <c r="L48" s="299" t="s">
        <v>57</v>
      </c>
      <c r="M48" s="300"/>
      <c r="N48" s="301"/>
      <c r="O48" s="299" t="s">
        <v>56</v>
      </c>
      <c r="P48" s="300"/>
      <c r="Q48" s="301"/>
      <c r="R48" s="299" t="s">
        <v>57</v>
      </c>
      <c r="S48" s="300"/>
      <c r="T48" s="301"/>
      <c r="U48" s="299" t="s">
        <v>56</v>
      </c>
      <c r="V48" s="300"/>
      <c r="W48" s="301"/>
      <c r="X48" s="299" t="s">
        <v>57</v>
      </c>
      <c r="Y48" s="300"/>
      <c r="Z48" s="301"/>
      <c r="AA48" s="299" t="s">
        <v>56</v>
      </c>
      <c r="AB48" s="300"/>
      <c r="AC48" s="301"/>
      <c r="AD48" s="299" t="s">
        <v>57</v>
      </c>
      <c r="AE48" s="300"/>
      <c r="AF48" s="301"/>
      <c r="AG48" s="299" t="s">
        <v>56</v>
      </c>
      <c r="AH48" s="300"/>
      <c r="AI48" s="301"/>
      <c r="AJ48" s="299" t="s">
        <v>57</v>
      </c>
      <c r="AK48" s="301"/>
      <c r="AL48" s="101" t="s">
        <v>19</v>
      </c>
      <c r="AM48" s="101" t="s">
        <v>18</v>
      </c>
      <c r="AN48" s="62"/>
    </row>
    <row r="49" spans="1:40" ht="18" customHeight="1">
      <c r="A49" s="62"/>
      <c r="B49" s="75" t="s">
        <v>107</v>
      </c>
      <c r="C49" s="101">
        <f>COUNTIFS($B$12:$B$31,C$47,$C$12:$C$31,"A",$E$12:$E$31,"*")</f>
        <v>1</v>
      </c>
      <c r="D49" s="101">
        <f>COUNTIFS($B$12:$B$31,C$47,$C$12:$C$31,"B",$E$12:$E$31,"*")</f>
        <v>0</v>
      </c>
      <c r="E49" s="101">
        <f>COUNTIFS($B$12:$B$31,E$47,$C$12:$C$31,"A",$E$12:$E$31,"*")</f>
        <v>0</v>
      </c>
      <c r="F49" s="299">
        <f>COUNTIFS($B$12:$B$31,E$47,$C$12:$C$31,"B",$E$12:$E$31,"*")</f>
        <v>1</v>
      </c>
      <c r="G49" s="300"/>
      <c r="H49" s="301"/>
      <c r="I49" s="299">
        <f>COUNTIFS($B$12:$B$31,I$47,$C$12:$C$31,"A",$E$12:$E$31,"*")</f>
        <v>0</v>
      </c>
      <c r="J49" s="300"/>
      <c r="K49" s="301"/>
      <c r="L49" s="299">
        <f>COUNTIFS($B$12:$B$31,I$47,$C$12:$C$31,"B",$E$12:$E$31,"*")</f>
        <v>0</v>
      </c>
      <c r="M49" s="300"/>
      <c r="N49" s="301"/>
      <c r="O49" s="299">
        <f>COUNTIFS($B$12:$B$31,O$47,$C$12:$C$31,"A",$E$12:$E$31,"*")</f>
        <v>0</v>
      </c>
      <c r="P49" s="300"/>
      <c r="Q49" s="301"/>
      <c r="R49" s="299">
        <f>COUNTIFS($B$12:$B$31,O$47,$C$12:$C$31,"B",$E$12:$E$31,"*")</f>
        <v>0</v>
      </c>
      <c r="S49" s="300"/>
      <c r="T49" s="301"/>
      <c r="U49" s="299">
        <f>COUNTIFS($B$12:$B$31,U$47,$C$12:$C$31,"A",$E$12:$E$31,"*")</f>
        <v>0</v>
      </c>
      <c r="V49" s="300"/>
      <c r="W49" s="301"/>
      <c r="X49" s="299">
        <f>COUNTIFS($B$12:$B$31,U$47,$C$12:$C$31,"B",$E$12:$E$31,"*")</f>
        <v>0</v>
      </c>
      <c r="Y49" s="300"/>
      <c r="Z49" s="301"/>
      <c r="AA49" s="299">
        <f>COUNTIFS($B$12:$B$31,AA$47,$C$12:$C$31,"A",$E$12:$E$31,"*")</f>
        <v>0</v>
      </c>
      <c r="AB49" s="300"/>
      <c r="AC49" s="301"/>
      <c r="AD49" s="299">
        <f>COUNTIFS($B$12:$B$31,AA$47,$C$12:$C$31,"B",$E$12:$E$31,"*")</f>
        <v>0</v>
      </c>
      <c r="AE49" s="300"/>
      <c r="AF49" s="301"/>
      <c r="AG49" s="299">
        <f>COUNTIFS($B$12:$B$31,AG$47,$C$12:$C$31,"A",$E$12:$E$31,"*")</f>
        <v>0</v>
      </c>
      <c r="AH49" s="300"/>
      <c r="AI49" s="301"/>
      <c r="AJ49" s="299">
        <f>COUNTIFS($B$12:$B$31,AG$47,$C$12:$C$31,"B",$E$12:$E$31,"*")</f>
        <v>0</v>
      </c>
      <c r="AK49" s="301"/>
      <c r="AL49" s="101">
        <f>COUNTIFS($B$12:$B$31,AL$47,$C$12:$C$31,"A",$E$12:$E$31,"*")</f>
        <v>0</v>
      </c>
      <c r="AM49" s="101">
        <f>COUNTIFS($B$12:$B$31,AL$47,$C$12:$C$31,"B",$E$12:$E$31,"*")</f>
        <v>0</v>
      </c>
      <c r="AN49" s="62"/>
    </row>
    <row r="50" spans="1:40" ht="18" customHeight="1">
      <c r="A50" s="62"/>
      <c r="B50" s="82" t="s">
        <v>108</v>
      </c>
      <c r="C50" s="101">
        <f>COUNTIFS($B$12:$B$31,C$47,$C$12:$C$31,"C",$E$12:$E$31,"*")</f>
        <v>0</v>
      </c>
      <c r="D50" s="101">
        <f>COUNTIFS($B$12:$B$31,C$47,$C$12:$C$31,"D",$E$12:$E$31,"*")</f>
        <v>0</v>
      </c>
      <c r="E50" s="101">
        <f>COUNTIFS($B$12:$B$31,E$47,$C$12:$C$31,"C",$E$12:$E$31,"*")</f>
        <v>1</v>
      </c>
      <c r="F50" s="299">
        <f>COUNTIFS($B$12:$B$31,E$47,$C$12:$C$31,"D",$E$12:$E$31,"*")</f>
        <v>0</v>
      </c>
      <c r="G50" s="300"/>
      <c r="H50" s="301"/>
      <c r="I50" s="299">
        <f>COUNTIFS($B$12:$B$31,I$47,$C$12:$C$31,"C",$E$12:$E$31,"*")</f>
        <v>0</v>
      </c>
      <c r="J50" s="300"/>
      <c r="K50" s="301"/>
      <c r="L50" s="299">
        <f>COUNTIFS($B$12:$B$31,I$47,$C$12:$C$31,"D",$E$12:$E$31,"*")</f>
        <v>1</v>
      </c>
      <c r="M50" s="300"/>
      <c r="N50" s="301"/>
      <c r="O50" s="299">
        <f>COUNTIFS($B$12:$B$31,O$47,$C$12:$C$31,"C",$E$12:$E$31,"*")</f>
        <v>0</v>
      </c>
      <c r="P50" s="300"/>
      <c r="Q50" s="301"/>
      <c r="R50" s="299">
        <f>COUNTIFS($B$12:$B$31,O$47,$C$12:$C$31,"D",$E$12:$E$31,"*")</f>
        <v>0</v>
      </c>
      <c r="S50" s="300"/>
      <c r="T50" s="301"/>
      <c r="U50" s="299">
        <f>COUNTIFS($B$12:$B$31,U$47,$C$12:$C$31,"C",$E$12:$E$31,"*")</f>
        <v>0</v>
      </c>
      <c r="V50" s="300"/>
      <c r="W50" s="301"/>
      <c r="X50" s="299">
        <f>COUNTIFS($B$12:$B$31,U$47,$C$12:$C$31,"D",$E$12:$E$31,"*")</f>
        <v>0</v>
      </c>
      <c r="Y50" s="300"/>
      <c r="Z50" s="301"/>
      <c r="AA50" s="299">
        <f>COUNTIFS($B$12:$B$31,AA$47,$C$12:$C$31,"C",$E$12:$E$31,"*")</f>
        <v>0</v>
      </c>
      <c r="AB50" s="300"/>
      <c r="AC50" s="301"/>
      <c r="AD50" s="299">
        <f>COUNTIFS($B$12:$B$31,AA$47,$C$12:$C$31,"D",$E$12:$E$31,"*")</f>
        <v>0</v>
      </c>
      <c r="AE50" s="300"/>
      <c r="AF50" s="301"/>
      <c r="AG50" s="299">
        <f>COUNTIFS($B$12:$B$31,AG$47,$C$12:$C$31,"C",$E$12:$E$31,"*")</f>
        <v>0</v>
      </c>
      <c r="AH50" s="300"/>
      <c r="AI50" s="301"/>
      <c r="AJ50" s="299">
        <f>COUNTIFS($B$12:$B$31,AG$47,$C$12:$C$31,"D",$E$12:$E$31,"*")</f>
        <v>0</v>
      </c>
      <c r="AK50" s="301"/>
      <c r="AL50" s="101">
        <f>COUNTIFS($B$12:$B$31,AL$47,$C$12:$C$31,"C",$E$12:$E$31,"*")</f>
        <v>0</v>
      </c>
      <c r="AM50" s="101">
        <f>COUNTIFS($B$12:$B$31,AL$47,$C$12:$C$31,"D",$E$12:$E$31,"*")</f>
        <v>0</v>
      </c>
      <c r="AN50" s="62"/>
    </row>
    <row r="51" spans="1:40" ht="25" customHeight="1">
      <c r="A51" s="62"/>
      <c r="B51" s="82" t="s">
        <v>183</v>
      </c>
      <c r="C51" s="305">
        <f>IF($AK$4="４週",SUMIFS($AK$12:$AK$31,$B$12:$B$31,C47)/4/$AH$6,IF($AK$4="歴月",SUMIFS($AK$12:$AK$31,$B$12:$B$31,C47)/$AL$6,"記載する期間を選択してください"))</f>
        <v>0</v>
      </c>
      <c r="D51" s="307"/>
      <c r="E51" s="305">
        <f>IF($AK$4="４週",SUMIFS($AK$12:$AK$31,$B$12:$B$31,E47)/4/$AH$6,IF($AK$4="歴月",SUMIFS($AK$12:$AK$31,$B$12:$B$31,E47)/$AL$6,"記載する期間を選択してください"))</f>
        <v>0</v>
      </c>
      <c r="F51" s="306"/>
      <c r="G51" s="306"/>
      <c r="H51" s="307"/>
      <c r="I51" s="305">
        <f>IF($AK$4="４週",SUMIFS($AK$12:$AK$31,$B$12:$B$31,I47)/4/$AH$6,IF($AK$4="歴月",SUMIFS($AK$12:$AK$31,$B$12:$B$31,I47)/$AL$6,"記載する期間を選択してください"))</f>
        <v>0</v>
      </c>
      <c r="J51" s="306"/>
      <c r="K51" s="306"/>
      <c r="L51" s="306"/>
      <c r="M51" s="306"/>
      <c r="N51" s="307"/>
      <c r="O51" s="305">
        <f>IF($AK$4="４週",SUMIFS($AK$12:$AK$31,$B$12:$B$31,O47)/4/$AH$6,IF($AK$4="歴月",SUMIFS($AK$12:$AK$31,$B$12:$B$31,O47)/$AL$6,"記載する期間を選択してください"))</f>
        <v>0</v>
      </c>
      <c r="P51" s="306"/>
      <c r="Q51" s="306"/>
      <c r="R51" s="306"/>
      <c r="S51" s="306"/>
      <c r="T51" s="307"/>
      <c r="U51" s="305">
        <f>IF($AK$4="４週",SUMIFS($AK$12:$AK$31,$B$12:$B$31,U47)/4/$AH$6,IF($AK$4="歴月",SUMIFS($AK$12:$AK$31,$B$12:$B$31,U47)/$AL$6,"記載する期間を選択してください"))</f>
        <v>0</v>
      </c>
      <c r="V51" s="306"/>
      <c r="W51" s="306"/>
      <c r="X51" s="306"/>
      <c r="Y51" s="306"/>
      <c r="Z51" s="307"/>
      <c r="AA51" s="305">
        <f>IF($AK$4="４週",SUMIFS($AK$12:$AK$31,$B$12:$B$31,AA47)/4/$AH$6,IF($AK$4="歴月",SUMIFS($AK$12:$AK$31,$B$12:$B$31,AA47)/$AL$6,"記載する期間を選択してください"))</f>
        <v>0</v>
      </c>
      <c r="AB51" s="306"/>
      <c r="AC51" s="306"/>
      <c r="AD51" s="306"/>
      <c r="AE51" s="306"/>
      <c r="AF51" s="307"/>
      <c r="AG51" s="305">
        <f>IF($AK$4="４週",SUMIFS($AK$12:$AK$31,$B$12:$B$31,AG47)/4/$AH$6,IF($AK$4="歴月",SUMIFS($AK$12:$AK$31,$B$12:$B$31,AG47)/$AL$6,"記載する期間を選択してください"))</f>
        <v>0</v>
      </c>
      <c r="AH51" s="306"/>
      <c r="AI51" s="306"/>
      <c r="AJ51" s="306"/>
      <c r="AK51" s="307"/>
      <c r="AL51" s="305">
        <f>IF($AK$4="４週",SUMIFS($AK$12:$AK$31,$B$12:$B$31,AL47)/4/$AH$6,IF($AK$4="歴月",SUMIFS($AK$12:$AK$31,$B$12:$B$31,AL47)/$AL$6,"記載する期間を選択してください"))</f>
        <v>0</v>
      </c>
      <c r="AM51" s="307"/>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77" t="s">
        <v>161</v>
      </c>
      <c r="D60" s="277"/>
      <c r="E60" s="277"/>
      <c r="F60" s="60"/>
      <c r="G60" s="60"/>
    </row>
    <row r="61" spans="1:40" ht="15" customHeight="1">
      <c r="A61" s="60"/>
      <c r="B61" s="97" t="s">
        <v>173</v>
      </c>
      <c r="C61" s="278" t="s">
        <v>162</v>
      </c>
      <c r="D61" s="278"/>
      <c r="E61" s="278"/>
      <c r="F61" s="60"/>
      <c r="G61" s="60"/>
    </row>
    <row r="62" spans="1:40" ht="15" customHeight="1">
      <c r="A62" s="60"/>
      <c r="B62" s="97" t="s">
        <v>174</v>
      </c>
      <c r="C62" s="278" t="s">
        <v>163</v>
      </c>
      <c r="D62" s="278"/>
      <c r="E62" s="278"/>
      <c r="F62" s="60"/>
      <c r="G62" s="60"/>
    </row>
    <row r="63" spans="1:40" ht="15" customHeight="1">
      <c r="A63" s="60"/>
      <c r="B63" s="97" t="s">
        <v>175</v>
      </c>
      <c r="C63" s="278" t="s">
        <v>164</v>
      </c>
      <c r="D63" s="278"/>
      <c r="E63" s="278"/>
      <c r="F63" s="60"/>
      <c r="G63" s="60"/>
    </row>
    <row r="64" spans="1:40" ht="15" customHeight="1">
      <c r="A64" s="60"/>
      <c r="B64" s="97" t="s">
        <v>176</v>
      </c>
      <c r="C64" s="278" t="s">
        <v>165</v>
      </c>
      <c r="D64" s="278"/>
      <c r="E64" s="278"/>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30:AN30"/>
    <mergeCell ref="AM31:AN31"/>
    <mergeCell ref="A32:E32"/>
    <mergeCell ref="AM32:AN33"/>
    <mergeCell ref="A33:E33"/>
    <mergeCell ref="A38:C38"/>
    <mergeCell ref="F38:H38"/>
    <mergeCell ref="I38:K38"/>
    <mergeCell ref="L38:N38"/>
    <mergeCell ref="O38:Q38"/>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7">
    <dataValidation type="list" allowBlank="1" showInputMessage="1" showErrorMessage="1" sqref="C12:C31" xr:uid="{00000000-0002-0000-0800-000000000000}">
      <formula1>"A,B,C,D"</formula1>
    </dataValidation>
    <dataValidation operator="greaterThanOrEqual" allowBlank="1" showInputMessage="1" showErrorMessage="1" sqref="I45 AJ39:AJ40 AL39 L41 L45 I41" xr:uid="{00000000-0002-0000-0800-000001000000}"/>
    <dataValidation type="whole" operator="greaterThanOrEqual" allowBlank="1" showInputMessage="1" showErrorMessage="1" sqref="I39:I40 D39:F40 AG39:AG40 AD39:AD40 AA39:AA40 X39:X40 U39:U40 R39:R40 O39:O40 L39:L40" xr:uid="{00000000-0002-0000-0800-000002000000}">
      <formula1>0</formula1>
    </dataValidation>
    <dataValidation type="list" allowBlank="1" showInputMessage="1" showErrorMessage="1" sqref="AK5:AN5" xr:uid="{00000000-0002-0000-0800-000003000000}">
      <formula1>"予定,実績"</formula1>
    </dataValidation>
    <dataValidation type="list" allowBlank="1" showInputMessage="1" showErrorMessage="1" sqref="AK4:AN4" xr:uid="{00000000-0002-0000-0800-000004000000}">
      <formula1>"４週,歴月"</formula1>
    </dataValidation>
    <dataValidation type="list" allowBlank="1" showInputMessage="1" sqref="B14:B31" xr:uid="{00000000-0002-0000-0800-000005000000}">
      <formula1>INDIRECT($AK$2)</formula1>
    </dataValidation>
    <dataValidation allowBlank="1" showInputMessage="1" sqref="B12:B13"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43</vt:i4>
      </vt:variant>
    </vt:vector>
  </HeadingPairs>
  <TitlesOfParts>
    <vt:vector size="6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'勤務形態一覧表（療養介護）'!Print_Area</vt:lpstr>
      <vt:lpstr>一般相談支援事業</vt:lpstr>
      <vt:lpstr>機能訓練</vt:lpstr>
      <vt:lpstr>居宅介護</vt:lpstr>
      <vt:lpstr>居宅介護・重度訪問介護・同行援護・行動援護</vt:lpstr>
      <vt:lpstr>共同生活援助</vt:lpstr>
      <vt:lpstr>共同生活援助・介護サービス包括型</vt:lpstr>
      <vt:lpstr>共同生活援助・外部サービス利用型</vt:lpstr>
      <vt:lpstr>共同生活援助・日中サービス支援型</vt:lpstr>
      <vt:lpstr>行動援護</vt:lpstr>
      <vt:lpstr>自立生活援助</vt:lpstr>
      <vt:lpstr>就労移行支援</vt:lpstr>
      <vt:lpstr>就労継続支援Ａ型</vt:lpstr>
      <vt:lpstr>就労継続支援Ａ型・B型</vt:lpstr>
      <vt:lpstr>就労継続支援Ｂ型</vt:lpstr>
      <vt:lpstr>就労選択支援</vt:lpstr>
      <vt:lpstr>就労定着支援</vt:lpstr>
      <vt:lpstr>重度訪問介護</vt:lpstr>
      <vt:lpstr>障害者支援施設</vt:lpstr>
      <vt:lpstr>生活介護</vt:lpstr>
      <vt:lpstr>生活訓練</vt:lpstr>
      <vt:lpstr>同行援護</vt:lpstr>
      <vt:lpstr>認定指定就労移行支援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竹田　裕美</cp:lastModifiedBy>
  <cp:lastPrinted>2026-02-05T08:23:51Z</cp:lastPrinted>
  <dcterms:modified xsi:type="dcterms:W3CDTF">2026-02-05T08:30:12Z</dcterms:modified>
</cp:coreProperties>
</file>