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920"/>
  </bookViews>
  <sheets>
    <sheet name="28" sheetId="21" r:id="rId1"/>
  </sheets>
  <definedNames>
    <definedName name="_xlnm.Print_Area" localSheetId="0">'28'!$A$1:$AA$97</definedName>
    <definedName name="_xlnm.Print_Titles" localSheetId="0">'28'!$1:$4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21" l="1"/>
  <c r="AA85" i="21"/>
  <c r="J85" i="21"/>
  <c r="X84" i="21"/>
  <c r="W84" i="21"/>
  <c r="V84" i="21"/>
  <c r="L84" i="21"/>
  <c r="X83" i="21"/>
  <c r="W83" i="21"/>
  <c r="V83" i="21"/>
  <c r="L83" i="21"/>
  <c r="X82" i="21"/>
  <c r="W82" i="21"/>
  <c r="V82" i="21"/>
  <c r="L82" i="21"/>
  <c r="X81" i="21"/>
  <c r="W81" i="21"/>
  <c r="N85" i="21"/>
  <c r="L81" i="21"/>
  <c r="W80" i="21"/>
  <c r="X80" i="21"/>
  <c r="V80" i="21"/>
  <c r="Z85" i="21"/>
  <c r="X79" i="21"/>
  <c r="Q85" i="21"/>
  <c r="P85" i="21"/>
  <c r="W79" i="21"/>
  <c r="V79" i="21"/>
  <c r="M85" i="21"/>
  <c r="L79" i="21"/>
  <c r="AA77" i="21"/>
  <c r="R77" i="21"/>
  <c r="J77" i="21"/>
  <c r="W76" i="21"/>
  <c r="X76" i="21"/>
  <c r="V76" i="21"/>
  <c r="X75" i="21"/>
  <c r="W75" i="21"/>
  <c r="V75" i="21"/>
  <c r="L75" i="21"/>
  <c r="X74" i="21"/>
  <c r="V74" i="21"/>
  <c r="L74" i="21"/>
  <c r="X73" i="21"/>
  <c r="W73" i="21"/>
  <c r="V73" i="21"/>
  <c r="L73" i="21"/>
  <c r="W72" i="21"/>
  <c r="X72" i="21"/>
  <c r="V72" i="21"/>
  <c r="X71" i="21"/>
  <c r="W71" i="21"/>
  <c r="V71" i="21"/>
  <c r="L71" i="21"/>
  <c r="X70" i="21"/>
  <c r="V70" i="21"/>
  <c r="L70" i="21"/>
  <c r="X69" i="21"/>
  <c r="W69" i="21"/>
  <c r="N77" i="21"/>
  <c r="V77" i="21" s="1"/>
  <c r="L69" i="21"/>
  <c r="W68" i="21"/>
  <c r="X68" i="21"/>
  <c r="Q77" i="21"/>
  <c r="O77" i="21"/>
  <c r="V68" i="21"/>
  <c r="M77" i="21"/>
  <c r="K77" i="21"/>
  <c r="I77" i="21"/>
  <c r="Q66" i="21"/>
  <c r="M66" i="21"/>
  <c r="I66" i="21"/>
  <c r="Z66" i="21"/>
  <c r="X65" i="21"/>
  <c r="W65" i="21"/>
  <c r="V65" i="21"/>
  <c r="L65" i="21"/>
  <c r="X64" i="21"/>
  <c r="W64" i="21"/>
  <c r="V64" i="21"/>
  <c r="L64" i="21"/>
  <c r="W63" i="21"/>
  <c r="X63" i="21"/>
  <c r="V63" i="21"/>
  <c r="X62" i="21"/>
  <c r="R66" i="21"/>
  <c r="X66" i="21" s="1"/>
  <c r="P66" i="21"/>
  <c r="W62" i="21"/>
  <c r="V62" i="21"/>
  <c r="L62" i="21"/>
  <c r="J66" i="21"/>
  <c r="AA60" i="21"/>
  <c r="R60" i="21"/>
  <c r="J60" i="21"/>
  <c r="W59" i="21"/>
  <c r="X59" i="21"/>
  <c r="V59" i="21"/>
  <c r="X58" i="21"/>
  <c r="W58" i="21"/>
  <c r="V58" i="21"/>
  <c r="L58" i="21"/>
  <c r="X57" i="21"/>
  <c r="V57" i="21"/>
  <c r="L57" i="21"/>
  <c r="X56" i="21"/>
  <c r="W56" i="21"/>
  <c r="N60" i="21"/>
  <c r="L56" i="21"/>
  <c r="W55" i="21"/>
  <c r="X55" i="21"/>
  <c r="V55" i="21"/>
  <c r="L55" i="21"/>
  <c r="X54" i="21"/>
  <c r="W54" i="21"/>
  <c r="V54" i="21"/>
  <c r="L54" i="21"/>
  <c r="X53" i="21"/>
  <c r="Q60" i="21"/>
  <c r="V53" i="21"/>
  <c r="M60" i="21"/>
  <c r="K60" i="21"/>
  <c r="L53" i="21"/>
  <c r="I60" i="21"/>
  <c r="Q51" i="21"/>
  <c r="O51" i="21"/>
  <c r="M51" i="21"/>
  <c r="K51" i="21"/>
  <c r="I51" i="21"/>
  <c r="AA51" i="21"/>
  <c r="Z51" i="21"/>
  <c r="X50" i="21"/>
  <c r="R51" i="21"/>
  <c r="P51" i="21"/>
  <c r="W50" i="21"/>
  <c r="N51" i="21"/>
  <c r="L50" i="21"/>
  <c r="J51" i="21"/>
  <c r="R48" i="21"/>
  <c r="N48" i="21"/>
  <c r="J48" i="21"/>
  <c r="AA48" i="21"/>
  <c r="X47" i="21"/>
  <c r="W47" i="21"/>
  <c r="V47" i="21"/>
  <c r="L47" i="21"/>
  <c r="X46" i="21"/>
  <c r="P48" i="21"/>
  <c r="W46" i="21"/>
  <c r="V46" i="21"/>
  <c r="L46" i="21"/>
  <c r="Z48" i="21"/>
  <c r="Q48" i="21"/>
  <c r="T48" i="21" s="1"/>
  <c r="W45" i="21"/>
  <c r="M48" i="21"/>
  <c r="V48" i="21" s="1"/>
  <c r="K48" i="21"/>
  <c r="L45" i="21"/>
  <c r="I48" i="21"/>
  <c r="K43" i="21"/>
  <c r="X42" i="21"/>
  <c r="W42" i="21"/>
  <c r="V42" i="21"/>
  <c r="L42" i="21"/>
  <c r="X41" i="21"/>
  <c r="W41" i="21"/>
  <c r="V41" i="21"/>
  <c r="L41" i="21"/>
  <c r="L40" i="21"/>
  <c r="X39" i="21"/>
  <c r="W39" i="21"/>
  <c r="V39" i="21"/>
  <c r="L39" i="21"/>
  <c r="W38" i="21"/>
  <c r="L38" i="21"/>
  <c r="X37" i="21"/>
  <c r="W37" i="21"/>
  <c r="V37" i="21"/>
  <c r="L37" i="21"/>
  <c r="X36" i="21"/>
  <c r="W36" i="21"/>
  <c r="V36" i="21"/>
  <c r="L36" i="21"/>
  <c r="AA43" i="21"/>
  <c r="Z43" i="21"/>
  <c r="R43" i="21"/>
  <c r="P43" i="21"/>
  <c r="W35" i="21"/>
  <c r="N43" i="21"/>
  <c r="J43" i="21"/>
  <c r="I43" i="21"/>
  <c r="X32" i="21"/>
  <c r="W32" i="21"/>
  <c r="V32" i="21"/>
  <c r="L32" i="21"/>
  <c r="X31" i="21"/>
  <c r="W31" i="21"/>
  <c r="L31" i="21"/>
  <c r="X30" i="21"/>
  <c r="V30" i="21"/>
  <c r="L30" i="21"/>
  <c r="X29" i="21"/>
  <c r="W29" i="21"/>
  <c r="V29" i="21"/>
  <c r="L29" i="21"/>
  <c r="X28" i="21"/>
  <c r="W28" i="21"/>
  <c r="V28" i="21"/>
  <c r="L28" i="21"/>
  <c r="X27" i="21"/>
  <c r="W27" i="21"/>
  <c r="V27" i="21"/>
  <c r="L27" i="21"/>
  <c r="X26" i="21"/>
  <c r="W26" i="21"/>
  <c r="V26" i="21"/>
  <c r="L26" i="21"/>
  <c r="X25" i="21"/>
  <c r="W25" i="21"/>
  <c r="V25" i="21"/>
  <c r="L25" i="21"/>
  <c r="X24" i="21"/>
  <c r="W24" i="21"/>
  <c r="V24" i="21"/>
  <c r="L24" i="21"/>
  <c r="X23" i="21"/>
  <c r="W23" i="21"/>
  <c r="V23" i="21"/>
  <c r="L23" i="21"/>
  <c r="X22" i="21"/>
  <c r="W22" i="21"/>
  <c r="V22" i="21"/>
  <c r="L22" i="21"/>
  <c r="AA33" i="21"/>
  <c r="X21" i="21"/>
  <c r="W21" i="21"/>
  <c r="V21" i="21"/>
  <c r="L21" i="21"/>
  <c r="Z33" i="21"/>
  <c r="R33" i="21"/>
  <c r="P33" i="21"/>
  <c r="V20" i="21"/>
  <c r="J33" i="21"/>
  <c r="X17" i="21"/>
  <c r="W17" i="21"/>
  <c r="V17" i="21"/>
  <c r="L17" i="21"/>
  <c r="X16" i="21"/>
  <c r="W16" i="21"/>
  <c r="V16" i="21"/>
  <c r="L16" i="21"/>
  <c r="AA18" i="21"/>
  <c r="X15" i="21"/>
  <c r="W15" i="21"/>
  <c r="V15" i="21"/>
  <c r="L15" i="21"/>
  <c r="Z18" i="21"/>
  <c r="X14" i="21"/>
  <c r="R18" i="21"/>
  <c r="Q18" i="21"/>
  <c r="P18" i="21"/>
  <c r="O18" i="21"/>
  <c r="V14" i="21"/>
  <c r="M18" i="21"/>
  <c r="L14" i="21"/>
  <c r="K18" i="21"/>
  <c r="J18" i="21"/>
  <c r="I18" i="21"/>
  <c r="R12" i="21"/>
  <c r="N12" i="21"/>
  <c r="J12" i="21"/>
  <c r="AA12" i="21"/>
  <c r="X11" i="21"/>
  <c r="W11" i="21"/>
  <c r="V11" i="21"/>
  <c r="L11" i="21"/>
  <c r="X10" i="21"/>
  <c r="W10" i="21"/>
  <c r="V10" i="21"/>
  <c r="L10" i="21"/>
  <c r="X9" i="21"/>
  <c r="W9" i="21"/>
  <c r="V9" i="21"/>
  <c r="L9" i="21"/>
  <c r="X8" i="21"/>
  <c r="W8" i="21"/>
  <c r="V8" i="21"/>
  <c r="L8" i="21"/>
  <c r="W7" i="21"/>
  <c r="X7" i="21"/>
  <c r="V7" i="21"/>
  <c r="L7" i="21"/>
  <c r="X6" i="21"/>
  <c r="P12" i="21"/>
  <c r="W6" i="21"/>
  <c r="V6" i="21"/>
  <c r="L6" i="21"/>
  <c r="Z12" i="21"/>
  <c r="Q12" i="21"/>
  <c r="W5" i="21"/>
  <c r="V5" i="21"/>
  <c r="M12" i="21"/>
  <c r="L5" i="21"/>
  <c r="I12" i="21"/>
  <c r="V51" i="21" l="1"/>
  <c r="S51" i="21"/>
  <c r="W51" i="21"/>
  <c r="V60" i="21"/>
  <c r="W18" i="21"/>
  <c r="S66" i="21"/>
  <c r="L43" i="21"/>
  <c r="V85" i="21"/>
  <c r="S43" i="21"/>
  <c r="L18" i="21"/>
  <c r="S18" i="21"/>
  <c r="U18" i="21"/>
  <c r="X18" i="21"/>
  <c r="T12" i="21"/>
  <c r="T18" i="21"/>
  <c r="S12" i="21"/>
  <c r="U33" i="21"/>
  <c r="N33" i="21"/>
  <c r="U43" i="21"/>
  <c r="V35" i="21"/>
  <c r="O43" i="21"/>
  <c r="U60" i="21"/>
  <c r="X60" i="21"/>
  <c r="U77" i="21"/>
  <c r="X77" i="21"/>
  <c r="V81" i="21"/>
  <c r="J87" i="21"/>
  <c r="K12" i="21"/>
  <c r="L12" i="21" s="1"/>
  <c r="O12" i="21"/>
  <c r="K33" i="21"/>
  <c r="L33" i="21" s="1"/>
  <c r="O33" i="21"/>
  <c r="W20" i="21"/>
  <c r="V31" i="21"/>
  <c r="X35" i="21"/>
  <c r="V40" i="21"/>
  <c r="X40" i="21"/>
  <c r="L48" i="21"/>
  <c r="T51" i="21"/>
  <c r="W53" i="21"/>
  <c r="Z60" i="21"/>
  <c r="W57" i="21"/>
  <c r="L59" i="21"/>
  <c r="K66" i="21"/>
  <c r="L66" i="21" s="1"/>
  <c r="T66" i="21"/>
  <c r="L68" i="21"/>
  <c r="W77" i="21"/>
  <c r="W70" i="21"/>
  <c r="L72" i="21"/>
  <c r="W74" i="21"/>
  <c r="L76" i="21"/>
  <c r="K85" i="21"/>
  <c r="L85" i="21" s="1"/>
  <c r="X12" i="21"/>
  <c r="N18" i="21"/>
  <c r="V18" i="21" s="1"/>
  <c r="L20" i="21"/>
  <c r="X20" i="21"/>
  <c r="W30" i="21"/>
  <c r="L35" i="21"/>
  <c r="W40" i="21"/>
  <c r="P60" i="21"/>
  <c r="S60" i="21" s="1"/>
  <c r="V56" i="21"/>
  <c r="L60" i="21"/>
  <c r="U66" i="21"/>
  <c r="P77" i="21"/>
  <c r="S77" i="21" s="1"/>
  <c r="Z77" i="21"/>
  <c r="V69" i="21"/>
  <c r="L77" i="21"/>
  <c r="R85" i="21"/>
  <c r="V12" i="21"/>
  <c r="X5" i="21"/>
  <c r="U12" i="21"/>
  <c r="W14" i="21"/>
  <c r="I33" i="21"/>
  <c r="S33" i="21" s="1"/>
  <c r="M33" i="21"/>
  <c r="Q33" i="21"/>
  <c r="T33" i="21" s="1"/>
  <c r="M43" i="21"/>
  <c r="V43" i="21" s="1"/>
  <c r="Q43" i="21"/>
  <c r="T43" i="21" s="1"/>
  <c r="V38" i="21"/>
  <c r="X38" i="21"/>
  <c r="V45" i="21"/>
  <c r="X45" i="21"/>
  <c r="S48" i="21"/>
  <c r="U48" i="21"/>
  <c r="X48" i="21"/>
  <c r="L51" i="21"/>
  <c r="U51" i="21"/>
  <c r="X51" i="21"/>
  <c r="T60" i="21"/>
  <c r="AA66" i="21"/>
  <c r="L63" i="21"/>
  <c r="T77" i="21"/>
  <c r="I85" i="21"/>
  <c r="S85" i="21" s="1"/>
  <c r="T85" i="21"/>
  <c r="L80" i="21"/>
  <c r="O48" i="21"/>
  <c r="W48" i="21" s="1"/>
  <c r="O60" i="21"/>
  <c r="W60" i="21" s="1"/>
  <c r="N66" i="21"/>
  <c r="V66" i="21" s="1"/>
  <c r="O85" i="21"/>
  <c r="W85" i="21" s="1"/>
  <c r="Z87" i="21"/>
  <c r="V50" i="21"/>
  <c r="O66" i="21"/>
  <c r="W66" i="21" s="1"/>
  <c r="AA87" i="21"/>
  <c r="M87" i="21" l="1"/>
  <c r="W33" i="21"/>
  <c r="W43" i="21"/>
  <c r="U85" i="21"/>
  <c r="X85" i="21"/>
  <c r="V33" i="21"/>
  <c r="P87" i="21"/>
  <c r="R87" i="21"/>
  <c r="O87" i="21"/>
  <c r="W87" i="21" s="1"/>
  <c r="W12" i="21"/>
  <c r="X43" i="21"/>
  <c r="X33" i="21"/>
  <c r="I87" i="21"/>
  <c r="Q87" i="21"/>
  <c r="T87" i="21" s="1"/>
  <c r="N87" i="21"/>
  <c r="V87" i="21" s="1"/>
  <c r="K87" i="21"/>
  <c r="L87" i="21" s="1"/>
  <c r="U87" i="21" l="1"/>
  <c r="X87" i="21"/>
  <c r="S87" i="21"/>
</calcChain>
</file>

<file path=xl/sharedStrings.xml><?xml version="1.0" encoding="utf-8"?>
<sst xmlns="http://schemas.openxmlformats.org/spreadsheetml/2006/main" count="510" uniqueCount="197">
  <si>
    <t>計</t>
    <rPh sb="0" eb="1">
      <t>ケイ</t>
    </rPh>
    <phoneticPr fontId="5"/>
  </si>
  <si>
    <t>全県</t>
    <rPh sb="0" eb="1">
      <t>ゼン</t>
    </rPh>
    <rPh sb="1" eb="2">
      <t>ケン</t>
    </rPh>
    <phoneticPr fontId="5"/>
  </si>
  <si>
    <t>長野県</t>
  </si>
  <si>
    <t>長野</t>
    <rPh sb="0" eb="2">
      <t>ナガノ</t>
    </rPh>
    <phoneticPr fontId="5"/>
  </si>
  <si>
    <t>松本</t>
    <rPh sb="0" eb="2">
      <t>マツモト</t>
    </rPh>
    <phoneticPr fontId="5"/>
  </si>
  <si>
    <t>立科町</t>
  </si>
  <si>
    <t>軽井沢町</t>
    <rPh sb="0" eb="4">
      <t>カルイザワマチ</t>
    </rPh>
    <phoneticPr fontId="5"/>
  </si>
  <si>
    <t>佐久</t>
    <rPh sb="0" eb="2">
      <t>サク</t>
    </rPh>
    <phoneticPr fontId="5"/>
  </si>
  <si>
    <r>
      <t>年間分水量（千m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</si>
  <si>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t>事業体名</t>
    <rPh sb="0" eb="2">
      <t>ジギョウ</t>
    </rPh>
    <rPh sb="2" eb="3">
      <t>タイ</t>
    </rPh>
    <rPh sb="3" eb="4">
      <t>メイ</t>
    </rPh>
    <phoneticPr fontId="5"/>
  </si>
  <si>
    <t>番号</t>
    <rPh sb="0" eb="2">
      <t>バンゴウ</t>
    </rPh>
    <phoneticPr fontId="5"/>
  </si>
  <si>
    <t>地方事務所</t>
    <rPh sb="0" eb="2">
      <t>チホウ</t>
    </rPh>
    <rPh sb="2" eb="4">
      <t>ジム</t>
    </rPh>
    <rPh sb="4" eb="5">
      <t>ショ</t>
    </rPh>
    <phoneticPr fontId="5"/>
  </si>
  <si>
    <t>＊参考</t>
    <rPh sb="1" eb="3">
      <t>サンコウ</t>
    </rPh>
    <phoneticPr fontId="5"/>
  </si>
  <si>
    <t>〔平均〕</t>
    <rPh sb="1" eb="3">
      <t>ヘイキン</t>
    </rPh>
    <phoneticPr fontId="5"/>
  </si>
  <si>
    <t>口径別</t>
  </si>
  <si>
    <t>平成</t>
    <rPh sb="0" eb="2">
      <t>ヘイセイ</t>
    </rPh>
    <phoneticPr fontId="5"/>
  </si>
  <si>
    <t>野沢温泉村</t>
    <rPh sb="0" eb="5">
      <t>ノザワオンセンムラ</t>
    </rPh>
    <phoneticPr fontId="5"/>
  </si>
  <si>
    <t>木島平村</t>
    <rPh sb="0" eb="4">
      <t>キジマダイラムラ</t>
    </rPh>
    <phoneticPr fontId="5"/>
  </si>
  <si>
    <t>山ノ内町</t>
    <rPh sb="0" eb="1">
      <t>ヤマ</t>
    </rPh>
    <rPh sb="2" eb="4">
      <t>ウチマチ</t>
    </rPh>
    <phoneticPr fontId="5"/>
  </si>
  <si>
    <t>飯山市</t>
    <rPh sb="0" eb="3">
      <t>イイヤマシ</t>
    </rPh>
    <phoneticPr fontId="5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</si>
  <si>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5"/>
  </si>
  <si>
    <t>中野市</t>
    <rPh sb="0" eb="2">
      <t>ナカノ</t>
    </rPh>
    <rPh sb="2" eb="3">
      <t>シ</t>
    </rPh>
    <phoneticPr fontId="5"/>
  </si>
  <si>
    <t>北信</t>
    <rPh sb="0" eb="2">
      <t>ホクシン</t>
    </rPh>
    <phoneticPr fontId="5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</si>
  <si>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5"/>
  </si>
  <si>
    <t>飯綱町（牟礼地区）</t>
    <rPh sb="0" eb="3">
      <t>イイヅナチョウ</t>
    </rPh>
    <rPh sb="4" eb="6">
      <t>ムレイ</t>
    </rPh>
    <rPh sb="6" eb="8">
      <t>チク</t>
    </rPh>
    <phoneticPr fontId="5"/>
  </si>
  <si>
    <t>信濃町</t>
    <rPh sb="0" eb="3">
      <t>シナノマチ</t>
    </rPh>
    <phoneticPr fontId="5"/>
  </si>
  <si>
    <t>高山村</t>
    <rPh sb="0" eb="3">
      <t>タカヤマムラ</t>
    </rPh>
    <phoneticPr fontId="5"/>
  </si>
  <si>
    <t>小布施町</t>
    <rPh sb="0" eb="4">
      <t>オブセマチ</t>
    </rPh>
    <phoneticPr fontId="5"/>
  </si>
  <si>
    <t>千曲市</t>
    <rPh sb="0" eb="2">
      <t>チクマ</t>
    </rPh>
    <rPh sb="2" eb="3">
      <t>シ</t>
    </rPh>
    <phoneticPr fontId="5"/>
  </si>
  <si>
    <t>須坂市</t>
    <rPh sb="0" eb="3">
      <t>スザカシ</t>
    </rPh>
    <phoneticPr fontId="5"/>
  </si>
  <si>
    <t>長野市</t>
    <rPh sb="0" eb="3">
      <t>ナガノシ</t>
    </rPh>
    <phoneticPr fontId="5"/>
  </si>
  <si>
    <t>長野県</t>
    <rPh sb="0" eb="3">
      <t>ナガノケン</t>
    </rPh>
    <phoneticPr fontId="5"/>
  </si>
  <si>
    <t>併用</t>
  </si>
  <si>
    <t>白馬村</t>
    <rPh sb="0" eb="3">
      <t>ハクバムラ</t>
    </rPh>
    <phoneticPr fontId="5"/>
  </si>
  <si>
    <t>単一</t>
  </si>
  <si>
    <t>松川村</t>
    <rPh sb="0" eb="3">
      <t>マツカワムラ</t>
    </rPh>
    <phoneticPr fontId="5"/>
  </si>
  <si>
    <t>用途別</t>
  </si>
  <si>
    <t>池田町</t>
    <rPh sb="0" eb="3">
      <t>イケダマチ</t>
    </rPh>
    <phoneticPr fontId="5"/>
  </si>
  <si>
    <t>大町市</t>
    <rPh sb="0" eb="3">
      <t>オオマチシ</t>
    </rPh>
    <phoneticPr fontId="5"/>
  </si>
  <si>
    <t>北安曇</t>
    <rPh sb="0" eb="3">
      <t>キタアズミ</t>
    </rPh>
    <phoneticPr fontId="5"/>
  </si>
  <si>
    <t>山形村</t>
    <rPh sb="0" eb="2">
      <t>ヤマガタ</t>
    </rPh>
    <rPh sb="2" eb="3">
      <t>ムラ</t>
    </rPh>
    <phoneticPr fontId="5"/>
  </si>
  <si>
    <t>昭和</t>
    <rPh sb="0" eb="2">
      <t>ショウワ</t>
    </rPh>
    <phoneticPr fontId="5"/>
  </si>
  <si>
    <t>塩尻市</t>
    <rPh sb="0" eb="3">
      <t>シオジリシ</t>
    </rPh>
    <phoneticPr fontId="5"/>
  </si>
  <si>
    <t>松本市（波田地区）</t>
    <rPh sb="4" eb="6">
      <t>ナミタ</t>
    </rPh>
    <rPh sb="6" eb="8">
      <t>チク</t>
    </rPh>
    <phoneticPr fontId="5"/>
  </si>
  <si>
    <t>松本市（四賀地区）</t>
    <rPh sb="0" eb="3">
      <t>マツモトシ</t>
    </rPh>
    <rPh sb="4" eb="6">
      <t>シガ</t>
    </rPh>
    <rPh sb="6" eb="8">
      <t>チク</t>
    </rPh>
    <phoneticPr fontId="5"/>
  </si>
  <si>
    <t>松本市（梓川地区）</t>
    <rPh sb="0" eb="3">
      <t>マツモトシ</t>
    </rPh>
    <rPh sb="4" eb="6">
      <t>アズサガワ</t>
    </rPh>
    <rPh sb="6" eb="8">
      <t>チク</t>
    </rPh>
    <phoneticPr fontId="5"/>
  </si>
  <si>
    <t>松本市（松本地区）</t>
    <rPh sb="0" eb="3">
      <t>マツモトシ</t>
    </rPh>
    <rPh sb="4" eb="6">
      <t>マツモト</t>
    </rPh>
    <rPh sb="6" eb="8">
      <t>チク</t>
    </rPh>
    <phoneticPr fontId="5"/>
  </si>
  <si>
    <t>木曽町</t>
    <rPh sb="0" eb="3">
      <t>キソマチ</t>
    </rPh>
    <phoneticPr fontId="5"/>
  </si>
  <si>
    <t>木曽</t>
    <rPh sb="0" eb="2">
      <t>キソ</t>
    </rPh>
    <phoneticPr fontId="5"/>
  </si>
  <si>
    <t>高森町</t>
    <rPh sb="0" eb="3">
      <t>タカモリマチ</t>
    </rPh>
    <phoneticPr fontId="5"/>
  </si>
  <si>
    <t>松川町</t>
    <rPh sb="0" eb="3">
      <t>マツカワマチ</t>
    </rPh>
    <phoneticPr fontId="5"/>
  </si>
  <si>
    <t>飯田市</t>
    <rPh sb="0" eb="3">
      <t>イイダシ</t>
    </rPh>
    <phoneticPr fontId="5"/>
  </si>
  <si>
    <t>下伊那</t>
    <rPh sb="0" eb="3">
      <t>シモイナ</t>
    </rPh>
    <phoneticPr fontId="5"/>
  </si>
  <si>
    <t>宮田村</t>
    <rPh sb="0" eb="3">
      <t>ミヤダムラ</t>
    </rPh>
    <phoneticPr fontId="5"/>
  </si>
  <si>
    <t>中川村</t>
    <rPh sb="0" eb="3">
      <t>ナカガワムラ</t>
    </rPh>
    <phoneticPr fontId="5"/>
  </si>
  <si>
    <t>南箕輪村</t>
    <rPh sb="0" eb="4">
      <t>ミナミミノワムラ</t>
    </rPh>
    <phoneticPr fontId="5"/>
  </si>
  <si>
    <t>飯島町</t>
    <rPh sb="0" eb="3">
      <t>イイジママチ</t>
    </rPh>
    <phoneticPr fontId="5"/>
  </si>
  <si>
    <t>箕輪町</t>
    <rPh sb="0" eb="3">
      <t>ミノワマチ</t>
    </rPh>
    <phoneticPr fontId="5"/>
  </si>
  <si>
    <t>H34</t>
  </si>
  <si>
    <t>辰野町</t>
    <rPh sb="0" eb="3">
      <t>タツノマチ</t>
    </rPh>
    <phoneticPr fontId="5"/>
  </si>
  <si>
    <t>駒ヶ根市</t>
    <rPh sb="0" eb="4">
      <t>コマガネシ</t>
    </rPh>
    <phoneticPr fontId="5"/>
  </si>
  <si>
    <t>伊那市</t>
    <rPh sb="0" eb="3">
      <t>イナシ</t>
    </rPh>
    <phoneticPr fontId="5"/>
  </si>
  <si>
    <t>上伊那</t>
    <rPh sb="0" eb="3">
      <t>カミイナ</t>
    </rPh>
    <phoneticPr fontId="5"/>
  </si>
  <si>
    <t>鹿島リゾート㈱</t>
    <rPh sb="0" eb="2">
      <t>カジマ</t>
    </rPh>
    <phoneticPr fontId="5"/>
  </si>
  <si>
    <t>東急不動産㈱</t>
    <rPh sb="0" eb="2">
      <t>トウキュウ</t>
    </rPh>
    <rPh sb="2" eb="5">
      <t>フドウサン</t>
    </rPh>
    <phoneticPr fontId="5"/>
  </si>
  <si>
    <t>㈱三井の森</t>
    <rPh sb="1" eb="3">
      <t>ミツイ</t>
    </rPh>
    <rPh sb="4" eb="5">
      <t>モリ</t>
    </rPh>
    <phoneticPr fontId="5"/>
  </si>
  <si>
    <t>㈱蓼科ビレッジ</t>
    <rPh sb="1" eb="3">
      <t>タテシナ</t>
    </rPh>
    <phoneticPr fontId="5"/>
  </si>
  <si>
    <t>東洋観光事業㈱</t>
    <rPh sb="0" eb="2">
      <t>トウヨウ</t>
    </rPh>
    <rPh sb="2" eb="4">
      <t>カンコウ</t>
    </rPh>
    <rPh sb="4" eb="6">
      <t>ジギョウ</t>
    </rPh>
    <phoneticPr fontId="5"/>
  </si>
  <si>
    <t>原村</t>
    <rPh sb="0" eb="2">
      <t>ハラムラ</t>
    </rPh>
    <phoneticPr fontId="5"/>
  </si>
  <si>
    <t>富士見町</t>
    <rPh sb="0" eb="4">
      <t>フジミマチ</t>
    </rPh>
    <phoneticPr fontId="5"/>
  </si>
  <si>
    <t>下諏訪町</t>
    <rPh sb="0" eb="4">
      <t>シモスワマチ</t>
    </rPh>
    <phoneticPr fontId="5"/>
  </si>
  <si>
    <t>茅野市（白樺湖地区）</t>
    <rPh sb="0" eb="3">
      <t>チノシ</t>
    </rPh>
    <rPh sb="4" eb="7">
      <t>シラカバコ</t>
    </rPh>
    <rPh sb="7" eb="9">
      <t>チク</t>
    </rPh>
    <phoneticPr fontId="5"/>
  </si>
  <si>
    <t>茅野市（蓼科地区）</t>
    <rPh sb="0" eb="3">
      <t>チノシ</t>
    </rPh>
    <rPh sb="4" eb="6">
      <t>タテシナ</t>
    </rPh>
    <rPh sb="6" eb="8">
      <t>チク</t>
    </rPh>
    <phoneticPr fontId="5"/>
  </si>
  <si>
    <t>茅野市</t>
    <rPh sb="0" eb="3">
      <t>チノシ</t>
    </rPh>
    <phoneticPr fontId="5"/>
  </si>
  <si>
    <t>諏訪市</t>
    <rPh sb="0" eb="3">
      <t>スワシ</t>
    </rPh>
    <phoneticPr fontId="5"/>
  </si>
  <si>
    <t>岡谷市</t>
    <rPh sb="0" eb="3">
      <t>オカヤシ</t>
    </rPh>
    <phoneticPr fontId="5"/>
  </si>
  <si>
    <t>諏訪</t>
    <rPh sb="0" eb="2">
      <t>スワ</t>
    </rPh>
    <phoneticPr fontId="5"/>
  </si>
  <si>
    <t>東御市</t>
    <rPh sb="0" eb="1">
      <t>ヒガシ</t>
    </rPh>
    <rPh sb="1" eb="2">
      <t>ゴ</t>
    </rPh>
    <rPh sb="2" eb="3">
      <t>シ</t>
    </rPh>
    <phoneticPr fontId="5"/>
  </si>
  <si>
    <t>上田市（丸子地区）</t>
    <rPh sb="0" eb="3">
      <t>ウエダシ</t>
    </rPh>
    <rPh sb="4" eb="6">
      <t>マルコ</t>
    </rPh>
    <rPh sb="6" eb="8">
      <t>チク</t>
    </rPh>
    <phoneticPr fontId="5"/>
  </si>
  <si>
    <t>上田市</t>
    <rPh sb="0" eb="3">
      <t>ウエダシ</t>
    </rPh>
    <phoneticPr fontId="5"/>
  </si>
  <si>
    <t>上小</t>
    <rPh sb="0" eb="2">
      <t>ウエコ</t>
    </rPh>
    <phoneticPr fontId="5"/>
  </si>
  <si>
    <t>㈱八ヶ岳高原ロッジ</t>
    <rPh sb="1" eb="4">
      <t>ヤツガタケ</t>
    </rPh>
    <rPh sb="4" eb="6">
      <t>コウゲン</t>
    </rPh>
    <phoneticPr fontId="5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</si>
  <si>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5"/>
  </si>
  <si>
    <t>立科町</t>
    <rPh sb="0" eb="3">
      <t>タテシナマチ</t>
    </rPh>
    <phoneticPr fontId="5"/>
  </si>
  <si>
    <t>御代田町</t>
    <rPh sb="0" eb="4">
      <t>ミヨタマチ</t>
    </rPh>
    <phoneticPr fontId="5"/>
  </si>
  <si>
    <t>小海町</t>
    <rPh sb="0" eb="3">
      <t>コウミマチ</t>
    </rPh>
    <phoneticPr fontId="5"/>
  </si>
  <si>
    <t>小諸市</t>
    <rPh sb="0" eb="3">
      <t>コモロシ</t>
    </rPh>
    <phoneticPr fontId="5"/>
  </si>
  <si>
    <r>
      <t>家庭用
20m</t>
    </r>
    <r>
      <rPr>
        <vertAlign val="superscript"/>
        <sz val="9"/>
        <rFont val="ＭＳ Ｐゴシック"/>
        <family val="3"/>
        <charset val="128"/>
      </rPr>
      <t xml:space="preserve">3
</t>
    </r>
    <r>
      <rPr>
        <sz val="9"/>
        <rFont val="ＭＳ Ｐゴシック"/>
        <family val="3"/>
        <charset val="128"/>
      </rPr>
      <t>料金/月（円）</t>
    </r>
    <rPh sb="12" eb="13">
      <t>ツキ</t>
    </rPh>
    <rPh sb="14" eb="15">
      <t>エン</t>
    </rPh>
    <phoneticPr fontId="5"/>
  </si>
  <si>
    <r>
      <t>家庭用10m</t>
    </r>
    <r>
      <rPr>
        <vertAlign val="superscript"/>
        <sz val="9"/>
        <rFont val="ＭＳ Ｐゴシック"/>
        <family val="3"/>
        <charset val="128"/>
      </rPr>
      <t xml:space="preserve">3
</t>
    </r>
    <r>
      <rPr>
        <sz val="9"/>
        <rFont val="ＭＳ Ｐゴシック"/>
        <family val="3"/>
        <charset val="128"/>
      </rPr>
      <t>料金/月（円）</t>
    </r>
    <rPh sb="11" eb="12">
      <t>ツキ</t>
    </rPh>
    <rPh sb="13" eb="14">
      <t>エン</t>
    </rPh>
    <phoneticPr fontId="5"/>
  </si>
  <si>
    <t>料金
体系</t>
    <phoneticPr fontId="5"/>
  </si>
  <si>
    <t>負荷率
（%）</t>
    <phoneticPr fontId="5"/>
  </si>
  <si>
    <t>有収率
（%）</t>
    <phoneticPr fontId="5"/>
  </si>
  <si>
    <t>有効率
（%）</t>
    <phoneticPr fontId="5"/>
  </si>
  <si>
    <t>実績・平均</t>
    <rPh sb="0" eb="2">
      <t>ジッセキ</t>
    </rPh>
    <rPh sb="3" eb="5">
      <t>ヘイキン</t>
    </rPh>
    <phoneticPr fontId="5"/>
  </si>
  <si>
    <t>実績・最大</t>
    <rPh sb="0" eb="2">
      <t>ジッセキ</t>
    </rPh>
    <rPh sb="3" eb="5">
      <t>サイダイ</t>
    </rPh>
    <phoneticPr fontId="5"/>
  </si>
  <si>
    <t>計画・最大</t>
    <rPh sb="0" eb="2">
      <t>ケイカク</t>
    </rPh>
    <rPh sb="3" eb="5">
      <t>サイダイ</t>
    </rPh>
    <phoneticPr fontId="5"/>
  </si>
  <si>
    <t>有収水量</t>
    <phoneticPr fontId="5"/>
  </si>
  <si>
    <t>有効水量</t>
    <phoneticPr fontId="5"/>
  </si>
  <si>
    <t>年間
給水量</t>
    <phoneticPr fontId="5"/>
  </si>
  <si>
    <t>現在</t>
    <rPh sb="0" eb="2">
      <t>ゲンザイ</t>
    </rPh>
    <phoneticPr fontId="5"/>
  </si>
  <si>
    <t>計画</t>
    <rPh sb="0" eb="2">
      <t>ケイカク</t>
    </rPh>
    <phoneticPr fontId="5"/>
  </si>
  <si>
    <t>目標
年次</t>
    <rPh sb="0" eb="2">
      <t>モクヒョウ</t>
    </rPh>
    <rPh sb="3" eb="5">
      <t>ネンジ</t>
    </rPh>
    <phoneticPr fontId="5"/>
  </si>
  <si>
    <t>認可（届出）年月日</t>
    <rPh sb="0" eb="2">
      <t>ニンカ</t>
    </rPh>
    <rPh sb="3" eb="5">
      <t>トドケデ</t>
    </rPh>
    <rPh sb="6" eb="9">
      <t>ネンガッピ</t>
    </rPh>
    <phoneticPr fontId="5"/>
  </si>
  <si>
    <t>水道料金（税込）</t>
    <rPh sb="5" eb="7">
      <t>ゼイコミ</t>
    </rPh>
    <phoneticPr fontId="5"/>
  </si>
  <si>
    <t>比率
（分水量を含む給水量）</t>
    <rPh sb="0" eb="2">
      <t>ヒリツ</t>
    </rPh>
    <rPh sb="4" eb="5">
      <t>ブン</t>
    </rPh>
    <rPh sb="5" eb="7">
      <t>スイリョウ</t>
    </rPh>
    <rPh sb="8" eb="9">
      <t>フク</t>
    </rPh>
    <rPh sb="10" eb="11">
      <t>キュウ</t>
    </rPh>
    <rPh sb="11" eb="13">
      <t>スイリョウ</t>
    </rPh>
    <phoneticPr fontId="5"/>
  </si>
  <si>
    <t>一人一日給水量(ﾘｯﾄﾙ)
（分水量を除く）</t>
    <rPh sb="15" eb="16">
      <t>ブン</t>
    </rPh>
    <rPh sb="16" eb="18">
      <t>スイリョウ</t>
    </rPh>
    <rPh sb="19" eb="20">
      <t>ノゾ</t>
    </rPh>
    <phoneticPr fontId="5"/>
  </si>
  <si>
    <r>
      <t>一日給水量(m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
（分水量を含む）</t>
    </r>
    <rPh sb="11" eb="12">
      <t>ブン</t>
    </rPh>
    <rPh sb="12" eb="14">
      <t>スイリョウ</t>
    </rPh>
    <rPh sb="15" eb="16">
      <t>フク</t>
    </rPh>
    <phoneticPr fontId="5"/>
  </si>
  <si>
    <r>
      <t>年間給水量（千m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
（分水量を除く）</t>
    </r>
    <rPh sb="12" eb="13">
      <t>ブン</t>
    </rPh>
    <rPh sb="13" eb="15">
      <t>スイリョウ</t>
    </rPh>
    <rPh sb="16" eb="17">
      <t>ノゾ</t>
    </rPh>
    <phoneticPr fontId="5"/>
  </si>
  <si>
    <t>給水普及率（%）</t>
    <phoneticPr fontId="5"/>
  </si>
  <si>
    <t>給水区域内人口（人）</t>
    <rPh sb="0" eb="2">
      <t>キュウスイ</t>
    </rPh>
    <rPh sb="2" eb="5">
      <t>クイキナイ</t>
    </rPh>
    <rPh sb="5" eb="7">
      <t>ジンコウ</t>
    </rPh>
    <rPh sb="8" eb="9">
      <t>ニン</t>
    </rPh>
    <phoneticPr fontId="5"/>
  </si>
  <si>
    <t>給水人口（人）</t>
    <rPh sb="0" eb="2">
      <t>キュウスイ</t>
    </rPh>
    <rPh sb="2" eb="4">
      <t>ジンコウ</t>
    </rPh>
    <rPh sb="5" eb="6">
      <t>ニン</t>
    </rPh>
    <phoneticPr fontId="5"/>
  </si>
  <si>
    <t>最新事業計画</t>
    <rPh sb="0" eb="2">
      <t>サイシン</t>
    </rPh>
    <rPh sb="2" eb="4">
      <t>ジギョウ</t>
    </rPh>
    <rPh sb="4" eb="6">
      <t>ケイカク</t>
    </rPh>
    <phoneticPr fontId="5"/>
  </si>
  <si>
    <t>地方
事務所</t>
    <rPh sb="0" eb="2">
      <t>チホウ</t>
    </rPh>
    <rPh sb="3" eb="5">
      <t>ジム</t>
    </rPh>
    <rPh sb="5" eb="6">
      <t>ショ</t>
    </rPh>
    <phoneticPr fontId="5"/>
  </si>
  <si>
    <t>１２．事業計画概要、給水人口、普及率、給水量及び料金（上水道）</t>
    <rPh sb="3" eb="5">
      <t>ジギョウ</t>
    </rPh>
    <rPh sb="5" eb="7">
      <t>ケイカク</t>
    </rPh>
    <rPh sb="7" eb="9">
      <t>ガイヨウ</t>
    </rPh>
    <rPh sb="10" eb="12">
      <t>キュウスイ</t>
    </rPh>
    <rPh sb="12" eb="14">
      <t>ジンコウ</t>
    </rPh>
    <rPh sb="15" eb="17">
      <t>フキュウ</t>
    </rPh>
    <rPh sb="17" eb="18">
      <t>リツ</t>
    </rPh>
    <rPh sb="19" eb="20">
      <t>キュウ</t>
    </rPh>
    <rPh sb="20" eb="22">
      <t>スイリョウ</t>
    </rPh>
    <rPh sb="22" eb="23">
      <t>オヨ</t>
    </rPh>
    <rPh sb="24" eb="26">
      <t>リョウキン</t>
    </rPh>
    <rPh sb="27" eb="28">
      <t>ジョウ</t>
    </rPh>
    <rPh sb="28" eb="30">
      <t>スイドウ</t>
    </rPh>
    <phoneticPr fontId="5"/>
  </si>
  <si>
    <t>平成</t>
  </si>
  <si>
    <t>安曇野市</t>
    <rPh sb="0" eb="2">
      <t>アヅミ</t>
    </rPh>
    <rPh sb="2" eb="3">
      <t>ノ</t>
    </rPh>
    <rPh sb="3" eb="4">
      <t>シ</t>
    </rPh>
    <phoneticPr fontId="5"/>
  </si>
  <si>
    <t>安曇野市</t>
    <phoneticPr fontId="5"/>
  </si>
  <si>
    <t>上田市（真田地区）</t>
    <rPh sb="0" eb="3">
      <t>ウエダシ</t>
    </rPh>
    <rPh sb="4" eb="6">
      <t>サナダ</t>
    </rPh>
    <rPh sb="6" eb="8">
      <t>チク</t>
    </rPh>
    <phoneticPr fontId="5"/>
  </si>
  <si>
    <t>27年</t>
  </si>
  <si>
    <t>03月</t>
  </si>
  <si>
    <t>23日</t>
  </si>
  <si>
    <t>H36</t>
  </si>
  <si>
    <t>13年</t>
  </si>
  <si>
    <t>21日</t>
  </si>
  <si>
    <t>H21</t>
  </si>
  <si>
    <t>23年</t>
  </si>
  <si>
    <t>31日</t>
  </si>
  <si>
    <t>H31</t>
  </si>
  <si>
    <t>26年</t>
  </si>
  <si>
    <t>14日</t>
  </si>
  <si>
    <t>53年</t>
  </si>
  <si>
    <t>05月</t>
  </si>
  <si>
    <t>27日</t>
  </si>
  <si>
    <t>H10</t>
  </si>
  <si>
    <t>H30</t>
  </si>
  <si>
    <t>21年</t>
  </si>
  <si>
    <t>10年</t>
  </si>
  <si>
    <t>07月</t>
  </si>
  <si>
    <t>H23</t>
  </si>
  <si>
    <t>02年</t>
  </si>
  <si>
    <t>08月</t>
  </si>
  <si>
    <t>H15</t>
  </si>
  <si>
    <t>25日</t>
  </si>
  <si>
    <t>25年</t>
  </si>
  <si>
    <t>H38</t>
  </si>
  <si>
    <t>09年</t>
  </si>
  <si>
    <t>02月</t>
  </si>
  <si>
    <t>18日</t>
  </si>
  <si>
    <t>H33</t>
  </si>
  <si>
    <t>26日</t>
  </si>
  <si>
    <t>H35</t>
  </si>
  <si>
    <t>62年</t>
  </si>
  <si>
    <t>H08</t>
  </si>
  <si>
    <t>H20</t>
  </si>
  <si>
    <t>28年</t>
  </si>
  <si>
    <t>30日</t>
  </si>
  <si>
    <t>H37</t>
  </si>
  <si>
    <t>24年</t>
  </si>
  <si>
    <t>04月</t>
  </si>
  <si>
    <t>11日</t>
  </si>
  <si>
    <t>15日</t>
  </si>
  <si>
    <t>29年</t>
  </si>
  <si>
    <t>H28</t>
  </si>
  <si>
    <t>02日</t>
  </si>
  <si>
    <t>10月</t>
  </si>
  <si>
    <t>H27</t>
  </si>
  <si>
    <t>58年</t>
  </si>
  <si>
    <t>11月</t>
  </si>
  <si>
    <t>28日</t>
  </si>
  <si>
    <t>H04</t>
  </si>
  <si>
    <t>H22</t>
  </si>
  <si>
    <t>63年</t>
  </si>
  <si>
    <t>07日</t>
  </si>
  <si>
    <t>H09</t>
  </si>
  <si>
    <t>H19</t>
  </si>
  <si>
    <t>22年</t>
  </si>
  <si>
    <t>H32</t>
  </si>
  <si>
    <t>20年</t>
  </si>
  <si>
    <t>18年</t>
  </si>
  <si>
    <t>29日</t>
  </si>
  <si>
    <t>H25</t>
  </si>
  <si>
    <t>01年</t>
  </si>
  <si>
    <t>24日</t>
  </si>
  <si>
    <t>H18</t>
  </si>
  <si>
    <t>H26</t>
  </si>
  <si>
    <t>12日</t>
  </si>
  <si>
    <t>05年</t>
  </si>
  <si>
    <t>05日</t>
  </si>
  <si>
    <t>06年</t>
  </si>
  <si>
    <t>12年</t>
  </si>
  <si>
    <t>H16</t>
  </si>
  <si>
    <t>14年</t>
  </si>
  <si>
    <t>10日</t>
  </si>
  <si>
    <t>07年</t>
  </si>
  <si>
    <t>16年</t>
  </si>
  <si>
    <t>12月</t>
  </si>
  <si>
    <t>01日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</si>
</sst>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&quot;日&quot;"/>
    <numFmt numFmtId="178" formatCode="0&quot;年&quot;"/>
    <numFmt numFmtId="179" formatCode="[$-411]ge\.m\.d;@"/>
    <numFmt numFmtId="180" formatCode="&quot;H&quot;00"/>
    <numFmt numFmtId="181" formatCode="0&quot;月&quot;"/>
    <numFmt numFmtId="183" formatCode="0_);[Red]\(0\)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8">
    <xf numFmtId="0" fontId="0" fillId="0" borderId="0" xfId="0">
      <alignment vertical="center"/>
    </xf>
    <xf numFmtId="38" fontId="3" fillId="0" borderId="0" xfId="2" applyFont="1" applyProtection="1">
      <alignment vertical="center"/>
    </xf>
    <xf numFmtId="176" fontId="3" fillId="0" borderId="0" xfId="2" applyNumberFormat="1" applyFont="1" applyProtection="1">
      <alignment vertical="center"/>
    </xf>
    <xf numFmtId="0" fontId="3" fillId="0" borderId="0" xfId="2" applyNumberFormat="1" applyFont="1" applyAlignment="1" applyProtection="1">
      <alignment horizontal="center" vertical="center"/>
    </xf>
    <xf numFmtId="177" fontId="3" fillId="0" borderId="0" xfId="2" applyNumberFormat="1" applyFont="1" applyAlignment="1" applyProtection="1">
      <alignment horizontal="right" vertical="center"/>
    </xf>
    <xf numFmtId="0" fontId="3" fillId="0" borderId="0" xfId="2" applyNumberFormat="1" applyFont="1" applyAlignment="1" applyProtection="1">
      <alignment horizontal="right" vertical="center"/>
    </xf>
    <xf numFmtId="178" fontId="3" fillId="0" borderId="0" xfId="2" applyNumberFormat="1" applyFont="1" applyAlignment="1" applyProtection="1">
      <alignment horizontal="right" vertical="center"/>
    </xf>
    <xf numFmtId="179" fontId="3" fillId="0" borderId="0" xfId="2" applyNumberFormat="1" applyFont="1" applyAlignment="1" applyProtection="1">
      <alignment horizontal="right" vertical="center"/>
    </xf>
    <xf numFmtId="0" fontId="3" fillId="0" borderId="0" xfId="1" applyNumberFormat="1" applyFont="1" applyProtection="1">
      <alignment vertical="center"/>
    </xf>
    <xf numFmtId="177" fontId="3" fillId="0" borderId="0" xfId="2" applyNumberFormat="1" applyFont="1" applyFill="1" applyBorder="1" applyAlignment="1" applyProtection="1">
      <alignment horizontal="right" vertical="center"/>
    </xf>
    <xf numFmtId="0" fontId="3" fillId="0" borderId="0" xfId="2" applyNumberFormat="1" applyFont="1" applyFill="1" applyBorder="1" applyAlignment="1" applyProtection="1">
      <alignment horizontal="right" vertical="center"/>
    </xf>
    <xf numFmtId="38" fontId="3" fillId="2" borderId="2" xfId="2" applyFont="1" applyFill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vertical="center"/>
    </xf>
    <xf numFmtId="38" fontId="3" fillId="2" borderId="1" xfId="2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right" vertical="center"/>
    </xf>
    <xf numFmtId="0" fontId="3" fillId="0" borderId="0" xfId="2" applyNumberFormat="1" applyFont="1" applyFill="1" applyBorder="1" applyAlignment="1" applyProtection="1">
      <alignment horizontal="left" vertical="center"/>
    </xf>
    <xf numFmtId="38" fontId="3" fillId="0" borderId="1" xfId="2" applyFont="1" applyFill="1" applyBorder="1" applyProtection="1">
      <alignment vertical="center"/>
    </xf>
    <xf numFmtId="0" fontId="3" fillId="0" borderId="1" xfId="1" applyNumberFormat="1" applyFont="1" applyFill="1" applyBorder="1" applyProtection="1">
      <alignment vertical="center"/>
    </xf>
    <xf numFmtId="38" fontId="3" fillId="0" borderId="1" xfId="2" applyFont="1" applyFill="1" applyBorder="1" applyAlignment="1" applyProtection="1">
      <alignment horizontal="center" vertical="center"/>
    </xf>
    <xf numFmtId="38" fontId="3" fillId="0" borderId="3" xfId="2" applyFont="1" applyFill="1" applyBorder="1" applyProtection="1">
      <alignment vertical="center"/>
    </xf>
    <xf numFmtId="38" fontId="3" fillId="0" borderId="7" xfId="2" applyFont="1" applyFill="1" applyBorder="1" applyProtection="1">
      <alignment vertical="center"/>
    </xf>
    <xf numFmtId="0" fontId="3" fillId="0" borderId="8" xfId="1" applyNumberFormat="1" applyFont="1" applyFill="1" applyBorder="1" applyProtection="1">
      <alignment vertical="center"/>
    </xf>
    <xf numFmtId="0" fontId="3" fillId="0" borderId="3" xfId="1" applyNumberFormat="1" applyFont="1" applyFill="1" applyBorder="1" applyProtection="1">
      <alignment vertical="center"/>
    </xf>
    <xf numFmtId="38" fontId="3" fillId="0" borderId="10" xfId="2" applyFont="1" applyFill="1" applyBorder="1" applyProtection="1">
      <alignment vertical="center"/>
    </xf>
    <xf numFmtId="0" fontId="3" fillId="0" borderId="10" xfId="1" applyNumberFormat="1" applyFont="1" applyFill="1" applyBorder="1" applyProtection="1">
      <alignment vertical="center"/>
    </xf>
    <xf numFmtId="177" fontId="3" fillId="0" borderId="0" xfId="2" applyNumberFormat="1" applyFont="1" applyFill="1" applyBorder="1" applyAlignment="1" applyProtection="1">
      <alignment horizontal="right" vertical="center" wrapText="1"/>
    </xf>
    <xf numFmtId="38" fontId="3" fillId="0" borderId="0" xfId="2" applyFont="1" applyFill="1" applyBorder="1" applyAlignment="1" applyProtection="1">
      <alignment horizontal="right" vertical="center" wrapText="1"/>
    </xf>
    <xf numFmtId="38" fontId="3" fillId="0" borderId="0" xfId="2" applyFont="1" applyFill="1" applyProtection="1">
      <alignment vertical="center"/>
    </xf>
    <xf numFmtId="38" fontId="3" fillId="0" borderId="0" xfId="2" applyFont="1" applyFill="1" applyBorder="1" applyProtection="1">
      <alignment vertical="center"/>
    </xf>
    <xf numFmtId="176" fontId="3" fillId="0" borderId="0" xfId="2" applyNumberFormat="1" applyFont="1" applyFill="1" applyBorder="1" applyProtection="1">
      <alignment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178" fontId="3" fillId="0" borderId="0" xfId="2" applyNumberFormat="1" applyFont="1" applyFill="1" applyBorder="1" applyAlignment="1" applyProtection="1">
      <alignment horizontal="right" vertical="center"/>
    </xf>
    <xf numFmtId="179" fontId="3" fillId="0" borderId="0" xfId="2" applyNumberFormat="1" applyFont="1" applyFill="1" applyBorder="1" applyAlignment="1" applyProtection="1">
      <alignment horizontal="right" vertical="center"/>
    </xf>
    <xf numFmtId="38" fontId="3" fillId="0" borderId="0" xfId="2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38" fontId="3" fillId="0" borderId="0" xfId="2" applyFont="1" applyFill="1" applyBorder="1" applyAlignment="1" applyProtection="1">
      <alignment horizontal="center" vertical="center"/>
    </xf>
    <xf numFmtId="38" fontId="3" fillId="2" borderId="1" xfId="2" applyFont="1" applyFill="1" applyBorder="1" applyProtection="1">
      <alignment vertical="center"/>
    </xf>
    <xf numFmtId="176" fontId="3" fillId="2" borderId="1" xfId="2" applyNumberFormat="1" applyFont="1" applyFill="1" applyBorder="1" applyProtection="1">
      <alignment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177" fontId="3" fillId="2" borderId="12" xfId="2" applyNumberFormat="1" applyFont="1" applyFill="1" applyBorder="1" applyAlignment="1" applyProtection="1">
      <alignment horizontal="right" vertical="center"/>
    </xf>
    <xf numFmtId="0" fontId="3" fillId="2" borderId="12" xfId="2" applyNumberFormat="1" applyFont="1" applyFill="1" applyBorder="1" applyAlignment="1" applyProtection="1">
      <alignment horizontal="right" vertical="center"/>
    </xf>
    <xf numFmtId="178" fontId="3" fillId="2" borderId="12" xfId="2" applyNumberFormat="1" applyFont="1" applyFill="1" applyBorder="1" applyAlignment="1" applyProtection="1">
      <alignment horizontal="right" vertical="center"/>
    </xf>
    <xf numFmtId="179" fontId="3" fillId="2" borderId="13" xfId="2" applyNumberFormat="1" applyFont="1" applyFill="1" applyBorder="1" applyAlignment="1" applyProtection="1">
      <alignment horizontal="right" vertical="center"/>
    </xf>
    <xf numFmtId="0" fontId="3" fillId="2" borderId="12" xfId="1" applyNumberFormat="1" applyFont="1" applyFill="1" applyBorder="1" applyAlignment="1" applyProtection="1">
      <alignment vertical="center"/>
    </xf>
    <xf numFmtId="38" fontId="3" fillId="3" borderId="3" xfId="2" applyFont="1" applyFill="1" applyBorder="1" applyProtection="1">
      <alignment vertical="center"/>
    </xf>
    <xf numFmtId="176" fontId="3" fillId="3" borderId="3" xfId="2" applyNumberFormat="1" applyFont="1" applyFill="1" applyBorder="1" applyProtection="1">
      <alignment vertical="center"/>
    </xf>
    <xf numFmtId="0" fontId="3" fillId="3" borderId="3" xfId="2" applyNumberFormat="1" applyFont="1" applyFill="1" applyBorder="1" applyAlignment="1" applyProtection="1">
      <alignment horizontal="center" vertical="center"/>
    </xf>
    <xf numFmtId="177" fontId="3" fillId="3" borderId="14" xfId="2" applyNumberFormat="1" applyFont="1" applyFill="1" applyBorder="1" applyAlignment="1" applyProtection="1">
      <alignment horizontal="right" vertical="center"/>
    </xf>
    <xf numFmtId="0" fontId="3" fillId="3" borderId="14" xfId="2" applyNumberFormat="1" applyFont="1" applyFill="1" applyBorder="1" applyAlignment="1" applyProtection="1">
      <alignment horizontal="right" vertical="center"/>
    </xf>
    <xf numFmtId="178" fontId="3" fillId="3" borderId="14" xfId="2" applyNumberFormat="1" applyFont="1" applyFill="1" applyBorder="1" applyAlignment="1" applyProtection="1">
      <alignment horizontal="right" vertical="center"/>
    </xf>
    <xf numFmtId="179" fontId="3" fillId="3" borderId="15" xfId="2" applyNumberFormat="1" applyFont="1" applyFill="1" applyBorder="1" applyAlignment="1" applyProtection="1">
      <alignment horizontal="right" vertical="center"/>
    </xf>
    <xf numFmtId="38" fontId="3" fillId="3" borderId="16" xfId="2" applyFont="1" applyFill="1" applyBorder="1" applyProtection="1">
      <alignment vertical="center"/>
    </xf>
    <xf numFmtId="38" fontId="3" fillId="3" borderId="17" xfId="2" applyFont="1" applyFill="1" applyBorder="1" applyProtection="1">
      <alignment vertical="center"/>
    </xf>
    <xf numFmtId="38" fontId="3" fillId="3" borderId="17" xfId="2" applyFont="1" applyFill="1" applyBorder="1" applyAlignment="1" applyProtection="1">
      <alignment horizontal="center" vertical="center"/>
    </xf>
    <xf numFmtId="176" fontId="3" fillId="3" borderId="17" xfId="2" applyNumberFormat="1" applyFont="1" applyFill="1" applyBorder="1" applyProtection="1">
      <alignment vertical="center"/>
    </xf>
    <xf numFmtId="38" fontId="3" fillId="3" borderId="8" xfId="2" applyFont="1" applyFill="1" applyBorder="1" applyProtection="1">
      <alignment vertical="center"/>
    </xf>
    <xf numFmtId="0" fontId="3" fillId="3" borderId="17" xfId="2" applyNumberFormat="1" applyFont="1" applyFill="1" applyBorder="1" applyAlignment="1" applyProtection="1">
      <alignment horizontal="center" vertical="center"/>
    </xf>
    <xf numFmtId="177" fontId="3" fillId="3" borderId="18" xfId="2" applyNumberFormat="1" applyFont="1" applyFill="1" applyBorder="1" applyAlignment="1" applyProtection="1">
      <alignment horizontal="right" vertical="center"/>
    </xf>
    <xf numFmtId="0" fontId="3" fillId="3" borderId="18" xfId="2" applyNumberFormat="1" applyFont="1" applyFill="1" applyBorder="1" applyAlignment="1" applyProtection="1">
      <alignment horizontal="right" vertical="center"/>
    </xf>
    <xf numFmtId="178" fontId="3" fillId="3" borderId="18" xfId="2" applyNumberFormat="1" applyFont="1" applyFill="1" applyBorder="1" applyAlignment="1" applyProtection="1">
      <alignment horizontal="right" vertical="center"/>
    </xf>
    <xf numFmtId="179" fontId="3" fillId="3" borderId="19" xfId="2" applyNumberFormat="1" applyFont="1" applyFill="1" applyBorder="1" applyAlignment="1" applyProtection="1">
      <alignment horizontal="right" vertical="center"/>
    </xf>
    <xf numFmtId="38" fontId="3" fillId="3" borderId="20" xfId="2" applyFont="1" applyFill="1" applyBorder="1" applyProtection="1">
      <alignment vertical="center"/>
    </xf>
    <xf numFmtId="38" fontId="3" fillId="0" borderId="21" xfId="2" applyFont="1" applyFill="1" applyBorder="1" applyProtection="1">
      <alignment vertical="center"/>
    </xf>
    <xf numFmtId="38" fontId="7" fillId="0" borderId="21" xfId="2" applyFont="1" applyFill="1" applyBorder="1" applyAlignment="1">
      <alignment vertical="center"/>
    </xf>
    <xf numFmtId="176" fontId="3" fillId="0" borderId="21" xfId="2" applyNumberFormat="1" applyFont="1" applyFill="1" applyBorder="1" applyProtection="1">
      <alignment vertical="center"/>
    </xf>
    <xf numFmtId="38" fontId="3" fillId="0" borderId="9" xfId="2" applyFont="1" applyFill="1" applyBorder="1" applyAlignment="1"/>
    <xf numFmtId="38" fontId="3" fillId="0" borderId="0" xfId="2" applyFont="1" applyFill="1" applyAlignment="1"/>
    <xf numFmtId="38" fontId="3" fillId="0" borderId="21" xfId="2" applyFont="1" applyFill="1" applyBorder="1" applyAlignment="1"/>
    <xf numFmtId="180" fontId="3" fillId="0" borderId="21" xfId="2" applyNumberFormat="1" applyFont="1" applyFill="1" applyBorder="1" applyAlignment="1" applyProtection="1">
      <alignment horizontal="center" vertical="center"/>
    </xf>
    <xf numFmtId="177" fontId="3" fillId="0" borderId="22" xfId="2" applyNumberFormat="1" applyFont="1" applyFill="1" applyBorder="1" applyAlignment="1" applyProtection="1">
      <alignment horizontal="right" vertical="center"/>
    </xf>
    <xf numFmtId="181" fontId="3" fillId="0" borderId="22" xfId="2" applyNumberFormat="1" applyFont="1" applyFill="1" applyBorder="1" applyAlignment="1" applyProtection="1">
      <alignment horizontal="right" vertical="center"/>
    </xf>
    <xf numFmtId="178" fontId="3" fillId="0" borderId="22" xfId="2" applyNumberFormat="1" applyFont="1" applyFill="1" applyBorder="1" applyAlignment="1" applyProtection="1">
      <alignment horizontal="right" vertical="center"/>
    </xf>
    <xf numFmtId="179" fontId="3" fillId="0" borderId="23" xfId="2" applyNumberFormat="1" applyFont="1" applyFill="1" applyBorder="1" applyAlignment="1" applyProtection="1">
      <alignment horizontal="right" vertical="center"/>
    </xf>
    <xf numFmtId="38" fontId="3" fillId="0" borderId="24" xfId="2" applyFont="1" applyFill="1" applyBorder="1" applyProtection="1">
      <alignment vertical="center"/>
    </xf>
    <xf numFmtId="38" fontId="7" fillId="0" borderId="7" xfId="2" applyFont="1" applyFill="1" applyBorder="1" applyAlignment="1">
      <alignment vertical="center"/>
    </xf>
    <xf numFmtId="176" fontId="3" fillId="0" borderId="24" xfId="2" applyNumberFormat="1" applyFont="1" applyFill="1" applyBorder="1" applyProtection="1">
      <alignment vertical="center"/>
    </xf>
    <xf numFmtId="38" fontId="3" fillId="0" borderId="24" xfId="2" applyFont="1" applyFill="1" applyBorder="1" applyAlignment="1"/>
    <xf numFmtId="38" fontId="3" fillId="0" borderId="25" xfId="2" applyFont="1" applyFill="1" applyBorder="1" applyAlignment="1"/>
    <xf numFmtId="180" fontId="3" fillId="0" borderId="24" xfId="2" applyNumberFormat="1" applyFont="1" applyFill="1" applyBorder="1" applyAlignment="1" applyProtection="1">
      <alignment horizontal="center" vertical="center"/>
    </xf>
    <xf numFmtId="177" fontId="3" fillId="0" borderId="25" xfId="2" applyNumberFormat="1" applyFont="1" applyFill="1" applyBorder="1" applyAlignment="1" applyProtection="1">
      <alignment horizontal="right" vertical="center"/>
    </xf>
    <xf numFmtId="181" fontId="3" fillId="0" borderId="25" xfId="2" applyNumberFormat="1" applyFont="1" applyFill="1" applyBorder="1" applyAlignment="1" applyProtection="1">
      <alignment horizontal="right" vertical="center"/>
    </xf>
    <xf numFmtId="178" fontId="3" fillId="0" borderId="25" xfId="2" applyNumberFormat="1" applyFont="1" applyFill="1" applyBorder="1" applyAlignment="1" applyProtection="1">
      <alignment horizontal="right" vertical="center"/>
    </xf>
    <xf numFmtId="179" fontId="3" fillId="0" borderId="26" xfId="2" applyNumberFormat="1" applyFont="1" applyFill="1" applyBorder="1" applyAlignment="1" applyProtection="1">
      <alignment horizontal="right" vertical="center"/>
    </xf>
    <xf numFmtId="38" fontId="3" fillId="0" borderId="11" xfId="2" applyFont="1" applyFill="1" applyBorder="1" applyProtection="1">
      <alignment vertical="center"/>
    </xf>
    <xf numFmtId="38" fontId="7" fillId="0" borderId="0" xfId="2" applyFont="1" applyFill="1" applyAlignment="1">
      <alignment vertical="center"/>
    </xf>
    <xf numFmtId="176" fontId="3" fillId="0" borderId="10" xfId="2" applyNumberFormat="1" applyFont="1" applyFill="1" applyBorder="1" applyProtection="1">
      <alignment vertical="center"/>
    </xf>
    <xf numFmtId="38" fontId="3" fillId="0" borderId="11" xfId="2" applyFont="1" applyFill="1" applyBorder="1" applyAlignment="1"/>
    <xf numFmtId="180" fontId="3" fillId="0" borderId="10" xfId="2" applyNumberFormat="1" applyFont="1" applyFill="1" applyBorder="1" applyAlignment="1" applyProtection="1">
      <alignment horizontal="center" vertical="center"/>
    </xf>
    <xf numFmtId="177" fontId="3" fillId="0" borderId="27" xfId="2" applyNumberFormat="1" applyFont="1" applyFill="1" applyBorder="1" applyAlignment="1" applyProtection="1">
      <alignment horizontal="right" vertical="center"/>
    </xf>
    <xf numFmtId="181" fontId="3" fillId="0" borderId="27" xfId="2" applyNumberFormat="1" applyFont="1" applyFill="1" applyBorder="1" applyAlignment="1" applyProtection="1">
      <alignment horizontal="right" vertical="center"/>
    </xf>
    <xf numFmtId="178" fontId="3" fillId="0" borderId="27" xfId="2" applyNumberFormat="1" applyFont="1" applyFill="1" applyBorder="1" applyAlignment="1" applyProtection="1">
      <alignment horizontal="right" vertical="center"/>
    </xf>
    <xf numFmtId="179" fontId="3" fillId="0" borderId="28" xfId="2" applyNumberFormat="1" applyFont="1" applyFill="1" applyBorder="1" applyAlignment="1" applyProtection="1">
      <alignment horizontal="right" vertical="center"/>
    </xf>
    <xf numFmtId="38" fontId="3" fillId="3" borderId="15" xfId="2" applyFont="1" applyFill="1" applyBorder="1" applyProtection="1">
      <alignment vertical="center"/>
    </xf>
    <xf numFmtId="180" fontId="3" fillId="3" borderId="3" xfId="2" applyNumberFormat="1" applyFont="1" applyFill="1" applyBorder="1" applyAlignment="1" applyProtection="1">
      <alignment horizontal="center" vertical="center"/>
    </xf>
    <xf numFmtId="181" fontId="3" fillId="3" borderId="14" xfId="2" applyNumberFormat="1" applyFont="1" applyFill="1" applyBorder="1" applyAlignment="1" applyProtection="1">
      <alignment horizontal="right" vertical="center"/>
    </xf>
    <xf numFmtId="38" fontId="3" fillId="3" borderId="19" xfId="2" applyFont="1" applyFill="1" applyBorder="1" applyProtection="1">
      <alignment vertical="center"/>
    </xf>
    <xf numFmtId="180" fontId="3" fillId="3" borderId="17" xfId="2" applyNumberFormat="1" applyFont="1" applyFill="1" applyBorder="1" applyAlignment="1" applyProtection="1">
      <alignment horizontal="center" vertical="center"/>
    </xf>
    <xf numFmtId="181" fontId="3" fillId="3" borderId="18" xfId="2" applyNumberFormat="1" applyFont="1" applyFill="1" applyBorder="1" applyAlignment="1" applyProtection="1">
      <alignment horizontal="right" vertical="center"/>
    </xf>
    <xf numFmtId="38" fontId="7" fillId="0" borderId="24" xfId="2" applyFont="1" applyFill="1" applyBorder="1" applyAlignment="1">
      <alignment vertical="center"/>
    </xf>
    <xf numFmtId="38" fontId="3" fillId="3" borderId="14" xfId="2" applyFont="1" applyFill="1" applyBorder="1" applyProtection="1">
      <alignment vertical="center"/>
    </xf>
    <xf numFmtId="38" fontId="3" fillId="3" borderId="18" xfId="2" applyFont="1" applyFill="1" applyBorder="1" applyProtection="1">
      <alignment vertical="center"/>
    </xf>
    <xf numFmtId="179" fontId="3" fillId="0" borderId="29" xfId="2" applyNumberFormat="1" applyFont="1" applyFill="1" applyBorder="1" applyAlignment="1" applyProtection="1">
      <alignment horizontal="right" vertical="center"/>
    </xf>
    <xf numFmtId="38" fontId="3" fillId="0" borderId="8" xfId="2" applyFont="1" applyFill="1" applyBorder="1" applyProtection="1">
      <alignment vertical="center"/>
    </xf>
    <xf numFmtId="176" fontId="3" fillId="0" borderId="8" xfId="2" applyNumberFormat="1" applyFont="1" applyFill="1" applyBorder="1" applyProtection="1">
      <alignment vertical="center"/>
    </xf>
    <xf numFmtId="38" fontId="3" fillId="0" borderId="8" xfId="2" applyFont="1" applyFill="1" applyBorder="1" applyAlignment="1"/>
    <xf numFmtId="38" fontId="3" fillId="0" borderId="30" xfId="2" applyFont="1" applyFill="1" applyBorder="1" applyAlignment="1"/>
    <xf numFmtId="180" fontId="3" fillId="0" borderId="8" xfId="2" applyNumberFormat="1" applyFont="1" applyFill="1" applyBorder="1" applyAlignment="1" applyProtection="1">
      <alignment horizontal="center" vertical="center"/>
    </xf>
    <xf numFmtId="177" fontId="3" fillId="0" borderId="30" xfId="2" applyNumberFormat="1" applyFont="1" applyFill="1" applyBorder="1" applyAlignment="1" applyProtection="1">
      <alignment horizontal="right" vertical="center"/>
    </xf>
    <xf numFmtId="181" fontId="3" fillId="0" borderId="30" xfId="2" applyNumberFormat="1" applyFont="1" applyFill="1" applyBorder="1" applyAlignment="1" applyProtection="1">
      <alignment horizontal="right" vertical="center"/>
    </xf>
    <xf numFmtId="178" fontId="3" fillId="0" borderId="30" xfId="2" applyNumberFormat="1" applyFont="1" applyFill="1" applyBorder="1" applyAlignment="1" applyProtection="1">
      <alignment horizontal="right" vertical="center"/>
    </xf>
    <xf numFmtId="179" fontId="3" fillId="0" borderId="6" xfId="2" applyNumberFormat="1" applyFont="1" applyFill="1" applyBorder="1" applyAlignment="1" applyProtection="1">
      <alignment horizontal="right" vertical="center"/>
    </xf>
    <xf numFmtId="38" fontId="3" fillId="0" borderId="9" xfId="2" applyFont="1" applyFill="1" applyBorder="1" applyProtection="1">
      <alignment vertical="center"/>
    </xf>
    <xf numFmtId="38" fontId="3" fillId="0" borderId="31" xfId="2" applyFont="1" applyFill="1" applyBorder="1" applyProtection="1">
      <alignment vertical="center"/>
    </xf>
    <xf numFmtId="176" fontId="3" fillId="0" borderId="31" xfId="2" applyNumberFormat="1" applyFont="1" applyFill="1" applyBorder="1" applyProtection="1">
      <alignment vertical="center"/>
    </xf>
    <xf numFmtId="176" fontId="3" fillId="0" borderId="9" xfId="2" applyNumberFormat="1" applyFont="1" applyFill="1" applyBorder="1" applyProtection="1">
      <alignment vertical="center"/>
    </xf>
    <xf numFmtId="180" fontId="3" fillId="0" borderId="31" xfId="2" applyNumberFormat="1" applyFont="1" applyFill="1" applyBorder="1" applyAlignment="1" applyProtection="1">
      <alignment horizontal="center" vertical="center"/>
    </xf>
    <xf numFmtId="177" fontId="3" fillId="0" borderId="32" xfId="2" applyNumberFormat="1" applyFont="1" applyFill="1" applyBorder="1" applyAlignment="1" applyProtection="1">
      <alignment horizontal="right" vertical="center"/>
    </xf>
    <xf numFmtId="181" fontId="3" fillId="0" borderId="32" xfId="2" applyNumberFormat="1" applyFont="1" applyFill="1" applyBorder="1" applyAlignment="1" applyProtection="1">
      <alignment horizontal="right" vertical="center"/>
    </xf>
    <xf numFmtId="178" fontId="3" fillId="0" borderId="32" xfId="2" applyNumberFormat="1" applyFont="1" applyFill="1" applyBorder="1" applyAlignment="1" applyProtection="1">
      <alignment horizontal="right" vertical="center"/>
    </xf>
    <xf numFmtId="179" fontId="3" fillId="0" borderId="33" xfId="2" applyNumberFormat="1" applyFont="1" applyFill="1" applyBorder="1" applyAlignment="1" applyProtection="1">
      <alignment horizontal="right" vertical="center"/>
    </xf>
    <xf numFmtId="38" fontId="7" fillId="0" borderId="10" xfId="2" applyFont="1" applyFill="1" applyBorder="1" applyAlignment="1">
      <alignment vertical="center"/>
    </xf>
    <xf numFmtId="38" fontId="3" fillId="0" borderId="0" xfId="2" applyFont="1" applyAlignment="1" applyProtection="1">
      <alignment horizontal="center" vertical="center" wrapText="1"/>
    </xf>
    <xf numFmtId="180" fontId="3" fillId="2" borderId="1" xfId="2" applyNumberFormat="1" applyFont="1" applyFill="1" applyBorder="1" applyAlignment="1" applyProtection="1">
      <alignment horizontal="center" vertical="center" wrapText="1"/>
    </xf>
    <xf numFmtId="183" fontId="3" fillId="0" borderId="0" xfId="2" applyNumberFormat="1" applyFont="1" applyProtection="1">
      <alignment vertical="center"/>
    </xf>
    <xf numFmtId="183" fontId="3" fillId="0" borderId="0" xfId="2" applyNumberFormat="1" applyFont="1" applyFill="1" applyProtection="1">
      <alignment vertical="center"/>
    </xf>
    <xf numFmtId="183" fontId="3" fillId="0" borderId="0" xfId="2" applyNumberFormat="1" applyFont="1" applyAlignment="1" applyProtection="1">
      <alignment horizontal="center" vertical="center"/>
    </xf>
    <xf numFmtId="0" fontId="3" fillId="0" borderId="34" xfId="1" applyNumberFormat="1" applyFont="1" applyBorder="1" applyAlignment="1" applyProtection="1">
      <alignment vertical="center"/>
    </xf>
    <xf numFmtId="38" fontId="8" fillId="0" borderId="0" xfId="2" applyFont="1" applyProtection="1">
      <alignment vertical="center"/>
    </xf>
    <xf numFmtId="176" fontId="8" fillId="0" borderId="0" xfId="2" applyNumberFormat="1" applyFont="1" applyProtection="1">
      <alignment vertical="center"/>
    </xf>
    <xf numFmtId="0" fontId="8" fillId="0" borderId="0" xfId="2" applyNumberFormat="1" applyFont="1" applyAlignment="1" applyProtection="1">
      <alignment horizontal="center" vertical="center"/>
    </xf>
    <xf numFmtId="177" fontId="8" fillId="0" borderId="0" xfId="2" applyNumberFormat="1" applyFont="1" applyAlignment="1" applyProtection="1">
      <alignment horizontal="right" vertical="center"/>
    </xf>
    <xf numFmtId="0" fontId="8" fillId="0" borderId="0" xfId="2" applyNumberFormat="1" applyFont="1" applyAlignment="1" applyProtection="1">
      <alignment horizontal="right" vertical="center"/>
    </xf>
    <xf numFmtId="178" fontId="8" fillId="0" borderId="0" xfId="2" applyNumberFormat="1" applyFont="1" applyAlignment="1" applyProtection="1">
      <alignment horizontal="right" vertical="center"/>
    </xf>
    <xf numFmtId="179" fontId="8" fillId="0" borderId="0" xfId="2" applyNumberFormat="1" applyFont="1" applyAlignment="1" applyProtection="1">
      <alignment horizontal="right" vertical="center"/>
    </xf>
    <xf numFmtId="0" fontId="8" fillId="0" borderId="0" xfId="1" applyNumberFormat="1" applyFont="1" applyProtection="1">
      <alignment vertical="center"/>
    </xf>
    <xf numFmtId="38" fontId="3" fillId="3" borderId="6" xfId="2" applyFont="1" applyFill="1" applyBorder="1" applyProtection="1">
      <alignment vertical="center"/>
    </xf>
    <xf numFmtId="176" fontId="3" fillId="2" borderId="1" xfId="2" applyNumberFormat="1" applyFont="1" applyFill="1" applyBorder="1" applyAlignment="1" applyProtection="1">
      <alignment horizontal="center" vertical="center" wrapText="1"/>
    </xf>
    <xf numFmtId="38" fontId="3" fillId="2" borderId="1" xfId="2" applyFont="1" applyFill="1" applyBorder="1" applyAlignment="1" applyProtection="1">
      <alignment horizontal="center" vertical="center" wrapText="1"/>
    </xf>
    <xf numFmtId="38" fontId="3" fillId="0" borderId="11" xfId="2" applyFont="1" applyFill="1" applyBorder="1" applyAlignment="1" applyProtection="1">
      <alignment horizontal="center" vertical="center"/>
    </xf>
    <xf numFmtId="38" fontId="8" fillId="0" borderId="0" xfId="2" applyFont="1" applyFill="1" applyProtection="1">
      <alignment vertical="center"/>
    </xf>
    <xf numFmtId="38" fontId="3" fillId="0" borderId="0" xfId="2" applyFont="1" applyFill="1" applyAlignment="1" applyProtection="1">
      <alignment horizontal="center" vertical="center" wrapText="1"/>
    </xf>
    <xf numFmtId="38" fontId="11" fillId="0" borderId="0" xfId="2" applyFont="1" applyFill="1" applyAlignment="1">
      <alignment vertical="center"/>
    </xf>
    <xf numFmtId="38" fontId="10" fillId="0" borderId="0" xfId="2" applyFont="1" applyFill="1" applyProtection="1">
      <alignment vertical="center"/>
    </xf>
    <xf numFmtId="38" fontId="12" fillId="0" borderId="0" xfId="2" applyFont="1" applyFill="1" applyProtection="1">
      <alignment vertical="center"/>
    </xf>
    <xf numFmtId="183" fontId="13" fillId="0" borderId="0" xfId="2" applyNumberFormat="1" applyFont="1" applyFill="1" applyProtection="1">
      <alignment vertical="center"/>
    </xf>
    <xf numFmtId="38" fontId="13" fillId="0" borderId="0" xfId="2" applyFont="1" applyFill="1" applyAlignment="1" applyProtection="1">
      <alignment horizontal="center" vertical="center" wrapText="1"/>
    </xf>
    <xf numFmtId="38" fontId="14" fillId="0" borderId="0" xfId="2" applyFont="1" applyFill="1" applyAlignment="1">
      <alignment vertical="center"/>
    </xf>
    <xf numFmtId="38" fontId="13" fillId="0" borderId="0" xfId="2" applyFont="1" applyFill="1" applyProtection="1">
      <alignment vertical="center"/>
    </xf>
    <xf numFmtId="38" fontId="13" fillId="0" borderId="0" xfId="2" applyNumberFormat="1" applyFont="1" applyFill="1" applyProtection="1">
      <alignment vertical="center"/>
    </xf>
    <xf numFmtId="38" fontId="9" fillId="0" borderId="0" xfId="2" applyFont="1" applyFill="1" applyProtection="1">
      <alignment vertical="center"/>
    </xf>
    <xf numFmtId="38" fontId="3" fillId="0" borderId="26" xfId="2" applyFont="1" applyFill="1" applyBorder="1" applyProtection="1">
      <alignment vertical="center"/>
    </xf>
    <xf numFmtId="0" fontId="3" fillId="0" borderId="0" xfId="2" applyNumberFormat="1" applyFont="1" applyFill="1" applyAlignment="1" applyProtection="1">
      <alignment horizontal="center" vertical="center"/>
    </xf>
    <xf numFmtId="176" fontId="3" fillId="0" borderId="0" xfId="2" applyNumberFormat="1" applyFont="1" applyFill="1" applyProtection="1">
      <alignment vertical="center"/>
    </xf>
    <xf numFmtId="38" fontId="3" fillId="0" borderId="0" xfId="1" applyFont="1" applyFill="1" applyAlignment="1" applyProtection="1">
      <alignment horizontal="right" vertical="center"/>
    </xf>
    <xf numFmtId="176" fontId="3" fillId="2" borderId="1" xfId="2" applyNumberFormat="1" applyFont="1" applyFill="1" applyBorder="1" applyAlignment="1" applyProtection="1">
      <alignment horizontal="center" vertical="center" wrapText="1"/>
    </xf>
    <xf numFmtId="38" fontId="3" fillId="2" borderId="1" xfId="2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179" fontId="3" fillId="2" borderId="13" xfId="2" applyNumberFormat="1" applyFont="1" applyFill="1" applyBorder="1" applyAlignment="1" applyProtection="1">
      <alignment horizontal="center" vertical="center" wrapText="1"/>
    </xf>
    <xf numFmtId="0" fontId="2" fillId="0" borderId="12" xfId="3" applyFont="1" applyBorder="1">
      <alignment vertical="center"/>
    </xf>
    <xf numFmtId="0" fontId="2" fillId="0" borderId="2" xfId="3" applyFont="1" applyBorder="1">
      <alignment vertical="center"/>
    </xf>
    <xf numFmtId="38" fontId="3" fillId="0" borderId="11" xfId="2" applyFont="1" applyBorder="1" applyAlignment="1" applyProtection="1">
      <alignment horizontal="center" vertical="center"/>
    </xf>
    <xf numFmtId="38" fontId="3" fillId="0" borderId="9" xfId="2" applyFont="1" applyBorder="1" applyAlignment="1" applyProtection="1">
      <alignment horizontal="center" vertical="center"/>
    </xf>
    <xf numFmtId="38" fontId="3" fillId="0" borderId="4" xfId="2" applyFont="1" applyBorder="1" applyAlignment="1" applyProtection="1">
      <alignment horizontal="center" vertical="center"/>
    </xf>
    <xf numFmtId="38" fontId="13" fillId="0" borderId="35" xfId="2" applyFont="1" applyFill="1" applyBorder="1" applyAlignment="1" applyProtection="1">
      <alignment horizontal="center" vertical="center" wrapText="1"/>
    </xf>
    <xf numFmtId="38" fontId="13" fillId="0" borderId="0" xfId="2" applyFont="1" applyFill="1" applyAlignment="1" applyProtection="1">
      <alignment horizontal="center" vertical="center" wrapText="1"/>
    </xf>
    <xf numFmtId="38" fontId="3" fillId="0" borderId="0" xfId="2" applyFont="1" applyFill="1" applyAlignment="1" applyProtection="1">
      <alignment horizontal="center" vertical="center" wrapText="1"/>
    </xf>
    <xf numFmtId="38" fontId="3" fillId="0" borderId="35" xfId="2" applyFont="1" applyFill="1" applyBorder="1" applyAlignment="1" applyProtection="1">
      <alignment horizontal="center" vertical="center" wrapText="1"/>
    </xf>
    <xf numFmtId="38" fontId="3" fillId="0" borderId="0" xfId="2" applyFont="1" applyFill="1" applyBorder="1" applyAlignment="1" applyProtection="1">
      <alignment horizontal="center" vertical="center" wrapText="1"/>
    </xf>
    <xf numFmtId="3" fontId="3" fillId="2" borderId="1" xfId="2" applyNumberFormat="1" applyFont="1" applyFill="1" applyBorder="1" applyAlignment="1" applyProtection="1">
      <alignment vertical="center"/>
    </xf>
    <xf numFmtId="0" fontId="3" fillId="0" borderId="34" xfId="2" applyNumberFormat="1" applyFont="1" applyBorder="1" applyAlignment="1" applyProtection="1">
      <alignment horizontal="center" vertical="center"/>
    </xf>
    <xf numFmtId="38" fontId="3" fillId="0" borderId="11" xfId="2" applyFont="1" applyFill="1" applyBorder="1" applyAlignment="1" applyProtection="1">
      <alignment horizontal="center" vertical="center"/>
    </xf>
    <xf numFmtId="38" fontId="3" fillId="0" borderId="4" xfId="2" applyFont="1" applyFill="1" applyBorder="1" applyAlignment="1" applyProtection="1">
      <alignment horizontal="center" vertical="center"/>
    </xf>
    <xf numFmtId="3" fontId="3" fillId="0" borderId="10" xfId="2" applyNumberFormat="1" applyFont="1" applyFill="1" applyBorder="1" applyAlignment="1" applyProtection="1">
      <alignment vertical="center"/>
    </xf>
    <xf numFmtId="3" fontId="3" fillId="0" borderId="3" xfId="2" applyNumberFormat="1" applyFont="1" applyFill="1" applyBorder="1" applyAlignment="1" applyProtection="1">
      <alignment vertical="center"/>
    </xf>
    <xf numFmtId="3" fontId="3" fillId="0" borderId="6" xfId="2" applyNumberFormat="1" applyFont="1" applyFill="1" applyBorder="1" applyAlignment="1" applyProtection="1">
      <alignment horizontal="right" vertical="center"/>
    </xf>
    <xf numFmtId="3" fontId="3" fillId="0" borderId="5" xfId="2" applyNumberFormat="1" applyFont="1" applyFill="1" applyBorder="1" applyAlignment="1" applyProtection="1">
      <alignment horizontal="right" vertical="center"/>
    </xf>
    <xf numFmtId="3" fontId="3" fillId="0" borderId="1" xfId="2" applyNumberFormat="1" applyFont="1" applyFill="1" applyBorder="1" applyAlignment="1" applyProtection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tabSelected="1" topLeftCell="A70" zoomScale="85" zoomScaleNormal="85" workbookViewId="0">
      <selection activeCell="WWI215" sqref="WWI215"/>
    </sheetView>
  </sheetViews>
  <sheetFormatPr defaultRowHeight="11.25"/>
  <cols>
    <col min="1" max="1" width="6.125" style="1" customWidth="1"/>
    <col min="2" max="2" width="3" style="8" customWidth="1"/>
    <col min="3" max="3" width="15.375" style="1" customWidth="1"/>
    <col min="4" max="4" width="3.625" style="7" customWidth="1"/>
    <col min="5" max="5" width="4.125" style="6" customWidth="1"/>
    <col min="6" max="6" width="4.125" style="5" customWidth="1"/>
    <col min="7" max="7" width="4.125" style="4" customWidth="1"/>
    <col min="8" max="8" width="3.875" style="3" customWidth="1"/>
    <col min="9" max="11" width="8.125" style="1" customWidth="1"/>
    <col min="12" max="12" width="5.5" style="2" customWidth="1"/>
    <col min="13" max="21" width="8.125" style="1" customWidth="1"/>
    <col min="22" max="24" width="8.125" style="2" customWidth="1"/>
    <col min="25" max="27" width="8.125" style="1" customWidth="1"/>
    <col min="28" max="29" width="9" style="147"/>
    <col min="30" max="31" width="9" style="27"/>
    <col min="32" max="370" width="9" style="1"/>
    <col min="371" max="371" width="6.125" style="1" customWidth="1"/>
    <col min="372" max="372" width="3" style="1" customWidth="1"/>
    <col min="373" max="373" width="15.375" style="1" customWidth="1"/>
    <col min="374" max="374" width="3.625" style="1" customWidth="1"/>
    <col min="375" max="377" width="4.125" style="1" customWidth="1"/>
    <col min="378" max="378" width="3.875" style="1" customWidth="1"/>
    <col min="379" max="381" width="8.125" style="1" customWidth="1"/>
    <col min="382" max="382" width="5.5" style="1" customWidth="1"/>
    <col min="383" max="397" width="8.125" style="1" customWidth="1"/>
    <col min="398" max="16384" width="9" style="1"/>
  </cols>
  <sheetData>
    <row r="1" spans="1:31" s="127" customFormat="1" ht="17.25">
      <c r="A1" s="127" t="s">
        <v>113</v>
      </c>
      <c r="B1" s="134"/>
      <c r="D1" s="133"/>
      <c r="E1" s="132"/>
      <c r="F1" s="131"/>
      <c r="G1" s="130"/>
      <c r="H1" s="129"/>
      <c r="I1" s="149"/>
      <c r="J1" s="149"/>
      <c r="K1" s="149"/>
      <c r="V1" s="128"/>
      <c r="W1" s="128"/>
      <c r="X1" s="128"/>
      <c r="Z1" s="123"/>
      <c r="AB1" s="143"/>
      <c r="AC1" s="143"/>
      <c r="AD1" s="139"/>
      <c r="AE1" s="139"/>
    </row>
    <row r="2" spans="1:31" s="123" customFormat="1" ht="14.1" customHeight="1">
      <c r="B2" s="8"/>
      <c r="E2" s="126"/>
      <c r="F2" s="126"/>
      <c r="G2" s="126"/>
      <c r="H2" s="125"/>
      <c r="P2" s="124"/>
      <c r="Q2" s="124"/>
      <c r="R2" s="124"/>
      <c r="S2" s="124"/>
      <c r="T2" s="124"/>
      <c r="U2" s="124"/>
      <c r="V2" s="124"/>
      <c r="W2" s="124"/>
      <c r="X2" s="124"/>
      <c r="AB2" s="144"/>
      <c r="AC2" s="144"/>
      <c r="AD2" s="124"/>
      <c r="AE2" s="124"/>
    </row>
    <row r="3" spans="1:31" s="121" customFormat="1" ht="32.1" customHeight="1">
      <c r="A3" s="155" t="s">
        <v>112</v>
      </c>
      <c r="B3" s="156" t="s">
        <v>10</v>
      </c>
      <c r="C3" s="155" t="s">
        <v>9</v>
      </c>
      <c r="D3" s="157" t="s">
        <v>111</v>
      </c>
      <c r="E3" s="157"/>
      <c r="F3" s="157"/>
      <c r="G3" s="157"/>
      <c r="H3" s="157"/>
      <c r="I3" s="155" t="s">
        <v>110</v>
      </c>
      <c r="J3" s="155"/>
      <c r="K3" s="155" t="s">
        <v>109</v>
      </c>
      <c r="L3" s="154" t="s">
        <v>108</v>
      </c>
      <c r="M3" s="155" t="s">
        <v>107</v>
      </c>
      <c r="N3" s="155"/>
      <c r="O3" s="155"/>
      <c r="P3" s="155" t="s">
        <v>106</v>
      </c>
      <c r="Q3" s="155"/>
      <c r="R3" s="155"/>
      <c r="S3" s="155" t="s">
        <v>105</v>
      </c>
      <c r="T3" s="155"/>
      <c r="U3" s="155"/>
      <c r="V3" s="154" t="s">
        <v>104</v>
      </c>
      <c r="W3" s="154"/>
      <c r="X3" s="154"/>
      <c r="Y3" s="155" t="s">
        <v>103</v>
      </c>
      <c r="Z3" s="155"/>
      <c r="AA3" s="155"/>
      <c r="AB3" s="145"/>
      <c r="AC3" s="145"/>
      <c r="AD3" s="140"/>
      <c r="AE3" s="140"/>
    </row>
    <row r="4" spans="1:31" s="121" customFormat="1" ht="50.25" customHeight="1">
      <c r="A4" s="155"/>
      <c r="B4" s="156"/>
      <c r="C4" s="155"/>
      <c r="D4" s="158" t="s">
        <v>102</v>
      </c>
      <c r="E4" s="159"/>
      <c r="F4" s="159"/>
      <c r="G4" s="160"/>
      <c r="H4" s="122" t="s">
        <v>101</v>
      </c>
      <c r="I4" s="137" t="s">
        <v>100</v>
      </c>
      <c r="J4" s="137" t="s">
        <v>99</v>
      </c>
      <c r="K4" s="155"/>
      <c r="L4" s="154"/>
      <c r="M4" s="137" t="s">
        <v>98</v>
      </c>
      <c r="N4" s="137" t="s">
        <v>97</v>
      </c>
      <c r="O4" s="137" t="s">
        <v>96</v>
      </c>
      <c r="P4" s="137" t="s">
        <v>95</v>
      </c>
      <c r="Q4" s="137" t="s">
        <v>94</v>
      </c>
      <c r="R4" s="137" t="s">
        <v>93</v>
      </c>
      <c r="S4" s="137" t="s">
        <v>95</v>
      </c>
      <c r="T4" s="137" t="s">
        <v>94</v>
      </c>
      <c r="U4" s="137" t="s">
        <v>93</v>
      </c>
      <c r="V4" s="136" t="s">
        <v>92</v>
      </c>
      <c r="W4" s="136" t="s">
        <v>91</v>
      </c>
      <c r="X4" s="136" t="s">
        <v>90</v>
      </c>
      <c r="Y4" s="137" t="s">
        <v>89</v>
      </c>
      <c r="Z4" s="137" t="s">
        <v>88</v>
      </c>
      <c r="AA4" s="137" t="s">
        <v>87</v>
      </c>
      <c r="AB4" s="164"/>
      <c r="AC4" s="165"/>
      <c r="AD4" s="166"/>
      <c r="AE4" s="166"/>
    </row>
    <row r="5" spans="1:31" s="27" customFormat="1" ht="14.1" customHeight="1">
      <c r="A5" s="161" t="s">
        <v>7</v>
      </c>
      <c r="B5" s="23">
        <v>6</v>
      </c>
      <c r="C5" s="23" t="s">
        <v>86</v>
      </c>
      <c r="D5" s="91" t="s">
        <v>15</v>
      </c>
      <c r="E5" s="90" t="s">
        <v>118</v>
      </c>
      <c r="F5" s="89" t="s">
        <v>119</v>
      </c>
      <c r="G5" s="88" t="s">
        <v>120</v>
      </c>
      <c r="H5" s="87" t="s">
        <v>121</v>
      </c>
      <c r="I5" s="86">
        <v>43467</v>
      </c>
      <c r="J5" s="66">
        <v>42303</v>
      </c>
      <c r="K5" s="86">
        <v>42508</v>
      </c>
      <c r="L5" s="85">
        <f t="shared" ref="L5:L12" si="0">+ROUND(J5/K5*100,1)</f>
        <v>99.5</v>
      </c>
      <c r="M5" s="23">
        <v>6022</v>
      </c>
      <c r="N5" s="23">
        <v>4851</v>
      </c>
      <c r="O5" s="23">
        <v>4785</v>
      </c>
      <c r="P5" s="23">
        <v>25520</v>
      </c>
      <c r="Q5" s="23">
        <v>23984</v>
      </c>
      <c r="R5" s="23">
        <v>16499</v>
      </c>
      <c r="S5" s="23">
        <v>587</v>
      </c>
      <c r="T5" s="23">
        <v>567</v>
      </c>
      <c r="U5" s="23">
        <v>390</v>
      </c>
      <c r="V5" s="85">
        <f>+ROUND(N5/M5*100,1)</f>
        <v>80.599999999999994</v>
      </c>
      <c r="W5" s="85">
        <f>+ROUND(O5/M5*100,1)</f>
        <v>79.5</v>
      </c>
      <c r="X5" s="85">
        <f t="shared" ref="X5:X12" si="1">+ROUND(R5/Q5*100,1)</f>
        <v>68.8</v>
      </c>
      <c r="Y5" s="84" t="s">
        <v>14</v>
      </c>
      <c r="Z5" s="23">
        <v>1512</v>
      </c>
      <c r="AA5" s="23">
        <v>3024</v>
      </c>
      <c r="AB5" s="146"/>
      <c r="AC5" s="146"/>
    </row>
    <row r="6" spans="1:31" s="27" customFormat="1" ht="14.1" customHeight="1">
      <c r="A6" s="162"/>
      <c r="B6" s="73">
        <v>42</v>
      </c>
      <c r="C6" s="73" t="s">
        <v>85</v>
      </c>
      <c r="D6" s="82" t="s">
        <v>15</v>
      </c>
      <c r="E6" s="81" t="s">
        <v>122</v>
      </c>
      <c r="F6" s="80" t="s">
        <v>119</v>
      </c>
      <c r="G6" s="79" t="s">
        <v>123</v>
      </c>
      <c r="H6" s="78" t="s">
        <v>124</v>
      </c>
      <c r="I6" s="76">
        <v>5300</v>
      </c>
      <c r="J6" s="77">
        <v>4027</v>
      </c>
      <c r="K6" s="76">
        <v>4027</v>
      </c>
      <c r="L6" s="75">
        <f t="shared" si="0"/>
        <v>100</v>
      </c>
      <c r="M6" s="73">
        <v>1760</v>
      </c>
      <c r="N6" s="73">
        <v>1760</v>
      </c>
      <c r="O6" s="73">
        <v>1760</v>
      </c>
      <c r="P6" s="73">
        <v>4756</v>
      </c>
      <c r="Q6" s="73">
        <v>4834</v>
      </c>
      <c r="R6" s="73">
        <v>4822</v>
      </c>
      <c r="S6" s="73">
        <v>897</v>
      </c>
      <c r="T6" s="73">
        <v>1200</v>
      </c>
      <c r="U6" s="73">
        <v>1197</v>
      </c>
      <c r="V6" s="75">
        <f>+ROUND(N6/M6*100,1)</f>
        <v>100</v>
      </c>
      <c r="W6" s="75">
        <f>+ROUND(O6/M6*100,1)</f>
        <v>100</v>
      </c>
      <c r="X6" s="75">
        <f t="shared" si="1"/>
        <v>99.8</v>
      </c>
      <c r="Y6" s="74" t="s">
        <v>14</v>
      </c>
      <c r="Z6" s="73">
        <v>1321</v>
      </c>
      <c r="AA6" s="73">
        <v>2451</v>
      </c>
      <c r="AB6" s="141"/>
      <c r="AC6" s="146"/>
    </row>
    <row r="7" spans="1:31" s="27" customFormat="1" ht="14.1" customHeight="1">
      <c r="A7" s="162"/>
      <c r="B7" s="73">
        <v>13</v>
      </c>
      <c r="C7" s="73" t="s">
        <v>6</v>
      </c>
      <c r="D7" s="82" t="s">
        <v>15</v>
      </c>
      <c r="E7" s="81" t="s">
        <v>125</v>
      </c>
      <c r="F7" s="80" t="s">
        <v>119</v>
      </c>
      <c r="G7" s="79" t="s">
        <v>126</v>
      </c>
      <c r="H7" s="78" t="s">
        <v>127</v>
      </c>
      <c r="I7" s="76">
        <v>19800</v>
      </c>
      <c r="J7" s="77">
        <v>17927</v>
      </c>
      <c r="K7" s="76">
        <v>18025</v>
      </c>
      <c r="L7" s="75">
        <f t="shared" si="0"/>
        <v>99.5</v>
      </c>
      <c r="M7" s="73">
        <v>4547</v>
      </c>
      <c r="N7" s="73">
        <v>3362</v>
      </c>
      <c r="O7" s="73">
        <v>3319</v>
      </c>
      <c r="P7" s="73">
        <v>23500</v>
      </c>
      <c r="Q7" s="73">
        <v>20698</v>
      </c>
      <c r="R7" s="73">
        <v>12641</v>
      </c>
      <c r="S7" s="73">
        <v>1187</v>
      </c>
      <c r="T7" s="73">
        <v>1116</v>
      </c>
      <c r="U7" s="73">
        <v>695</v>
      </c>
      <c r="V7" s="75">
        <f>+ROUND((N7-56)/(M7-56)*100,1)</f>
        <v>73.599999999999994</v>
      </c>
      <c r="W7" s="75">
        <f>+ROUND((O7-56)/(M7-56)*100,1)</f>
        <v>72.7</v>
      </c>
      <c r="X7" s="75">
        <f t="shared" si="1"/>
        <v>61.1</v>
      </c>
      <c r="Y7" s="98" t="s">
        <v>32</v>
      </c>
      <c r="Z7" s="73">
        <v>1015</v>
      </c>
      <c r="AA7" s="73">
        <v>2257</v>
      </c>
      <c r="AB7" s="146"/>
      <c r="AC7" s="146"/>
    </row>
    <row r="8" spans="1:31" s="27" customFormat="1" ht="14.1" customHeight="1">
      <c r="A8" s="162"/>
      <c r="B8" s="73">
        <v>90</v>
      </c>
      <c r="C8" s="73" t="s">
        <v>84</v>
      </c>
      <c r="D8" s="82" t="s">
        <v>15</v>
      </c>
      <c r="E8" s="81" t="s">
        <v>128</v>
      </c>
      <c r="F8" s="80" t="s">
        <v>119</v>
      </c>
      <c r="G8" s="79" t="s">
        <v>129</v>
      </c>
      <c r="H8" s="78" t="s">
        <v>121</v>
      </c>
      <c r="I8" s="76">
        <v>7670</v>
      </c>
      <c r="J8" s="77">
        <v>6623</v>
      </c>
      <c r="K8" s="76">
        <v>6816</v>
      </c>
      <c r="L8" s="75">
        <f t="shared" si="0"/>
        <v>97.2</v>
      </c>
      <c r="M8" s="73">
        <v>1207</v>
      </c>
      <c r="N8" s="73">
        <v>777</v>
      </c>
      <c r="O8" s="73">
        <v>777</v>
      </c>
      <c r="P8" s="73">
        <v>3620</v>
      </c>
      <c r="Q8" s="73">
        <v>3479</v>
      </c>
      <c r="R8" s="73">
        <v>3307</v>
      </c>
      <c r="S8" s="73">
        <v>472</v>
      </c>
      <c r="T8" s="73">
        <v>525</v>
      </c>
      <c r="U8" s="73">
        <v>499</v>
      </c>
      <c r="V8" s="75">
        <f>+ROUND(N8/M8*100,1)</f>
        <v>64.400000000000006</v>
      </c>
      <c r="W8" s="75">
        <f>+ROUND(O8/M8*100,1)</f>
        <v>64.400000000000006</v>
      </c>
      <c r="X8" s="75">
        <f t="shared" si="1"/>
        <v>95.1</v>
      </c>
      <c r="Y8" s="84" t="s">
        <v>14</v>
      </c>
      <c r="Z8" s="73">
        <v>1512</v>
      </c>
      <c r="AA8" s="73">
        <v>3132</v>
      </c>
      <c r="AB8" s="146"/>
      <c r="AC8" s="146"/>
    </row>
    <row r="9" spans="1:31" s="27" customFormat="1" ht="14.1" customHeight="1">
      <c r="A9" s="162"/>
      <c r="B9" s="73">
        <v>50</v>
      </c>
      <c r="C9" s="73" t="s">
        <v>83</v>
      </c>
      <c r="D9" s="82" t="s">
        <v>41</v>
      </c>
      <c r="E9" s="81" t="s">
        <v>130</v>
      </c>
      <c r="F9" s="80" t="s">
        <v>131</v>
      </c>
      <c r="G9" s="79" t="s">
        <v>132</v>
      </c>
      <c r="H9" s="78" t="s">
        <v>133</v>
      </c>
      <c r="I9" s="76">
        <v>11900</v>
      </c>
      <c r="J9" s="77">
        <v>6869</v>
      </c>
      <c r="K9" s="76">
        <v>6870</v>
      </c>
      <c r="L9" s="75">
        <f t="shared" si="0"/>
        <v>100</v>
      </c>
      <c r="M9" s="73">
        <v>932</v>
      </c>
      <c r="N9" s="73">
        <v>780</v>
      </c>
      <c r="O9" s="73">
        <v>736</v>
      </c>
      <c r="P9" s="73">
        <v>5785</v>
      </c>
      <c r="Q9" s="73">
        <v>3582</v>
      </c>
      <c r="R9" s="73">
        <v>2877</v>
      </c>
      <c r="S9" s="73">
        <v>429</v>
      </c>
      <c r="T9" s="73">
        <v>431</v>
      </c>
      <c r="U9" s="73">
        <v>372</v>
      </c>
      <c r="V9" s="75">
        <f>+ROUND((N9-161)/(M9-161)*100,1)</f>
        <v>80.3</v>
      </c>
      <c r="W9" s="75">
        <f>+ROUND((O9-161)/(M9-161)*100,1)</f>
        <v>74.599999999999994</v>
      </c>
      <c r="X9" s="75">
        <f t="shared" si="1"/>
        <v>80.3</v>
      </c>
      <c r="Y9" s="84" t="s">
        <v>36</v>
      </c>
      <c r="Z9" s="73">
        <v>1595</v>
      </c>
      <c r="AA9" s="73">
        <v>3430</v>
      </c>
      <c r="AB9" s="146"/>
      <c r="AC9" s="146"/>
    </row>
    <row r="10" spans="1:31" s="27" customFormat="1" ht="14.1" customHeight="1">
      <c r="A10" s="162"/>
      <c r="B10" s="73">
        <v>37</v>
      </c>
      <c r="C10" s="73" t="s">
        <v>82</v>
      </c>
      <c r="D10" s="82" t="s">
        <v>15</v>
      </c>
      <c r="E10" s="81" t="s">
        <v>125</v>
      </c>
      <c r="F10" s="80" t="s">
        <v>119</v>
      </c>
      <c r="G10" s="79" t="s">
        <v>126</v>
      </c>
      <c r="H10" s="78" t="s">
        <v>134</v>
      </c>
      <c r="I10" s="76">
        <v>109600</v>
      </c>
      <c r="J10" s="77">
        <v>106914</v>
      </c>
      <c r="K10" s="76">
        <v>107087</v>
      </c>
      <c r="L10" s="75">
        <f t="shared" si="0"/>
        <v>99.8</v>
      </c>
      <c r="M10" s="73">
        <v>14002</v>
      </c>
      <c r="N10" s="73">
        <v>12466</v>
      </c>
      <c r="O10" s="73">
        <v>11997</v>
      </c>
      <c r="P10" s="73">
        <v>45900</v>
      </c>
      <c r="Q10" s="73">
        <v>41719</v>
      </c>
      <c r="R10" s="73">
        <v>38362</v>
      </c>
      <c r="S10" s="73">
        <v>419</v>
      </c>
      <c r="T10" s="73">
        <v>390</v>
      </c>
      <c r="U10" s="73">
        <v>359</v>
      </c>
      <c r="V10" s="75">
        <f>+ROUND(N10/M10*100,1)</f>
        <v>89</v>
      </c>
      <c r="W10" s="75">
        <f>+ROUND(O10/M10*100,1)</f>
        <v>85.7</v>
      </c>
      <c r="X10" s="75">
        <f t="shared" si="1"/>
        <v>92</v>
      </c>
      <c r="Y10" s="98" t="s">
        <v>14</v>
      </c>
      <c r="Z10" s="73">
        <v>1728</v>
      </c>
      <c r="AA10" s="73">
        <v>3618</v>
      </c>
      <c r="AB10" s="147"/>
      <c r="AC10" s="147"/>
    </row>
    <row r="11" spans="1:31" s="27" customFormat="1" ht="14.1" customHeight="1" thickBot="1">
      <c r="A11" s="162"/>
      <c r="B11" s="62">
        <v>86</v>
      </c>
      <c r="C11" s="62" t="s">
        <v>81</v>
      </c>
      <c r="D11" s="72" t="s">
        <v>15</v>
      </c>
      <c r="E11" s="71" t="s">
        <v>135</v>
      </c>
      <c r="F11" s="70" t="s">
        <v>119</v>
      </c>
      <c r="G11" s="69" t="s">
        <v>126</v>
      </c>
      <c r="H11" s="68" t="s">
        <v>134</v>
      </c>
      <c r="I11" s="65">
        <v>6860</v>
      </c>
      <c r="J11" s="66">
        <v>64</v>
      </c>
      <c r="K11" s="65">
        <v>64</v>
      </c>
      <c r="L11" s="64">
        <f t="shared" si="0"/>
        <v>100</v>
      </c>
      <c r="M11" s="62">
        <v>546</v>
      </c>
      <c r="N11" s="62">
        <v>546</v>
      </c>
      <c r="O11" s="62">
        <v>546</v>
      </c>
      <c r="P11" s="62">
        <v>2058</v>
      </c>
      <c r="Q11" s="62">
        <v>2822</v>
      </c>
      <c r="R11" s="62">
        <v>1496</v>
      </c>
      <c r="S11" s="62">
        <v>300</v>
      </c>
      <c r="T11" s="62">
        <v>44094</v>
      </c>
      <c r="U11" s="62">
        <v>23373</v>
      </c>
      <c r="V11" s="64">
        <f>+ROUND(N11/M11*100,1)</f>
        <v>100</v>
      </c>
      <c r="W11" s="64">
        <f>+ROUND(O11/M11*100,1)</f>
        <v>100</v>
      </c>
      <c r="X11" s="64">
        <f t="shared" si="1"/>
        <v>53</v>
      </c>
      <c r="Y11" s="84" t="s">
        <v>36</v>
      </c>
      <c r="Z11" s="62">
        <v>2700</v>
      </c>
      <c r="AA11" s="62">
        <v>2700</v>
      </c>
      <c r="AB11" s="147"/>
      <c r="AC11" s="147"/>
    </row>
    <row r="12" spans="1:31" ht="14.1" customHeight="1" thickTop="1">
      <c r="A12" s="162"/>
      <c r="B12" s="95"/>
      <c r="C12" s="61" t="s">
        <v>0</v>
      </c>
      <c r="D12" s="60"/>
      <c r="E12" s="59"/>
      <c r="F12" s="97"/>
      <c r="G12" s="57"/>
      <c r="H12" s="96"/>
      <c r="I12" s="52">
        <f>+SUM(I5:I11)</f>
        <v>204597</v>
      </c>
      <c r="J12" s="100">
        <f>+SUM(J5:J11)</f>
        <v>184727</v>
      </c>
      <c r="K12" s="52">
        <f>+SUM(K5:K11)</f>
        <v>185397</v>
      </c>
      <c r="L12" s="54">
        <f t="shared" si="0"/>
        <v>99.6</v>
      </c>
      <c r="M12" s="52">
        <f t="shared" ref="M12:R12" si="2">+SUM(M5:M11)</f>
        <v>29016</v>
      </c>
      <c r="N12" s="52">
        <f t="shared" si="2"/>
        <v>24542</v>
      </c>
      <c r="O12" s="52">
        <f t="shared" si="2"/>
        <v>23920</v>
      </c>
      <c r="P12" s="52">
        <f t="shared" si="2"/>
        <v>111139</v>
      </c>
      <c r="Q12" s="52">
        <f t="shared" si="2"/>
        <v>101118</v>
      </c>
      <c r="R12" s="52">
        <f t="shared" si="2"/>
        <v>80004</v>
      </c>
      <c r="S12" s="52">
        <f>+ROUND((P12-690-700)/I12*1000,0)</f>
        <v>536</v>
      </c>
      <c r="T12" s="52">
        <f>+ROUND((Q12-694-312)/J12*1000,0)</f>
        <v>542</v>
      </c>
      <c r="U12" s="52">
        <f>+ROUND((R12-167-312)/J12*1000,0)</f>
        <v>431</v>
      </c>
      <c r="V12" s="54">
        <f>+ROUND((N12+56+161)/(M12+56+161)*100,1)</f>
        <v>84.7</v>
      </c>
      <c r="W12" s="54">
        <f>+ROUND((O12+56+161)/(M12+56+161)*100,1)</f>
        <v>82.6</v>
      </c>
      <c r="X12" s="54">
        <f t="shared" si="1"/>
        <v>79.099999999999994</v>
      </c>
      <c r="Y12" s="53" t="s">
        <v>13</v>
      </c>
      <c r="Z12" s="52">
        <f>+ROUND(SUM(Z5:Z11)/7,0)</f>
        <v>1626</v>
      </c>
      <c r="AA12" s="52">
        <f>+ROUND(SUM(AA5:AA11)/7,0)</f>
        <v>2945</v>
      </c>
    </row>
    <row r="13" spans="1:31" ht="13.5" customHeight="1">
      <c r="A13" s="163"/>
      <c r="B13" s="92"/>
      <c r="C13" s="51"/>
      <c r="D13" s="50"/>
      <c r="E13" s="49"/>
      <c r="F13" s="94"/>
      <c r="G13" s="47"/>
      <c r="H13" s="93"/>
      <c r="I13" s="44"/>
      <c r="J13" s="99"/>
      <c r="K13" s="44"/>
      <c r="L13" s="45"/>
      <c r="M13" s="44"/>
      <c r="N13" s="44"/>
      <c r="O13" s="44"/>
      <c r="P13" s="44"/>
      <c r="Q13" s="44"/>
      <c r="R13" s="44"/>
      <c r="S13" s="44"/>
      <c r="T13" s="44"/>
      <c r="U13" s="44"/>
      <c r="V13" s="45"/>
      <c r="W13" s="45"/>
      <c r="X13" s="45"/>
      <c r="Y13" s="44"/>
      <c r="Z13" s="44"/>
      <c r="AA13" s="44"/>
    </row>
    <row r="14" spans="1:31" s="27" customFormat="1" ht="14.1" customHeight="1">
      <c r="A14" s="161" t="s">
        <v>80</v>
      </c>
      <c r="B14" s="23">
        <v>3</v>
      </c>
      <c r="C14" s="23" t="s">
        <v>79</v>
      </c>
      <c r="D14" s="91" t="s">
        <v>15</v>
      </c>
      <c r="E14" s="90" t="s">
        <v>136</v>
      </c>
      <c r="F14" s="89" t="s">
        <v>137</v>
      </c>
      <c r="G14" s="88" t="s">
        <v>129</v>
      </c>
      <c r="H14" s="87" t="s">
        <v>138</v>
      </c>
      <c r="I14" s="65">
        <v>113000</v>
      </c>
      <c r="J14" s="66">
        <v>96980</v>
      </c>
      <c r="K14" s="65">
        <v>96986</v>
      </c>
      <c r="L14" s="85">
        <f>+ROUND(J14/K14*100,1)</f>
        <v>100</v>
      </c>
      <c r="M14" s="23">
        <v>11810</v>
      </c>
      <c r="N14" s="23">
        <v>11035</v>
      </c>
      <c r="O14" s="23">
        <v>10745</v>
      </c>
      <c r="P14" s="23">
        <v>65500</v>
      </c>
      <c r="Q14" s="23">
        <v>35862</v>
      </c>
      <c r="R14" s="23">
        <v>32356</v>
      </c>
      <c r="S14" s="23">
        <v>580</v>
      </c>
      <c r="T14" s="23">
        <v>370</v>
      </c>
      <c r="U14" s="23">
        <v>334</v>
      </c>
      <c r="V14" s="85">
        <f>+ROUND(N14/M14*100,1)</f>
        <v>93.4</v>
      </c>
      <c r="W14" s="85">
        <f>+ROUND(O14/M14*100,1)</f>
        <v>91</v>
      </c>
      <c r="X14" s="85">
        <f>+ROUND(R14/Q14*100,1)</f>
        <v>90.2</v>
      </c>
      <c r="Y14" s="84" t="s">
        <v>14</v>
      </c>
      <c r="Z14" s="23">
        <v>1186</v>
      </c>
      <c r="AA14" s="23">
        <v>2696</v>
      </c>
      <c r="AB14" s="147"/>
      <c r="AC14" s="147"/>
    </row>
    <row r="15" spans="1:31" s="27" customFormat="1" ht="14.1" customHeight="1">
      <c r="A15" s="162"/>
      <c r="B15" s="73">
        <v>44</v>
      </c>
      <c r="C15" s="73" t="s">
        <v>78</v>
      </c>
      <c r="D15" s="82" t="s">
        <v>15</v>
      </c>
      <c r="E15" s="81" t="s">
        <v>139</v>
      </c>
      <c r="F15" s="80" t="s">
        <v>140</v>
      </c>
      <c r="G15" s="79" t="s">
        <v>126</v>
      </c>
      <c r="H15" s="78" t="s">
        <v>141</v>
      </c>
      <c r="I15" s="76">
        <v>27000</v>
      </c>
      <c r="J15" s="77">
        <v>21673</v>
      </c>
      <c r="K15" s="76">
        <v>21712</v>
      </c>
      <c r="L15" s="75">
        <f>+ROUND(J15/K15*100,1)</f>
        <v>99.8</v>
      </c>
      <c r="M15" s="73">
        <v>3288</v>
      </c>
      <c r="N15" s="73">
        <v>2437</v>
      </c>
      <c r="O15" s="73">
        <v>2370</v>
      </c>
      <c r="P15" s="73">
        <v>15200</v>
      </c>
      <c r="Q15" s="73">
        <v>9943</v>
      </c>
      <c r="R15" s="73">
        <v>9008</v>
      </c>
      <c r="S15" s="73">
        <v>563</v>
      </c>
      <c r="T15" s="73">
        <v>459</v>
      </c>
      <c r="U15" s="73">
        <v>416</v>
      </c>
      <c r="V15" s="75">
        <f>+ROUND(N15/M15*100,1)</f>
        <v>74.099999999999994</v>
      </c>
      <c r="W15" s="75">
        <f>+ROUND(O15/M15*100,1)</f>
        <v>72.099999999999994</v>
      </c>
      <c r="X15" s="75">
        <f>+ROUND(R15/Q15*100,1)</f>
        <v>90.6</v>
      </c>
      <c r="Y15" s="74" t="s">
        <v>14</v>
      </c>
      <c r="Z15" s="73">
        <v>1186</v>
      </c>
      <c r="AA15" s="73">
        <v>2696</v>
      </c>
      <c r="AB15" s="147"/>
      <c r="AC15" s="147"/>
    </row>
    <row r="16" spans="1:31" s="27" customFormat="1" ht="14.1" customHeight="1">
      <c r="A16" s="162"/>
      <c r="B16" s="73">
        <v>67</v>
      </c>
      <c r="C16" s="73" t="s">
        <v>117</v>
      </c>
      <c r="D16" s="82" t="s">
        <v>15</v>
      </c>
      <c r="E16" s="81" t="s">
        <v>118</v>
      </c>
      <c r="F16" s="80" t="s">
        <v>119</v>
      </c>
      <c r="G16" s="79" t="s">
        <v>142</v>
      </c>
      <c r="H16" s="78" t="s">
        <v>121</v>
      </c>
      <c r="I16" s="76">
        <v>10400</v>
      </c>
      <c r="J16" s="77">
        <v>10135</v>
      </c>
      <c r="K16" s="76">
        <v>10149</v>
      </c>
      <c r="L16" s="75">
        <f>+ROUND(J16/K16*100,1)</f>
        <v>99.9</v>
      </c>
      <c r="M16" s="73">
        <v>1651</v>
      </c>
      <c r="N16" s="73">
        <v>1181</v>
      </c>
      <c r="O16" s="73">
        <v>1163</v>
      </c>
      <c r="P16" s="73">
        <v>8000</v>
      </c>
      <c r="Q16" s="73">
        <v>8000</v>
      </c>
      <c r="R16" s="73">
        <v>4523</v>
      </c>
      <c r="S16" s="73">
        <v>769</v>
      </c>
      <c r="T16" s="73">
        <v>789</v>
      </c>
      <c r="U16" s="73">
        <v>446</v>
      </c>
      <c r="V16" s="75">
        <f>+ROUND(N16/M16*100,1)</f>
        <v>71.5</v>
      </c>
      <c r="W16" s="75">
        <f>+ROUND(O16/M16*100,1)</f>
        <v>70.400000000000006</v>
      </c>
      <c r="X16" s="75">
        <f>+ROUND(R16/Q16*100,1)</f>
        <v>56.5</v>
      </c>
      <c r="Y16" s="74" t="s">
        <v>14</v>
      </c>
      <c r="Z16" s="73">
        <v>1186</v>
      </c>
      <c r="AA16" s="73">
        <v>2696</v>
      </c>
      <c r="AB16" s="147"/>
      <c r="AC16" s="147"/>
    </row>
    <row r="17" spans="1:31" s="27" customFormat="1" ht="14.1" customHeight="1" thickBot="1">
      <c r="A17" s="162"/>
      <c r="B17" s="62">
        <v>53</v>
      </c>
      <c r="C17" s="62" t="s">
        <v>77</v>
      </c>
      <c r="D17" s="72" t="s">
        <v>15</v>
      </c>
      <c r="E17" s="71" t="s">
        <v>143</v>
      </c>
      <c r="F17" s="70" t="s">
        <v>119</v>
      </c>
      <c r="G17" s="69" t="s">
        <v>123</v>
      </c>
      <c r="H17" s="68" t="s">
        <v>144</v>
      </c>
      <c r="I17" s="65">
        <v>28600</v>
      </c>
      <c r="J17" s="66">
        <v>27153</v>
      </c>
      <c r="K17" s="65">
        <v>27204</v>
      </c>
      <c r="L17" s="64">
        <f>+ROUND(J17/K17*100,1)</f>
        <v>99.8</v>
      </c>
      <c r="M17" s="62">
        <v>3650</v>
      </c>
      <c r="N17" s="62">
        <v>3092</v>
      </c>
      <c r="O17" s="62">
        <v>3092</v>
      </c>
      <c r="P17" s="62">
        <v>13400</v>
      </c>
      <c r="Q17" s="62">
        <v>10499</v>
      </c>
      <c r="R17" s="62">
        <v>10000</v>
      </c>
      <c r="S17" s="62">
        <v>469</v>
      </c>
      <c r="T17" s="62">
        <v>387</v>
      </c>
      <c r="U17" s="62">
        <v>368</v>
      </c>
      <c r="V17" s="64">
        <f>+ROUND(N17/M17*100,1)</f>
        <v>84.7</v>
      </c>
      <c r="W17" s="64">
        <f>+ROUND(O17/M17*100,1)</f>
        <v>84.7</v>
      </c>
      <c r="X17" s="64">
        <f>+ROUND(R17/Q17*100,1)</f>
        <v>95.2</v>
      </c>
      <c r="Y17" s="63" t="s">
        <v>36</v>
      </c>
      <c r="Z17" s="62">
        <v>1717</v>
      </c>
      <c r="AA17" s="62">
        <v>3445</v>
      </c>
      <c r="AB17" s="147"/>
      <c r="AC17" s="147"/>
    </row>
    <row r="18" spans="1:31" ht="14.1" customHeight="1" thickTop="1">
      <c r="A18" s="162"/>
      <c r="B18" s="95"/>
      <c r="C18" s="61" t="s">
        <v>0</v>
      </c>
      <c r="D18" s="60"/>
      <c r="E18" s="59"/>
      <c r="F18" s="97"/>
      <c r="G18" s="57"/>
      <c r="H18" s="96"/>
      <c r="I18" s="52">
        <f>+SUM(I14:I17)</f>
        <v>179000</v>
      </c>
      <c r="J18" s="100">
        <f>+SUM(J14:J17)</f>
        <v>155941</v>
      </c>
      <c r="K18" s="52">
        <f>+SUM(K14:K17)</f>
        <v>156051</v>
      </c>
      <c r="L18" s="54">
        <f>+ROUND(J18/K18*100,1)</f>
        <v>99.9</v>
      </c>
      <c r="M18" s="52">
        <f t="shared" ref="M18:R18" si="3">+SUM(M14:M17)</f>
        <v>20399</v>
      </c>
      <c r="N18" s="52">
        <f t="shared" si="3"/>
        <v>17745</v>
      </c>
      <c r="O18" s="52">
        <f t="shared" si="3"/>
        <v>17370</v>
      </c>
      <c r="P18" s="52">
        <f t="shared" si="3"/>
        <v>102100</v>
      </c>
      <c r="Q18" s="52">
        <f t="shared" si="3"/>
        <v>64304</v>
      </c>
      <c r="R18" s="52">
        <f t="shared" si="3"/>
        <v>55887</v>
      </c>
      <c r="S18" s="52">
        <f>+ROUND(P18/I18*1000,0)</f>
        <v>570</v>
      </c>
      <c r="T18" s="52">
        <f>+ROUND(Q18/J18*1000,0)</f>
        <v>412</v>
      </c>
      <c r="U18" s="52">
        <f>+ROUND(R18/J18*1000,0)</f>
        <v>358</v>
      </c>
      <c r="V18" s="54">
        <f>+ROUND(N18/M18*100,1)</f>
        <v>87</v>
      </c>
      <c r="W18" s="54">
        <f>+ROUND(O18/M18*100,1)</f>
        <v>85.2</v>
      </c>
      <c r="X18" s="54">
        <f>+ROUND(R18/Q18*100,1)</f>
        <v>86.9</v>
      </c>
      <c r="Y18" s="53" t="s">
        <v>13</v>
      </c>
      <c r="Z18" s="52">
        <f>+ROUND(SUM(Z14:Z17)/4,0)</f>
        <v>1319</v>
      </c>
      <c r="AA18" s="52">
        <f>+ROUND(SUM(AA14:AA17)/4,0)</f>
        <v>2883</v>
      </c>
    </row>
    <row r="19" spans="1:31" ht="14.1" customHeight="1">
      <c r="A19" s="163"/>
      <c r="B19" s="92"/>
      <c r="C19" s="51"/>
      <c r="D19" s="50"/>
      <c r="E19" s="49"/>
      <c r="F19" s="94"/>
      <c r="G19" s="47"/>
      <c r="H19" s="93"/>
      <c r="I19" s="44"/>
      <c r="J19" s="99"/>
      <c r="K19" s="44"/>
      <c r="L19" s="45"/>
      <c r="M19" s="44"/>
      <c r="N19" s="44"/>
      <c r="O19" s="44"/>
      <c r="P19" s="44"/>
      <c r="Q19" s="44"/>
      <c r="R19" s="44"/>
      <c r="S19" s="44"/>
      <c r="T19" s="44"/>
      <c r="U19" s="44"/>
      <c r="V19" s="45"/>
      <c r="W19" s="45"/>
      <c r="X19" s="45"/>
      <c r="Y19" s="44"/>
      <c r="Z19" s="44"/>
      <c r="AA19" s="44"/>
    </row>
    <row r="20" spans="1:31" s="27" customFormat="1" ht="14.1" customHeight="1">
      <c r="A20" s="161" t="s">
        <v>76</v>
      </c>
      <c r="B20" s="23">
        <v>14</v>
      </c>
      <c r="C20" s="23" t="s">
        <v>75</v>
      </c>
      <c r="D20" s="91" t="s">
        <v>15</v>
      </c>
      <c r="E20" s="90" t="s">
        <v>145</v>
      </c>
      <c r="F20" s="89" t="s">
        <v>119</v>
      </c>
      <c r="G20" s="88" t="s">
        <v>142</v>
      </c>
      <c r="H20" s="87" t="s">
        <v>141</v>
      </c>
      <c r="I20" s="65">
        <v>62700</v>
      </c>
      <c r="J20" s="66">
        <v>49209</v>
      </c>
      <c r="K20" s="65">
        <v>49221</v>
      </c>
      <c r="L20" s="85">
        <f t="shared" ref="L20:L33" si="4">+ROUND(J20/K20*100,1)</f>
        <v>100</v>
      </c>
      <c r="M20" s="23">
        <v>6313</v>
      </c>
      <c r="N20" s="23">
        <v>5713</v>
      </c>
      <c r="O20" s="23">
        <v>5394</v>
      </c>
      <c r="P20" s="23">
        <v>35000</v>
      </c>
      <c r="Q20" s="23">
        <v>22135</v>
      </c>
      <c r="R20" s="23">
        <v>17296</v>
      </c>
      <c r="S20" s="23">
        <v>558</v>
      </c>
      <c r="T20" s="23">
        <v>450</v>
      </c>
      <c r="U20" s="23">
        <v>351</v>
      </c>
      <c r="V20" s="85">
        <f t="shared" ref="V20:V33" si="5">+ROUND(N20/M20*100,1)</f>
        <v>90.5</v>
      </c>
      <c r="W20" s="85">
        <f t="shared" ref="W20:W33" si="6">+ROUND(O20/M20*100,1)</f>
        <v>85.4</v>
      </c>
      <c r="X20" s="85">
        <f t="shared" ref="X20:X33" si="7">+ROUND(R20/Q20*100,1)</f>
        <v>78.099999999999994</v>
      </c>
      <c r="Y20" s="84" t="s">
        <v>14</v>
      </c>
      <c r="Z20" s="23">
        <v>1598</v>
      </c>
      <c r="AA20" s="23">
        <v>2300</v>
      </c>
      <c r="AB20" s="147"/>
      <c r="AC20" s="147"/>
    </row>
    <row r="21" spans="1:31" s="27" customFormat="1" ht="14.1" customHeight="1">
      <c r="A21" s="162"/>
      <c r="B21" s="73">
        <v>5</v>
      </c>
      <c r="C21" s="73" t="s">
        <v>74</v>
      </c>
      <c r="D21" s="82" t="s">
        <v>15</v>
      </c>
      <c r="E21" s="81" t="s">
        <v>143</v>
      </c>
      <c r="F21" s="80" t="s">
        <v>146</v>
      </c>
      <c r="G21" s="79" t="s">
        <v>147</v>
      </c>
      <c r="H21" s="78" t="s">
        <v>148</v>
      </c>
      <c r="I21" s="76">
        <v>50400</v>
      </c>
      <c r="J21" s="77">
        <v>48994</v>
      </c>
      <c r="K21" s="76">
        <v>48994</v>
      </c>
      <c r="L21" s="75">
        <f t="shared" si="4"/>
        <v>100</v>
      </c>
      <c r="M21" s="73">
        <v>8599</v>
      </c>
      <c r="N21" s="73">
        <v>7047</v>
      </c>
      <c r="O21" s="73">
        <v>7045</v>
      </c>
      <c r="P21" s="73">
        <v>34800</v>
      </c>
      <c r="Q21" s="73">
        <v>30550</v>
      </c>
      <c r="R21" s="73">
        <v>23559</v>
      </c>
      <c r="S21" s="73">
        <v>690</v>
      </c>
      <c r="T21" s="73">
        <v>624</v>
      </c>
      <c r="U21" s="73">
        <v>481</v>
      </c>
      <c r="V21" s="75">
        <f t="shared" si="5"/>
        <v>82</v>
      </c>
      <c r="W21" s="75">
        <f t="shared" si="6"/>
        <v>81.900000000000006</v>
      </c>
      <c r="X21" s="75">
        <f t="shared" si="7"/>
        <v>77.099999999999994</v>
      </c>
      <c r="Y21" s="98" t="s">
        <v>36</v>
      </c>
      <c r="Z21" s="73">
        <v>784</v>
      </c>
      <c r="AA21" s="73">
        <v>1777</v>
      </c>
      <c r="AB21" s="147"/>
      <c r="AC21" s="147"/>
    </row>
    <row r="22" spans="1:31" s="27" customFormat="1" ht="14.1" customHeight="1">
      <c r="A22" s="162"/>
      <c r="B22" s="73">
        <v>45</v>
      </c>
      <c r="C22" s="73" t="s">
        <v>73</v>
      </c>
      <c r="D22" s="82" t="s">
        <v>15</v>
      </c>
      <c r="E22" s="81" t="s">
        <v>143</v>
      </c>
      <c r="F22" s="80" t="s">
        <v>119</v>
      </c>
      <c r="G22" s="79" t="s">
        <v>149</v>
      </c>
      <c r="H22" s="78" t="s">
        <v>150</v>
      </c>
      <c r="I22" s="76">
        <v>54800</v>
      </c>
      <c r="J22" s="77">
        <v>53333</v>
      </c>
      <c r="K22" s="76">
        <v>53394</v>
      </c>
      <c r="L22" s="75">
        <f t="shared" si="4"/>
        <v>99.9</v>
      </c>
      <c r="M22" s="73">
        <v>8616</v>
      </c>
      <c r="N22" s="73">
        <v>6819</v>
      </c>
      <c r="O22" s="73">
        <v>6804</v>
      </c>
      <c r="P22" s="73">
        <v>31800</v>
      </c>
      <c r="Q22" s="73">
        <v>28712</v>
      </c>
      <c r="R22" s="73">
        <v>23605</v>
      </c>
      <c r="S22" s="73">
        <v>580</v>
      </c>
      <c r="T22" s="73">
        <v>538</v>
      </c>
      <c r="U22" s="73">
        <v>443</v>
      </c>
      <c r="V22" s="75">
        <f t="shared" si="5"/>
        <v>79.099999999999994</v>
      </c>
      <c r="W22" s="75">
        <f t="shared" si="6"/>
        <v>79</v>
      </c>
      <c r="X22" s="75">
        <f t="shared" si="7"/>
        <v>82.2</v>
      </c>
      <c r="Y22" s="98" t="s">
        <v>14</v>
      </c>
      <c r="Z22" s="73">
        <v>1296</v>
      </c>
      <c r="AA22" s="73">
        <v>2538</v>
      </c>
      <c r="AB22" s="147"/>
      <c r="AC22" s="147"/>
    </row>
    <row r="23" spans="1:31" s="27" customFormat="1" ht="14.1" customHeight="1">
      <c r="A23" s="162"/>
      <c r="B23" s="73">
        <v>55</v>
      </c>
      <c r="C23" s="73" t="s">
        <v>72</v>
      </c>
      <c r="D23" s="82" t="s">
        <v>41</v>
      </c>
      <c r="E23" s="81" t="s">
        <v>151</v>
      </c>
      <c r="F23" s="80" t="s">
        <v>119</v>
      </c>
      <c r="G23" s="79" t="s">
        <v>126</v>
      </c>
      <c r="H23" s="78" t="s">
        <v>152</v>
      </c>
      <c r="I23" s="76">
        <v>7700</v>
      </c>
      <c r="J23" s="77">
        <v>309</v>
      </c>
      <c r="K23" s="76">
        <v>309</v>
      </c>
      <c r="L23" s="75">
        <f t="shared" si="4"/>
        <v>100</v>
      </c>
      <c r="M23" s="73">
        <v>342</v>
      </c>
      <c r="N23" s="73">
        <v>268</v>
      </c>
      <c r="O23" s="73">
        <v>262</v>
      </c>
      <c r="P23" s="73">
        <v>5486</v>
      </c>
      <c r="Q23" s="73">
        <v>3880</v>
      </c>
      <c r="R23" s="73">
        <v>937</v>
      </c>
      <c r="S23" s="73">
        <v>712</v>
      </c>
      <c r="T23" s="73">
        <v>12557</v>
      </c>
      <c r="U23" s="73">
        <v>3032</v>
      </c>
      <c r="V23" s="75">
        <f t="shared" si="5"/>
        <v>78.400000000000006</v>
      </c>
      <c r="W23" s="75">
        <f t="shared" si="6"/>
        <v>76.599999999999994</v>
      </c>
      <c r="X23" s="75">
        <f t="shared" si="7"/>
        <v>24.1</v>
      </c>
      <c r="Y23" s="84" t="s">
        <v>14</v>
      </c>
      <c r="Z23" s="73">
        <v>1296</v>
      </c>
      <c r="AA23" s="73">
        <v>2538</v>
      </c>
      <c r="AB23" s="147"/>
      <c r="AC23" s="147"/>
    </row>
    <row r="24" spans="1:31" s="27" customFormat="1" ht="14.1" customHeight="1">
      <c r="A24" s="162"/>
      <c r="B24" s="73">
        <v>65</v>
      </c>
      <c r="C24" s="73" t="s">
        <v>71</v>
      </c>
      <c r="D24" s="82" t="s">
        <v>15</v>
      </c>
      <c r="E24" s="81" t="s">
        <v>136</v>
      </c>
      <c r="F24" s="80" t="s">
        <v>119</v>
      </c>
      <c r="G24" s="79" t="s">
        <v>126</v>
      </c>
      <c r="H24" s="78" t="s">
        <v>153</v>
      </c>
      <c r="I24" s="76">
        <v>7500</v>
      </c>
      <c r="J24" s="77">
        <v>158</v>
      </c>
      <c r="K24" s="76">
        <v>158</v>
      </c>
      <c r="L24" s="75">
        <f t="shared" si="4"/>
        <v>100</v>
      </c>
      <c r="M24" s="73">
        <v>187</v>
      </c>
      <c r="N24" s="73">
        <v>129</v>
      </c>
      <c r="O24" s="73">
        <v>126</v>
      </c>
      <c r="P24" s="73">
        <v>4100</v>
      </c>
      <c r="Q24" s="73">
        <v>1820</v>
      </c>
      <c r="R24" s="73">
        <v>512</v>
      </c>
      <c r="S24" s="73">
        <v>547</v>
      </c>
      <c r="T24" s="73">
        <v>11519</v>
      </c>
      <c r="U24" s="73">
        <v>3243</v>
      </c>
      <c r="V24" s="75">
        <f t="shared" si="5"/>
        <v>69</v>
      </c>
      <c r="W24" s="75">
        <f t="shared" si="6"/>
        <v>67.400000000000006</v>
      </c>
      <c r="X24" s="75">
        <f t="shared" si="7"/>
        <v>28.1</v>
      </c>
      <c r="Y24" s="98" t="s">
        <v>14</v>
      </c>
      <c r="Z24" s="73">
        <v>1296</v>
      </c>
      <c r="AA24" s="73">
        <v>2538</v>
      </c>
      <c r="AB24" s="147"/>
      <c r="AC24" s="147"/>
    </row>
    <row r="25" spans="1:31" s="27" customFormat="1" ht="14.1" customHeight="1">
      <c r="A25" s="162"/>
      <c r="B25" s="73">
        <v>17</v>
      </c>
      <c r="C25" s="73" t="s">
        <v>70</v>
      </c>
      <c r="D25" s="82" t="s">
        <v>15</v>
      </c>
      <c r="E25" s="81" t="s">
        <v>154</v>
      </c>
      <c r="F25" s="80" t="s">
        <v>119</v>
      </c>
      <c r="G25" s="79" t="s">
        <v>155</v>
      </c>
      <c r="H25" s="78" t="s">
        <v>121</v>
      </c>
      <c r="I25" s="76">
        <v>21000</v>
      </c>
      <c r="J25" s="77">
        <v>19928</v>
      </c>
      <c r="K25" s="76">
        <v>19940</v>
      </c>
      <c r="L25" s="75">
        <f t="shared" si="4"/>
        <v>99.9</v>
      </c>
      <c r="M25" s="73">
        <v>3366</v>
      </c>
      <c r="N25" s="73">
        <v>2375</v>
      </c>
      <c r="O25" s="73">
        <v>2297</v>
      </c>
      <c r="P25" s="73">
        <v>12000</v>
      </c>
      <c r="Q25" s="73">
        <v>10101</v>
      </c>
      <c r="R25" s="73">
        <v>9222</v>
      </c>
      <c r="S25" s="73">
        <v>571</v>
      </c>
      <c r="T25" s="73">
        <v>507</v>
      </c>
      <c r="U25" s="73">
        <v>463</v>
      </c>
      <c r="V25" s="75">
        <f t="shared" si="5"/>
        <v>70.599999999999994</v>
      </c>
      <c r="W25" s="75">
        <f t="shared" si="6"/>
        <v>68.2</v>
      </c>
      <c r="X25" s="75">
        <f t="shared" si="7"/>
        <v>91.3</v>
      </c>
      <c r="Y25" s="84" t="s">
        <v>14</v>
      </c>
      <c r="Z25" s="73">
        <v>750</v>
      </c>
      <c r="AA25" s="73">
        <v>1582</v>
      </c>
      <c r="AB25" s="142"/>
      <c r="AC25" s="142"/>
    </row>
    <row r="26" spans="1:31" s="27" customFormat="1" ht="14.1" customHeight="1">
      <c r="A26" s="162"/>
      <c r="B26" s="73">
        <v>58</v>
      </c>
      <c r="C26" s="73" t="s">
        <v>69</v>
      </c>
      <c r="D26" s="82" t="s">
        <v>15</v>
      </c>
      <c r="E26" s="81" t="s">
        <v>118</v>
      </c>
      <c r="F26" s="80" t="s">
        <v>137</v>
      </c>
      <c r="G26" s="79" t="s">
        <v>129</v>
      </c>
      <c r="H26" s="78" t="s">
        <v>156</v>
      </c>
      <c r="I26" s="76">
        <v>14800</v>
      </c>
      <c r="J26" s="77">
        <v>14112</v>
      </c>
      <c r="K26" s="76">
        <v>14324</v>
      </c>
      <c r="L26" s="75">
        <f t="shared" si="4"/>
        <v>98.5</v>
      </c>
      <c r="M26" s="73">
        <v>3831</v>
      </c>
      <c r="N26" s="73">
        <v>3106</v>
      </c>
      <c r="O26" s="73">
        <v>2978</v>
      </c>
      <c r="P26" s="73">
        <v>15600</v>
      </c>
      <c r="Q26" s="73">
        <v>15402</v>
      </c>
      <c r="R26" s="73">
        <v>10496</v>
      </c>
      <c r="S26" s="73">
        <v>1054</v>
      </c>
      <c r="T26" s="73">
        <v>1091</v>
      </c>
      <c r="U26" s="73">
        <v>744</v>
      </c>
      <c r="V26" s="75">
        <f t="shared" si="5"/>
        <v>81.099999999999994</v>
      </c>
      <c r="W26" s="75">
        <f t="shared" si="6"/>
        <v>77.7</v>
      </c>
      <c r="X26" s="75">
        <f t="shared" si="7"/>
        <v>68.099999999999994</v>
      </c>
      <c r="Y26" s="98" t="s">
        <v>36</v>
      </c>
      <c r="Z26" s="73">
        <v>1296</v>
      </c>
      <c r="AA26" s="73">
        <v>2808</v>
      </c>
      <c r="AB26" s="147"/>
      <c r="AC26" s="147"/>
    </row>
    <row r="27" spans="1:31" s="27" customFormat="1" ht="14.1" customHeight="1">
      <c r="A27" s="162"/>
      <c r="B27" s="73">
        <v>56</v>
      </c>
      <c r="C27" s="73" t="s">
        <v>68</v>
      </c>
      <c r="D27" s="82" t="s">
        <v>15</v>
      </c>
      <c r="E27" s="81">
        <v>25</v>
      </c>
      <c r="F27" s="80" t="s">
        <v>119</v>
      </c>
      <c r="G27" s="79">
        <v>22</v>
      </c>
      <c r="H27" s="78">
        <v>33</v>
      </c>
      <c r="I27" s="76">
        <v>7610</v>
      </c>
      <c r="J27" s="77">
        <v>7543</v>
      </c>
      <c r="K27" s="76">
        <v>7567</v>
      </c>
      <c r="L27" s="75">
        <f t="shared" si="4"/>
        <v>99.7</v>
      </c>
      <c r="M27" s="73">
        <v>1081</v>
      </c>
      <c r="N27" s="73">
        <v>773</v>
      </c>
      <c r="O27" s="73">
        <v>773</v>
      </c>
      <c r="P27" s="73">
        <v>3750</v>
      </c>
      <c r="Q27" s="73">
        <v>4345</v>
      </c>
      <c r="R27" s="73">
        <v>2962</v>
      </c>
      <c r="S27" s="73">
        <v>493</v>
      </c>
      <c r="T27" s="73">
        <v>576</v>
      </c>
      <c r="U27" s="73">
        <v>393</v>
      </c>
      <c r="V27" s="75">
        <f t="shared" si="5"/>
        <v>71.5</v>
      </c>
      <c r="W27" s="75">
        <f t="shared" si="6"/>
        <v>71.5</v>
      </c>
      <c r="X27" s="75">
        <f t="shared" si="7"/>
        <v>68.2</v>
      </c>
      <c r="Y27" s="98" t="s">
        <v>32</v>
      </c>
      <c r="Z27" s="73">
        <v>1188</v>
      </c>
      <c r="AA27" s="73">
        <v>2592</v>
      </c>
      <c r="AB27" s="147"/>
      <c r="AC27" s="147"/>
    </row>
    <row r="28" spans="1:31" s="27" customFormat="1" ht="14.1" customHeight="1">
      <c r="A28" s="162"/>
      <c r="B28" s="73">
        <v>71</v>
      </c>
      <c r="C28" s="73" t="s">
        <v>67</v>
      </c>
      <c r="D28" s="82" t="s">
        <v>15</v>
      </c>
      <c r="E28" s="81" t="s">
        <v>157</v>
      </c>
      <c r="F28" s="80" t="s">
        <v>158</v>
      </c>
      <c r="G28" s="79" t="s">
        <v>159</v>
      </c>
      <c r="H28" s="78" t="s">
        <v>148</v>
      </c>
      <c r="I28" s="76">
        <v>8000</v>
      </c>
      <c r="J28" s="77">
        <v>154</v>
      </c>
      <c r="K28" s="76">
        <v>154</v>
      </c>
      <c r="L28" s="75">
        <f t="shared" si="4"/>
        <v>100</v>
      </c>
      <c r="M28" s="73">
        <v>625</v>
      </c>
      <c r="N28" s="73">
        <v>559</v>
      </c>
      <c r="O28" s="73">
        <v>437</v>
      </c>
      <c r="P28" s="73">
        <v>3200</v>
      </c>
      <c r="Q28" s="73">
        <v>3200</v>
      </c>
      <c r="R28" s="73">
        <v>1712</v>
      </c>
      <c r="S28" s="73">
        <v>400</v>
      </c>
      <c r="T28" s="73">
        <v>20779</v>
      </c>
      <c r="U28" s="73">
        <v>11119</v>
      </c>
      <c r="V28" s="75">
        <f t="shared" si="5"/>
        <v>89.4</v>
      </c>
      <c r="W28" s="75">
        <f t="shared" si="6"/>
        <v>69.900000000000006</v>
      </c>
      <c r="X28" s="75">
        <f t="shared" si="7"/>
        <v>53.5</v>
      </c>
      <c r="Y28" s="98" t="s">
        <v>34</v>
      </c>
      <c r="Z28" s="73">
        <v>2249</v>
      </c>
      <c r="AA28" s="73">
        <v>4239</v>
      </c>
      <c r="AB28" s="147"/>
      <c r="AC28" s="147"/>
    </row>
    <row r="29" spans="1:31" s="27" customFormat="1" ht="14.1" customHeight="1">
      <c r="A29" s="162"/>
      <c r="B29" s="73">
        <v>78</v>
      </c>
      <c r="C29" s="73" t="s">
        <v>66</v>
      </c>
      <c r="D29" s="82" t="s">
        <v>15</v>
      </c>
      <c r="E29" s="81" t="s">
        <v>154</v>
      </c>
      <c r="F29" s="80" t="s">
        <v>119</v>
      </c>
      <c r="G29" s="79" t="s">
        <v>160</v>
      </c>
      <c r="H29" s="78" t="s">
        <v>156</v>
      </c>
      <c r="I29" s="76">
        <v>7700</v>
      </c>
      <c r="J29" s="77">
        <v>285</v>
      </c>
      <c r="K29" s="76">
        <v>285</v>
      </c>
      <c r="L29" s="75">
        <f t="shared" si="4"/>
        <v>100</v>
      </c>
      <c r="M29" s="73">
        <v>986</v>
      </c>
      <c r="N29" s="73">
        <v>664</v>
      </c>
      <c r="O29" s="73">
        <v>485</v>
      </c>
      <c r="P29" s="73">
        <v>3440</v>
      </c>
      <c r="Q29" s="73">
        <v>3824</v>
      </c>
      <c r="R29" s="73">
        <v>2701</v>
      </c>
      <c r="S29" s="73">
        <v>447</v>
      </c>
      <c r="T29" s="73">
        <v>13418</v>
      </c>
      <c r="U29" s="73">
        <v>9478</v>
      </c>
      <c r="V29" s="75">
        <f t="shared" si="5"/>
        <v>67.3</v>
      </c>
      <c r="W29" s="75">
        <f t="shared" si="6"/>
        <v>49.2</v>
      </c>
      <c r="X29" s="75">
        <f t="shared" si="7"/>
        <v>70.599999999999994</v>
      </c>
      <c r="Y29" s="84" t="s">
        <v>32</v>
      </c>
      <c r="Z29" s="73">
        <v>2943</v>
      </c>
      <c r="AA29" s="73">
        <v>4243</v>
      </c>
      <c r="AB29" s="147"/>
      <c r="AC29" s="147"/>
    </row>
    <row r="30" spans="1:31" s="27" customFormat="1" ht="14.1" customHeight="1">
      <c r="A30" s="162"/>
      <c r="B30" s="73">
        <v>79</v>
      </c>
      <c r="C30" s="73" t="s">
        <v>65</v>
      </c>
      <c r="D30" s="82" t="s">
        <v>15</v>
      </c>
      <c r="E30" s="81" t="s">
        <v>161</v>
      </c>
      <c r="F30" s="80" t="s">
        <v>119</v>
      </c>
      <c r="G30" s="79" t="s">
        <v>132</v>
      </c>
      <c r="H30" s="78" t="s">
        <v>144</v>
      </c>
      <c r="I30" s="76">
        <v>7058</v>
      </c>
      <c r="J30" s="77">
        <v>472</v>
      </c>
      <c r="K30" s="76">
        <v>472</v>
      </c>
      <c r="L30" s="75">
        <f t="shared" si="4"/>
        <v>100</v>
      </c>
      <c r="M30" s="73">
        <v>306</v>
      </c>
      <c r="N30" s="73">
        <v>176</v>
      </c>
      <c r="O30" s="73">
        <v>175</v>
      </c>
      <c r="P30" s="73">
        <v>2194</v>
      </c>
      <c r="Q30" s="73">
        <v>1796</v>
      </c>
      <c r="R30" s="73">
        <v>838</v>
      </c>
      <c r="S30" s="73">
        <v>311</v>
      </c>
      <c r="T30" s="73">
        <v>3805</v>
      </c>
      <c r="U30" s="73">
        <v>1776</v>
      </c>
      <c r="V30" s="75">
        <f t="shared" si="5"/>
        <v>57.5</v>
      </c>
      <c r="W30" s="75">
        <f t="shared" si="6"/>
        <v>57.2</v>
      </c>
      <c r="X30" s="75">
        <f t="shared" si="7"/>
        <v>46.7</v>
      </c>
      <c r="Y30" s="74" t="s">
        <v>14</v>
      </c>
      <c r="Z30" s="73">
        <v>3255</v>
      </c>
      <c r="AA30" s="73">
        <v>3255</v>
      </c>
      <c r="AB30" s="147"/>
      <c r="AC30" s="147"/>
    </row>
    <row r="31" spans="1:31" s="27" customFormat="1" ht="14.1" customHeight="1">
      <c r="A31" s="162"/>
      <c r="B31" s="73">
        <v>80</v>
      </c>
      <c r="C31" s="73" t="s">
        <v>64</v>
      </c>
      <c r="D31" s="82" t="s">
        <v>15</v>
      </c>
      <c r="E31" s="81" t="s">
        <v>161</v>
      </c>
      <c r="F31" s="80" t="s">
        <v>119</v>
      </c>
      <c r="G31" s="79" t="s">
        <v>160</v>
      </c>
      <c r="H31" s="78" t="s">
        <v>162</v>
      </c>
      <c r="I31" s="76">
        <v>10000</v>
      </c>
      <c r="J31" s="77">
        <v>71</v>
      </c>
      <c r="K31" s="76">
        <v>71</v>
      </c>
      <c r="L31" s="75">
        <f t="shared" si="4"/>
        <v>100</v>
      </c>
      <c r="M31" s="73">
        <v>387</v>
      </c>
      <c r="N31" s="73">
        <v>169</v>
      </c>
      <c r="O31" s="73">
        <v>143</v>
      </c>
      <c r="P31" s="73">
        <v>3400</v>
      </c>
      <c r="Q31" s="73">
        <v>2281</v>
      </c>
      <c r="R31" s="73">
        <v>1060</v>
      </c>
      <c r="S31" s="73">
        <v>340</v>
      </c>
      <c r="T31" s="73">
        <v>32127</v>
      </c>
      <c r="U31" s="73">
        <v>14933</v>
      </c>
      <c r="V31" s="75">
        <f t="shared" si="5"/>
        <v>43.7</v>
      </c>
      <c r="W31" s="75">
        <f t="shared" si="6"/>
        <v>37</v>
      </c>
      <c r="X31" s="75">
        <f t="shared" si="7"/>
        <v>46.5</v>
      </c>
      <c r="Y31" s="74" t="s">
        <v>14</v>
      </c>
      <c r="Z31" s="73">
        <v>2550</v>
      </c>
      <c r="AA31" s="73">
        <v>4250</v>
      </c>
      <c r="AB31" s="147"/>
      <c r="AC31" s="147"/>
    </row>
    <row r="32" spans="1:31" s="27" customFormat="1" ht="14.1" customHeight="1" thickBot="1">
      <c r="A32" s="162"/>
      <c r="B32" s="62">
        <v>85</v>
      </c>
      <c r="C32" s="62" t="s">
        <v>63</v>
      </c>
      <c r="D32" s="72" t="s">
        <v>15</v>
      </c>
      <c r="E32" s="71" t="s">
        <v>161</v>
      </c>
      <c r="F32" s="70" t="s">
        <v>119</v>
      </c>
      <c r="G32" s="69" t="s">
        <v>163</v>
      </c>
      <c r="H32" s="68" t="s">
        <v>156</v>
      </c>
      <c r="I32" s="65">
        <v>6516</v>
      </c>
      <c r="J32" s="66">
        <v>158</v>
      </c>
      <c r="K32" s="65">
        <v>158</v>
      </c>
      <c r="L32" s="64">
        <f t="shared" si="4"/>
        <v>100</v>
      </c>
      <c r="M32" s="62">
        <v>184</v>
      </c>
      <c r="N32" s="62">
        <v>98</v>
      </c>
      <c r="O32" s="62">
        <v>83</v>
      </c>
      <c r="P32" s="62">
        <v>1601</v>
      </c>
      <c r="Q32" s="62">
        <v>1597</v>
      </c>
      <c r="R32" s="62">
        <v>504</v>
      </c>
      <c r="S32" s="62">
        <v>246</v>
      </c>
      <c r="T32" s="62">
        <v>10108</v>
      </c>
      <c r="U32" s="62">
        <v>3191</v>
      </c>
      <c r="V32" s="64">
        <f t="shared" si="5"/>
        <v>53.3</v>
      </c>
      <c r="W32" s="64">
        <f t="shared" si="6"/>
        <v>45.1</v>
      </c>
      <c r="X32" s="64">
        <f t="shared" si="7"/>
        <v>31.6</v>
      </c>
      <c r="Y32" s="63" t="s">
        <v>32</v>
      </c>
      <c r="Z32" s="73">
        <v>2700</v>
      </c>
      <c r="AA32" s="62">
        <v>2700</v>
      </c>
      <c r="AB32" s="147"/>
      <c r="AC32" s="147"/>
      <c r="AE32" s="142"/>
    </row>
    <row r="33" spans="1:31" ht="14.1" customHeight="1" thickTop="1">
      <c r="A33" s="162"/>
      <c r="B33" s="95"/>
      <c r="C33" s="61" t="s">
        <v>0</v>
      </c>
      <c r="D33" s="60"/>
      <c r="E33" s="59"/>
      <c r="F33" s="97"/>
      <c r="G33" s="57"/>
      <c r="H33" s="96"/>
      <c r="I33" s="52">
        <f>+SUM(I20:I32)</f>
        <v>265784</v>
      </c>
      <c r="J33" s="100">
        <f>+SUM(J20:J32)</f>
        <v>194726</v>
      </c>
      <c r="K33" s="52">
        <f>+SUM(K20:K32)</f>
        <v>195047</v>
      </c>
      <c r="L33" s="54">
        <f t="shared" si="4"/>
        <v>99.8</v>
      </c>
      <c r="M33" s="52">
        <f t="shared" ref="M33:R33" si="8">+SUM(M20:M32)</f>
        <v>34823</v>
      </c>
      <c r="N33" s="52">
        <f t="shared" si="8"/>
        <v>27896</v>
      </c>
      <c r="O33" s="52">
        <f t="shared" si="8"/>
        <v>27002</v>
      </c>
      <c r="P33" s="52">
        <f t="shared" si="8"/>
        <v>156371</v>
      </c>
      <c r="Q33" s="52">
        <f t="shared" si="8"/>
        <v>129643</v>
      </c>
      <c r="R33" s="52">
        <f t="shared" si="8"/>
        <v>95404</v>
      </c>
      <c r="S33" s="52">
        <f>+ROUND(P33/I33*1000,0)</f>
        <v>588</v>
      </c>
      <c r="T33" s="52">
        <f>+ROUND(Q33/J33*1000,0)</f>
        <v>666</v>
      </c>
      <c r="U33" s="52">
        <f>+ROUND(R33/J33*1000,0)</f>
        <v>490</v>
      </c>
      <c r="V33" s="54">
        <f t="shared" si="5"/>
        <v>80.099999999999994</v>
      </c>
      <c r="W33" s="54">
        <f t="shared" si="6"/>
        <v>77.5</v>
      </c>
      <c r="X33" s="54">
        <f t="shared" si="7"/>
        <v>73.599999999999994</v>
      </c>
      <c r="Y33" s="53" t="s">
        <v>13</v>
      </c>
      <c r="Z33" s="52">
        <f>+ROUND(SUM(Z20:Z32)/13,0)</f>
        <v>1785</v>
      </c>
      <c r="AA33" s="52">
        <f>+ROUND(SUM(AA20:AA32)/13,0)</f>
        <v>2874</v>
      </c>
    </row>
    <row r="34" spans="1:31" ht="14.1" customHeight="1">
      <c r="A34" s="163"/>
      <c r="B34" s="92"/>
      <c r="C34" s="51"/>
      <c r="D34" s="50"/>
      <c r="E34" s="49"/>
      <c r="F34" s="94"/>
      <c r="G34" s="47"/>
      <c r="H34" s="93"/>
      <c r="I34" s="44"/>
      <c r="J34" s="99"/>
      <c r="K34" s="44"/>
      <c r="L34" s="45"/>
      <c r="M34" s="44"/>
      <c r="N34" s="44"/>
      <c r="O34" s="44"/>
      <c r="P34" s="44"/>
      <c r="Q34" s="44"/>
      <c r="R34" s="44"/>
      <c r="S34" s="44"/>
      <c r="T34" s="44"/>
      <c r="U34" s="44"/>
      <c r="V34" s="45"/>
      <c r="W34" s="45"/>
      <c r="X34" s="45"/>
      <c r="Y34" s="44"/>
      <c r="Z34" s="44"/>
      <c r="AA34" s="44"/>
    </row>
    <row r="35" spans="1:31" s="27" customFormat="1" ht="13.5" customHeight="1">
      <c r="A35" s="161" t="s">
        <v>62</v>
      </c>
      <c r="B35" s="23">
        <v>35</v>
      </c>
      <c r="C35" s="23" t="s">
        <v>61</v>
      </c>
      <c r="D35" s="91" t="s">
        <v>15</v>
      </c>
      <c r="E35" s="90" t="s">
        <v>157</v>
      </c>
      <c r="F35" s="89" t="s">
        <v>164</v>
      </c>
      <c r="G35" s="88" t="s">
        <v>160</v>
      </c>
      <c r="H35" s="87" t="s">
        <v>156</v>
      </c>
      <c r="I35" s="65">
        <v>67100</v>
      </c>
      <c r="J35" s="66">
        <v>63839</v>
      </c>
      <c r="K35" s="65">
        <v>64303</v>
      </c>
      <c r="L35" s="85">
        <f t="shared" ref="L35:L43" si="9">+ROUND(J35/K35*100,1)</f>
        <v>99.3</v>
      </c>
      <c r="M35" s="23">
        <v>9079</v>
      </c>
      <c r="N35" s="23">
        <v>6989</v>
      </c>
      <c r="O35" s="23">
        <v>6616</v>
      </c>
      <c r="P35" s="23">
        <v>31600</v>
      </c>
      <c r="Q35" s="23">
        <v>27171</v>
      </c>
      <c r="R35" s="23">
        <v>24874</v>
      </c>
      <c r="S35" s="23">
        <v>471</v>
      </c>
      <c r="T35" s="23">
        <v>426</v>
      </c>
      <c r="U35" s="23">
        <v>390</v>
      </c>
      <c r="V35" s="85">
        <f t="shared" ref="V35:V42" si="10">+ROUND(N35/M35*100,1)</f>
        <v>77</v>
      </c>
      <c r="W35" s="85">
        <f t="shared" ref="W35:W42" si="11">+ROUND(O35/M35*100,1)</f>
        <v>72.900000000000006</v>
      </c>
      <c r="X35" s="85">
        <f t="shared" ref="X35:X43" si="12">+ROUND(R35/Q35*100,1)</f>
        <v>91.5</v>
      </c>
      <c r="Y35" s="84" t="s">
        <v>14</v>
      </c>
      <c r="Z35" s="23">
        <v>1954</v>
      </c>
      <c r="AA35" s="23">
        <v>3542</v>
      </c>
      <c r="AB35" s="147"/>
      <c r="AC35" s="147"/>
    </row>
    <row r="36" spans="1:31" s="27" customFormat="1" ht="14.1" customHeight="1">
      <c r="A36" s="162"/>
      <c r="B36" s="73">
        <v>29</v>
      </c>
      <c r="C36" s="73" t="s">
        <v>60</v>
      </c>
      <c r="D36" s="82" t="s">
        <v>15</v>
      </c>
      <c r="E36" s="81" t="s">
        <v>128</v>
      </c>
      <c r="F36" s="80" t="s">
        <v>119</v>
      </c>
      <c r="G36" s="79" t="s">
        <v>142</v>
      </c>
      <c r="H36" s="78" t="s">
        <v>148</v>
      </c>
      <c r="I36" s="76">
        <v>34900</v>
      </c>
      <c r="J36" s="77">
        <v>32250</v>
      </c>
      <c r="K36" s="76">
        <v>32305</v>
      </c>
      <c r="L36" s="75">
        <f t="shared" si="9"/>
        <v>99.8</v>
      </c>
      <c r="M36" s="73">
        <v>3835</v>
      </c>
      <c r="N36" s="73">
        <v>3345</v>
      </c>
      <c r="O36" s="73">
        <v>3308</v>
      </c>
      <c r="P36" s="73">
        <v>16000</v>
      </c>
      <c r="Q36" s="73">
        <v>13202</v>
      </c>
      <c r="R36" s="73">
        <v>10507</v>
      </c>
      <c r="S36" s="73">
        <v>458</v>
      </c>
      <c r="T36" s="73">
        <v>409</v>
      </c>
      <c r="U36" s="73">
        <v>326</v>
      </c>
      <c r="V36" s="75">
        <f t="shared" si="10"/>
        <v>87.2</v>
      </c>
      <c r="W36" s="75">
        <f t="shared" si="11"/>
        <v>86.3</v>
      </c>
      <c r="X36" s="75">
        <f t="shared" si="12"/>
        <v>79.599999999999994</v>
      </c>
      <c r="Y36" s="74" t="s">
        <v>14</v>
      </c>
      <c r="Z36" s="73">
        <v>1940</v>
      </c>
      <c r="AA36" s="73">
        <v>3240</v>
      </c>
      <c r="AB36" s="147"/>
      <c r="AC36" s="147"/>
    </row>
    <row r="37" spans="1:31" s="27" customFormat="1" ht="14.1" customHeight="1">
      <c r="A37" s="162"/>
      <c r="B37" s="73">
        <v>25</v>
      </c>
      <c r="C37" s="73" t="s">
        <v>59</v>
      </c>
      <c r="D37" s="82" t="s">
        <v>15</v>
      </c>
      <c r="E37" s="81" t="s">
        <v>154</v>
      </c>
      <c r="F37" s="80" t="s">
        <v>119</v>
      </c>
      <c r="G37" s="79" t="s">
        <v>120</v>
      </c>
      <c r="H37" s="78" t="s">
        <v>58</v>
      </c>
      <c r="I37" s="76">
        <v>19100</v>
      </c>
      <c r="J37" s="77">
        <v>18226</v>
      </c>
      <c r="K37" s="76">
        <v>18416</v>
      </c>
      <c r="L37" s="75">
        <f t="shared" si="9"/>
        <v>99</v>
      </c>
      <c r="M37" s="73">
        <v>2510</v>
      </c>
      <c r="N37" s="73">
        <v>2001</v>
      </c>
      <c r="O37" s="73">
        <v>2001</v>
      </c>
      <c r="P37" s="73">
        <v>9500</v>
      </c>
      <c r="Q37" s="73">
        <v>8606</v>
      </c>
      <c r="R37" s="73">
        <v>6877</v>
      </c>
      <c r="S37" s="73">
        <v>497</v>
      </c>
      <c r="T37" s="73">
        <v>472</v>
      </c>
      <c r="U37" s="73">
        <v>377</v>
      </c>
      <c r="V37" s="75">
        <f t="shared" si="10"/>
        <v>79.7</v>
      </c>
      <c r="W37" s="75">
        <f t="shared" si="11"/>
        <v>79.7</v>
      </c>
      <c r="X37" s="75">
        <f t="shared" si="12"/>
        <v>79.900000000000006</v>
      </c>
      <c r="Y37" s="74" t="s">
        <v>14</v>
      </c>
      <c r="Z37" s="73">
        <v>1365</v>
      </c>
      <c r="AA37" s="73">
        <v>3114</v>
      </c>
      <c r="AB37" s="147"/>
      <c r="AC37" s="147"/>
    </row>
    <row r="38" spans="1:31" s="27" customFormat="1" ht="14.1" customHeight="1">
      <c r="A38" s="162"/>
      <c r="B38" s="73">
        <v>59</v>
      </c>
      <c r="C38" s="73" t="s">
        <v>57</v>
      </c>
      <c r="D38" s="82" t="s">
        <v>15</v>
      </c>
      <c r="E38" s="81" t="s">
        <v>157</v>
      </c>
      <c r="F38" s="80" t="s">
        <v>119</v>
      </c>
      <c r="G38" s="79" t="s">
        <v>129</v>
      </c>
      <c r="H38" s="78" t="s">
        <v>165</v>
      </c>
      <c r="I38" s="76">
        <v>27300</v>
      </c>
      <c r="J38" s="77">
        <v>22659</v>
      </c>
      <c r="K38" s="76">
        <v>23365</v>
      </c>
      <c r="L38" s="75">
        <f t="shared" si="9"/>
        <v>97</v>
      </c>
      <c r="M38" s="73">
        <v>2649</v>
      </c>
      <c r="N38" s="73">
        <v>2490</v>
      </c>
      <c r="O38" s="73">
        <v>2169</v>
      </c>
      <c r="P38" s="73">
        <v>11460</v>
      </c>
      <c r="Q38" s="73">
        <v>8898</v>
      </c>
      <c r="R38" s="73">
        <v>7258</v>
      </c>
      <c r="S38" s="73">
        <v>420</v>
      </c>
      <c r="T38" s="73">
        <v>393</v>
      </c>
      <c r="U38" s="73">
        <v>320</v>
      </c>
      <c r="V38" s="75">
        <f t="shared" si="10"/>
        <v>94</v>
      </c>
      <c r="W38" s="75">
        <f t="shared" si="11"/>
        <v>81.900000000000006</v>
      </c>
      <c r="X38" s="75">
        <f t="shared" si="12"/>
        <v>81.599999999999994</v>
      </c>
      <c r="Y38" s="74" t="s">
        <v>32</v>
      </c>
      <c r="Z38" s="73">
        <v>1652</v>
      </c>
      <c r="AA38" s="73">
        <v>3326</v>
      </c>
      <c r="AB38" s="147"/>
      <c r="AC38" s="147"/>
    </row>
    <row r="39" spans="1:31" s="27" customFormat="1" ht="14.1" customHeight="1">
      <c r="A39" s="162"/>
      <c r="B39" s="73">
        <v>66</v>
      </c>
      <c r="C39" s="73" t="s">
        <v>56</v>
      </c>
      <c r="D39" s="82" t="s">
        <v>41</v>
      </c>
      <c r="E39" s="81" t="s">
        <v>166</v>
      </c>
      <c r="F39" s="80" t="s">
        <v>167</v>
      </c>
      <c r="G39" s="79" t="s">
        <v>168</v>
      </c>
      <c r="H39" s="78" t="s">
        <v>169</v>
      </c>
      <c r="I39" s="76">
        <v>11000</v>
      </c>
      <c r="J39" s="77">
        <v>9154</v>
      </c>
      <c r="K39" s="76">
        <v>9262</v>
      </c>
      <c r="L39" s="75">
        <f t="shared" si="9"/>
        <v>98.8</v>
      </c>
      <c r="M39" s="73">
        <v>1272</v>
      </c>
      <c r="N39" s="73">
        <v>913</v>
      </c>
      <c r="O39" s="73">
        <v>912</v>
      </c>
      <c r="P39" s="73">
        <v>5700</v>
      </c>
      <c r="Q39" s="73">
        <v>4176</v>
      </c>
      <c r="R39" s="73">
        <v>3485</v>
      </c>
      <c r="S39" s="73">
        <v>518</v>
      </c>
      <c r="T39" s="73">
        <v>456</v>
      </c>
      <c r="U39" s="73">
        <v>381</v>
      </c>
      <c r="V39" s="75">
        <f t="shared" si="10"/>
        <v>71.8</v>
      </c>
      <c r="W39" s="75">
        <f t="shared" si="11"/>
        <v>71.7</v>
      </c>
      <c r="X39" s="75">
        <f t="shared" si="12"/>
        <v>83.5</v>
      </c>
      <c r="Y39" s="98" t="s">
        <v>14</v>
      </c>
      <c r="Z39" s="73">
        <v>2678</v>
      </c>
      <c r="AA39" s="73">
        <v>4168</v>
      </c>
      <c r="AB39" s="142"/>
      <c r="AC39" s="142"/>
      <c r="AD39" s="28"/>
      <c r="AE39" s="28"/>
    </row>
    <row r="40" spans="1:31" s="27" customFormat="1" ht="14.1" customHeight="1">
      <c r="A40" s="162"/>
      <c r="B40" s="73">
        <v>64</v>
      </c>
      <c r="C40" s="73" t="s">
        <v>55</v>
      </c>
      <c r="D40" s="82" t="s">
        <v>15</v>
      </c>
      <c r="E40" s="81" t="s">
        <v>128</v>
      </c>
      <c r="F40" s="80" t="s">
        <v>158</v>
      </c>
      <c r="G40" s="79" t="s">
        <v>123</v>
      </c>
      <c r="H40" s="78" t="s">
        <v>150</v>
      </c>
      <c r="I40" s="76">
        <v>13500</v>
      </c>
      <c r="J40" s="77">
        <v>13504</v>
      </c>
      <c r="K40" s="76">
        <v>13518</v>
      </c>
      <c r="L40" s="75">
        <f t="shared" si="9"/>
        <v>99.9</v>
      </c>
      <c r="M40" s="73">
        <v>1613</v>
      </c>
      <c r="N40" s="73">
        <v>1332</v>
      </c>
      <c r="O40" s="73">
        <v>1326</v>
      </c>
      <c r="P40" s="73">
        <v>7300</v>
      </c>
      <c r="Q40" s="73">
        <v>5317</v>
      </c>
      <c r="R40" s="73">
        <v>4419</v>
      </c>
      <c r="S40" s="73">
        <v>541</v>
      </c>
      <c r="T40" s="73">
        <v>394</v>
      </c>
      <c r="U40" s="73">
        <v>327</v>
      </c>
      <c r="V40" s="75">
        <f t="shared" si="10"/>
        <v>82.6</v>
      </c>
      <c r="W40" s="75">
        <f t="shared" si="11"/>
        <v>82.2</v>
      </c>
      <c r="X40" s="75">
        <f t="shared" si="12"/>
        <v>83.1</v>
      </c>
      <c r="Y40" s="98" t="s">
        <v>14</v>
      </c>
      <c r="Z40" s="73">
        <v>1657</v>
      </c>
      <c r="AA40" s="73">
        <v>3245</v>
      </c>
      <c r="AB40" s="147"/>
      <c r="AC40" s="147"/>
    </row>
    <row r="41" spans="1:31" s="27" customFormat="1" ht="14.1" customHeight="1">
      <c r="A41" s="162"/>
      <c r="B41" s="73">
        <v>88</v>
      </c>
      <c r="C41" s="73" t="s">
        <v>54</v>
      </c>
      <c r="D41" s="82" t="s">
        <v>15</v>
      </c>
      <c r="E41" s="81" t="s">
        <v>122</v>
      </c>
      <c r="F41" s="80" t="s">
        <v>119</v>
      </c>
      <c r="G41" s="79" t="s">
        <v>149</v>
      </c>
      <c r="H41" s="78" t="s">
        <v>170</v>
      </c>
      <c r="I41" s="76">
        <v>5620</v>
      </c>
      <c r="J41" s="77">
        <v>4656</v>
      </c>
      <c r="K41" s="76">
        <v>4671</v>
      </c>
      <c r="L41" s="75">
        <f t="shared" si="9"/>
        <v>99.7</v>
      </c>
      <c r="M41" s="73">
        <v>584</v>
      </c>
      <c r="N41" s="73">
        <v>428</v>
      </c>
      <c r="O41" s="73">
        <v>428</v>
      </c>
      <c r="P41" s="73">
        <v>2265</v>
      </c>
      <c r="Q41" s="73">
        <v>1909</v>
      </c>
      <c r="R41" s="73">
        <v>1600</v>
      </c>
      <c r="S41" s="73">
        <v>403</v>
      </c>
      <c r="T41" s="73">
        <v>410</v>
      </c>
      <c r="U41" s="73">
        <v>344</v>
      </c>
      <c r="V41" s="75">
        <f t="shared" si="10"/>
        <v>73.3</v>
      </c>
      <c r="W41" s="75">
        <f t="shared" si="11"/>
        <v>73.3</v>
      </c>
      <c r="X41" s="75">
        <f t="shared" si="12"/>
        <v>83.8</v>
      </c>
      <c r="Y41" s="84" t="s">
        <v>14</v>
      </c>
      <c r="Z41" s="73">
        <v>2343</v>
      </c>
      <c r="AA41" s="73">
        <v>3661</v>
      </c>
      <c r="AB41" s="147"/>
      <c r="AC41" s="142"/>
    </row>
    <row r="42" spans="1:31" s="27" customFormat="1" ht="14.1" customHeight="1" thickBot="1">
      <c r="A42" s="162"/>
      <c r="B42" s="62">
        <v>52</v>
      </c>
      <c r="C42" s="62" t="s">
        <v>53</v>
      </c>
      <c r="D42" s="72" t="s">
        <v>15</v>
      </c>
      <c r="E42" s="71" t="s">
        <v>157</v>
      </c>
      <c r="F42" s="70" t="s">
        <v>119</v>
      </c>
      <c r="G42" s="69" t="s">
        <v>120</v>
      </c>
      <c r="H42" s="68" t="s">
        <v>148</v>
      </c>
      <c r="I42" s="65">
        <v>9500</v>
      </c>
      <c r="J42" s="66">
        <v>8708</v>
      </c>
      <c r="K42" s="65">
        <v>8727</v>
      </c>
      <c r="L42" s="64">
        <f t="shared" si="9"/>
        <v>99.8</v>
      </c>
      <c r="M42" s="62">
        <v>1084</v>
      </c>
      <c r="N42" s="62">
        <v>831</v>
      </c>
      <c r="O42" s="62">
        <v>831</v>
      </c>
      <c r="P42" s="62">
        <v>4000</v>
      </c>
      <c r="Q42" s="62">
        <v>3362</v>
      </c>
      <c r="R42" s="62">
        <v>2970</v>
      </c>
      <c r="S42" s="62">
        <v>421</v>
      </c>
      <c r="T42" s="62">
        <v>386</v>
      </c>
      <c r="U42" s="62">
        <v>341</v>
      </c>
      <c r="V42" s="64">
        <f t="shared" si="10"/>
        <v>76.7</v>
      </c>
      <c r="W42" s="64">
        <f t="shared" si="11"/>
        <v>76.7</v>
      </c>
      <c r="X42" s="64">
        <f t="shared" si="12"/>
        <v>88.3</v>
      </c>
      <c r="Y42" s="63" t="s">
        <v>14</v>
      </c>
      <c r="Z42" s="62">
        <v>1728</v>
      </c>
      <c r="AA42" s="62">
        <v>3024</v>
      </c>
      <c r="AB42" s="147"/>
      <c r="AC42" s="147"/>
    </row>
    <row r="43" spans="1:31" ht="14.1" customHeight="1" thickTop="1">
      <c r="A43" s="162"/>
      <c r="B43" s="95"/>
      <c r="C43" s="61" t="s">
        <v>0</v>
      </c>
      <c r="D43" s="60"/>
      <c r="E43" s="59"/>
      <c r="F43" s="97"/>
      <c r="G43" s="57"/>
      <c r="H43" s="96"/>
      <c r="I43" s="52">
        <f>+SUM(I35:I42)</f>
        <v>188020</v>
      </c>
      <c r="J43" s="100">
        <f>+SUM(J35:J42)</f>
        <v>172996</v>
      </c>
      <c r="K43" s="52">
        <f>+SUM(K35:K42)</f>
        <v>174567</v>
      </c>
      <c r="L43" s="54">
        <f t="shared" si="9"/>
        <v>99.1</v>
      </c>
      <c r="M43" s="52">
        <f t="shared" ref="M43:R43" si="13">+SUM(M35:M42)</f>
        <v>22626</v>
      </c>
      <c r="N43" s="52">
        <f t="shared" si="13"/>
        <v>18329</v>
      </c>
      <c r="O43" s="52">
        <f t="shared" si="13"/>
        <v>17591</v>
      </c>
      <c r="P43" s="52">
        <f t="shared" si="13"/>
        <v>87825</v>
      </c>
      <c r="Q43" s="52">
        <f t="shared" si="13"/>
        <v>72641</v>
      </c>
      <c r="R43" s="52">
        <f t="shared" si="13"/>
        <v>61990</v>
      </c>
      <c r="S43" s="52">
        <f>+ROUND(P43/I43*1000,0)</f>
        <v>467</v>
      </c>
      <c r="T43" s="52">
        <f>+ROUND(Q43/J43*1000,0)</f>
        <v>420</v>
      </c>
      <c r="U43" s="52">
        <f>+ROUND(R43/J43*1000,0)</f>
        <v>358</v>
      </c>
      <c r="V43" s="54">
        <f>+ROUND((N43-3)/(M43-3)*100,1)</f>
        <v>81</v>
      </c>
      <c r="W43" s="54">
        <f>+ROUND((O43-3)/(M43-3)*100,1)</f>
        <v>77.7</v>
      </c>
      <c r="X43" s="54">
        <f t="shared" si="12"/>
        <v>85.3</v>
      </c>
      <c r="Y43" s="53" t="s">
        <v>13</v>
      </c>
      <c r="Z43" s="52">
        <f>+ROUND(SUM(Z35:Z42)/8,0)</f>
        <v>1915</v>
      </c>
      <c r="AA43" s="52">
        <f>+ROUND(SUM(AA35:AA42)/8,0)</f>
        <v>3415</v>
      </c>
    </row>
    <row r="44" spans="1:31" ht="14.1" customHeight="1">
      <c r="A44" s="163"/>
      <c r="B44" s="92"/>
      <c r="C44" s="51"/>
      <c r="D44" s="50"/>
      <c r="E44" s="49"/>
      <c r="F44" s="94"/>
      <c r="G44" s="47"/>
      <c r="H44" s="93"/>
      <c r="I44" s="44"/>
      <c r="J44" s="99"/>
      <c r="K44" s="44"/>
      <c r="L44" s="45"/>
      <c r="M44" s="44"/>
      <c r="N44" s="44"/>
      <c r="O44" s="44"/>
      <c r="P44" s="44"/>
      <c r="Q44" s="44"/>
      <c r="R44" s="44"/>
      <c r="S44" s="44"/>
      <c r="T44" s="44"/>
      <c r="U44" s="44"/>
      <c r="V44" s="45"/>
      <c r="W44" s="45"/>
      <c r="X44" s="45"/>
      <c r="Y44" s="44"/>
      <c r="Z44" s="44"/>
      <c r="AA44" s="44"/>
    </row>
    <row r="45" spans="1:31" s="27" customFormat="1" ht="14.1" customHeight="1">
      <c r="A45" s="161" t="s">
        <v>52</v>
      </c>
      <c r="B45" s="23">
        <v>70</v>
      </c>
      <c r="C45" s="23" t="s">
        <v>51</v>
      </c>
      <c r="D45" s="91" t="s">
        <v>15</v>
      </c>
      <c r="E45" s="90" t="s">
        <v>125</v>
      </c>
      <c r="F45" s="89" t="s">
        <v>119</v>
      </c>
      <c r="G45" s="88" t="s">
        <v>129</v>
      </c>
      <c r="H45" s="87" t="s">
        <v>127</v>
      </c>
      <c r="I45" s="65">
        <v>104400</v>
      </c>
      <c r="J45" s="66">
        <v>97556</v>
      </c>
      <c r="K45" s="65">
        <v>98497</v>
      </c>
      <c r="L45" s="85">
        <f>+ROUND(J45/K45*100,1)</f>
        <v>99</v>
      </c>
      <c r="M45" s="23">
        <v>11367</v>
      </c>
      <c r="N45" s="23">
        <v>10400</v>
      </c>
      <c r="O45" s="23">
        <v>9580</v>
      </c>
      <c r="P45" s="23">
        <v>44400</v>
      </c>
      <c r="Q45" s="23">
        <v>34696</v>
      </c>
      <c r="R45" s="23">
        <v>31142</v>
      </c>
      <c r="S45" s="23">
        <v>425</v>
      </c>
      <c r="T45" s="23">
        <v>356</v>
      </c>
      <c r="U45" s="23">
        <v>319</v>
      </c>
      <c r="V45" s="85">
        <f>+ROUND(N45/M45*100,1)</f>
        <v>91.5</v>
      </c>
      <c r="W45" s="85">
        <f>+ROUND(O45/M45*100,1)</f>
        <v>84.3</v>
      </c>
      <c r="X45" s="85">
        <f>+ROUND(R45/Q45*100,1)</f>
        <v>89.8</v>
      </c>
      <c r="Y45" s="120" t="s">
        <v>14</v>
      </c>
      <c r="Z45" s="23">
        <v>1400</v>
      </c>
      <c r="AA45" s="23">
        <v>2920</v>
      </c>
      <c r="AB45" s="147"/>
      <c r="AC45" s="147"/>
    </row>
    <row r="46" spans="1:31" s="27" customFormat="1" ht="14.1" customHeight="1">
      <c r="A46" s="162"/>
      <c r="B46" s="73">
        <v>83</v>
      </c>
      <c r="C46" s="73" t="s">
        <v>50</v>
      </c>
      <c r="D46" s="82" t="s">
        <v>15</v>
      </c>
      <c r="E46" s="81" t="s">
        <v>143</v>
      </c>
      <c r="F46" s="80" t="s">
        <v>119</v>
      </c>
      <c r="G46" s="79" t="s">
        <v>149</v>
      </c>
      <c r="H46" s="78" t="s">
        <v>148</v>
      </c>
      <c r="I46" s="76">
        <v>13400</v>
      </c>
      <c r="J46" s="77">
        <v>12812</v>
      </c>
      <c r="K46" s="76">
        <v>12854</v>
      </c>
      <c r="L46" s="75">
        <f>+ROUND(J46/K46*100,1)</f>
        <v>99.7</v>
      </c>
      <c r="M46" s="73">
        <v>1283</v>
      </c>
      <c r="N46" s="73">
        <v>1217</v>
      </c>
      <c r="O46" s="73">
        <v>1217</v>
      </c>
      <c r="P46" s="73">
        <v>5000</v>
      </c>
      <c r="Q46" s="73">
        <v>3877</v>
      </c>
      <c r="R46" s="73">
        <v>3515</v>
      </c>
      <c r="S46" s="73">
        <v>373</v>
      </c>
      <c r="T46" s="73">
        <v>303</v>
      </c>
      <c r="U46" s="73">
        <v>274</v>
      </c>
      <c r="V46" s="75">
        <f>+ROUND(N46/M46*100,1)</f>
        <v>94.9</v>
      </c>
      <c r="W46" s="75">
        <f>+ROUND(O46/M46*100,1)</f>
        <v>94.9</v>
      </c>
      <c r="X46" s="75">
        <f>+ROUND(R46/Q46*100,1)</f>
        <v>90.7</v>
      </c>
      <c r="Y46" s="98" t="s">
        <v>34</v>
      </c>
      <c r="Z46" s="73">
        <v>1923</v>
      </c>
      <c r="AA46" s="73">
        <v>3716</v>
      </c>
      <c r="AB46" s="147"/>
      <c r="AC46" s="147"/>
    </row>
    <row r="47" spans="1:31" s="27" customFormat="1" ht="14.1" customHeight="1" thickBot="1">
      <c r="A47" s="162"/>
      <c r="B47" s="62">
        <v>76</v>
      </c>
      <c r="C47" s="62" t="s">
        <v>49</v>
      </c>
      <c r="D47" s="72" t="s">
        <v>41</v>
      </c>
      <c r="E47" s="71" t="s">
        <v>171</v>
      </c>
      <c r="F47" s="70" t="s">
        <v>167</v>
      </c>
      <c r="G47" s="69" t="s">
        <v>172</v>
      </c>
      <c r="H47" s="68" t="s">
        <v>173</v>
      </c>
      <c r="I47" s="65">
        <v>10300</v>
      </c>
      <c r="J47" s="66">
        <v>10195</v>
      </c>
      <c r="K47" s="65">
        <v>10263</v>
      </c>
      <c r="L47" s="64">
        <f>+ROUND(J47/K47*100,1)</f>
        <v>99.3</v>
      </c>
      <c r="M47" s="62">
        <v>1131</v>
      </c>
      <c r="N47" s="62">
        <v>974</v>
      </c>
      <c r="O47" s="62">
        <v>974</v>
      </c>
      <c r="P47" s="62">
        <v>4500</v>
      </c>
      <c r="Q47" s="62">
        <v>4031</v>
      </c>
      <c r="R47" s="62">
        <v>3099</v>
      </c>
      <c r="S47" s="62">
        <v>437</v>
      </c>
      <c r="T47" s="62">
        <v>395</v>
      </c>
      <c r="U47" s="62">
        <v>304</v>
      </c>
      <c r="V47" s="64">
        <f>+ROUND(N47/M47*100,1)</f>
        <v>86.1</v>
      </c>
      <c r="W47" s="64">
        <f>+ROUND(O47/M47*100,1)</f>
        <v>86.1</v>
      </c>
      <c r="X47" s="64">
        <f>+ROUND(R47/Q47*100,1)</f>
        <v>76.900000000000006</v>
      </c>
      <c r="Y47" s="84" t="s">
        <v>14</v>
      </c>
      <c r="Z47" s="62">
        <v>1836</v>
      </c>
      <c r="AA47" s="62">
        <v>3790</v>
      </c>
      <c r="AB47" s="147"/>
      <c r="AC47" s="147"/>
    </row>
    <row r="48" spans="1:31" ht="14.1" customHeight="1" thickTop="1">
      <c r="A48" s="162"/>
      <c r="B48" s="95"/>
      <c r="C48" s="61" t="s">
        <v>0</v>
      </c>
      <c r="D48" s="60"/>
      <c r="E48" s="59"/>
      <c r="F48" s="97"/>
      <c r="G48" s="57"/>
      <c r="H48" s="96"/>
      <c r="I48" s="52">
        <f>+SUM(I45:I47)</f>
        <v>128100</v>
      </c>
      <c r="J48" s="100">
        <f>+SUM(J45:J47)</f>
        <v>120563</v>
      </c>
      <c r="K48" s="52">
        <f>+SUM(K45:K47)</f>
        <v>121614</v>
      </c>
      <c r="L48" s="54">
        <f>+ROUND(J48/K48*100,1)</f>
        <v>99.1</v>
      </c>
      <c r="M48" s="52">
        <f t="shared" ref="M48:R48" si="14">+SUM(M45:M47)</f>
        <v>13781</v>
      </c>
      <c r="N48" s="52">
        <f t="shared" si="14"/>
        <v>12591</v>
      </c>
      <c r="O48" s="52">
        <f t="shared" si="14"/>
        <v>11771</v>
      </c>
      <c r="P48" s="52">
        <f t="shared" si="14"/>
        <v>53900</v>
      </c>
      <c r="Q48" s="52">
        <f t="shared" si="14"/>
        <v>42604</v>
      </c>
      <c r="R48" s="52">
        <f t="shared" si="14"/>
        <v>37756</v>
      </c>
      <c r="S48" s="52">
        <f>+ROUND(P48/I48*1000,0)</f>
        <v>421</v>
      </c>
      <c r="T48" s="52">
        <f>+ROUND(Q48/J48*1000,0)</f>
        <v>353</v>
      </c>
      <c r="U48" s="52">
        <f>+ROUND(R48/J48*1000,0)</f>
        <v>313</v>
      </c>
      <c r="V48" s="54">
        <f>+ROUND(N48/M48*100,1)</f>
        <v>91.4</v>
      </c>
      <c r="W48" s="54">
        <f>+ROUND(O48/M48*100,1)</f>
        <v>85.4</v>
      </c>
      <c r="X48" s="54">
        <f>+ROUND(R48/Q48*100,1)</f>
        <v>88.6</v>
      </c>
      <c r="Y48" s="53" t="s">
        <v>13</v>
      </c>
      <c r="Z48" s="52">
        <f>+ROUND(SUM(Z45:Z47)/3,0)</f>
        <v>1720</v>
      </c>
      <c r="AA48" s="52">
        <f>+ROUND(SUM(AA45:AA47)/3,0)</f>
        <v>3475</v>
      </c>
    </row>
    <row r="49" spans="1:29" ht="14.1" customHeight="1">
      <c r="A49" s="163"/>
      <c r="B49" s="92"/>
      <c r="C49" s="51"/>
      <c r="D49" s="50"/>
      <c r="E49" s="49"/>
      <c r="F49" s="94"/>
      <c r="G49" s="47"/>
      <c r="H49" s="93"/>
      <c r="I49" s="44"/>
      <c r="J49" s="99"/>
      <c r="K49" s="44"/>
      <c r="L49" s="45"/>
      <c r="M49" s="44"/>
      <c r="N49" s="44"/>
      <c r="O49" s="44"/>
      <c r="P49" s="44"/>
      <c r="Q49" s="44"/>
      <c r="R49" s="44"/>
      <c r="S49" s="44"/>
      <c r="T49" s="44"/>
      <c r="U49" s="44"/>
      <c r="V49" s="45"/>
      <c r="W49" s="45"/>
      <c r="X49" s="45"/>
      <c r="Y49" s="44"/>
      <c r="Z49" s="44"/>
      <c r="AA49" s="44"/>
    </row>
    <row r="50" spans="1:29" s="27" customFormat="1" ht="14.1" customHeight="1" thickBot="1">
      <c r="A50" s="161" t="s">
        <v>48</v>
      </c>
      <c r="B50" s="112">
        <v>20</v>
      </c>
      <c r="C50" s="112" t="s">
        <v>47</v>
      </c>
      <c r="D50" s="119" t="s">
        <v>15</v>
      </c>
      <c r="E50" s="118" t="s">
        <v>145</v>
      </c>
      <c r="F50" s="117" t="s">
        <v>119</v>
      </c>
      <c r="G50" s="116" t="s">
        <v>126</v>
      </c>
      <c r="H50" s="115" t="s">
        <v>174</v>
      </c>
      <c r="I50" s="65">
        <v>7000</v>
      </c>
      <c r="J50" s="66">
        <v>5127</v>
      </c>
      <c r="K50" s="65">
        <v>5127</v>
      </c>
      <c r="L50" s="114">
        <f>+ROUND(J50/K50*100,1)</f>
        <v>100</v>
      </c>
      <c r="M50" s="112">
        <v>940</v>
      </c>
      <c r="N50" s="112">
        <v>694</v>
      </c>
      <c r="O50" s="112">
        <v>679</v>
      </c>
      <c r="P50" s="112">
        <v>4085</v>
      </c>
      <c r="Q50" s="112">
        <v>3778</v>
      </c>
      <c r="R50" s="112">
        <v>2575</v>
      </c>
      <c r="S50" s="112">
        <v>584</v>
      </c>
      <c r="T50" s="112">
        <v>737</v>
      </c>
      <c r="U50" s="112">
        <v>502</v>
      </c>
      <c r="V50" s="113">
        <f>+ROUND(N50/M50*100,1)</f>
        <v>73.8</v>
      </c>
      <c r="W50" s="113">
        <f>+ROUND(O50/M50*100,1)</f>
        <v>72.2</v>
      </c>
      <c r="X50" s="113">
        <f>+ROUND(R50/Q50*100,1)</f>
        <v>68.2</v>
      </c>
      <c r="Y50" s="84" t="s">
        <v>36</v>
      </c>
      <c r="Z50" s="112">
        <v>1944</v>
      </c>
      <c r="AA50" s="111">
        <v>3888</v>
      </c>
      <c r="AB50" s="147"/>
      <c r="AC50" s="147"/>
    </row>
    <row r="51" spans="1:29" ht="14.1" customHeight="1" thickTop="1">
      <c r="A51" s="162"/>
      <c r="B51" s="95"/>
      <c r="C51" s="61" t="s">
        <v>0</v>
      </c>
      <c r="D51" s="60"/>
      <c r="E51" s="59"/>
      <c r="F51" s="97"/>
      <c r="G51" s="57"/>
      <c r="H51" s="96"/>
      <c r="I51" s="52">
        <f>+I50</f>
        <v>7000</v>
      </c>
      <c r="J51" s="100">
        <f>+J50</f>
        <v>5127</v>
      </c>
      <c r="K51" s="52">
        <f>+K50</f>
        <v>5127</v>
      </c>
      <c r="L51" s="54">
        <f>+ROUND(J51/K51*100,1)</f>
        <v>100</v>
      </c>
      <c r="M51" s="52">
        <f t="shared" ref="M51:R51" si="15">+M50</f>
        <v>940</v>
      </c>
      <c r="N51" s="52">
        <f t="shared" si="15"/>
        <v>694</v>
      </c>
      <c r="O51" s="52">
        <f t="shared" si="15"/>
        <v>679</v>
      </c>
      <c r="P51" s="52">
        <f t="shared" si="15"/>
        <v>4085</v>
      </c>
      <c r="Q51" s="52">
        <f t="shared" si="15"/>
        <v>3778</v>
      </c>
      <c r="R51" s="52">
        <f t="shared" si="15"/>
        <v>2575</v>
      </c>
      <c r="S51" s="52">
        <f>+ROUND(P51/I51*1000,0)</f>
        <v>584</v>
      </c>
      <c r="T51" s="52">
        <f>+ROUND(Q51/J51*1000,0)</f>
        <v>737</v>
      </c>
      <c r="U51" s="52">
        <f>+ROUND(R51/J51*1000,0)</f>
        <v>502</v>
      </c>
      <c r="V51" s="54">
        <f>+ROUND(N51/M51*100,1)</f>
        <v>73.8</v>
      </c>
      <c r="W51" s="54">
        <f>+ROUND(O51/M51*100,1)</f>
        <v>72.2</v>
      </c>
      <c r="X51" s="54">
        <f>+ROUND(R51/Q51*100,1)</f>
        <v>68.2</v>
      </c>
      <c r="Y51" s="53" t="s">
        <v>13</v>
      </c>
      <c r="Z51" s="52">
        <f>+Z50</f>
        <v>1944</v>
      </c>
      <c r="AA51" s="52">
        <f>+AA50</f>
        <v>3888</v>
      </c>
    </row>
    <row r="52" spans="1:29" ht="14.1" customHeight="1">
      <c r="A52" s="163"/>
      <c r="B52" s="92"/>
      <c r="C52" s="51"/>
      <c r="D52" s="50"/>
      <c r="E52" s="49"/>
      <c r="F52" s="94"/>
      <c r="G52" s="47"/>
      <c r="H52" s="93"/>
      <c r="I52" s="44"/>
      <c r="J52" s="99"/>
      <c r="K52" s="44"/>
      <c r="L52" s="45"/>
      <c r="M52" s="44"/>
      <c r="N52" s="44"/>
      <c r="O52" s="44"/>
      <c r="P52" s="44"/>
      <c r="Q52" s="44"/>
      <c r="R52" s="44"/>
      <c r="S52" s="44"/>
      <c r="T52" s="44"/>
      <c r="U52" s="44"/>
      <c r="V52" s="45"/>
      <c r="W52" s="45"/>
      <c r="X52" s="45"/>
      <c r="Y52" s="44"/>
      <c r="Z52" s="44"/>
      <c r="AA52" s="44"/>
    </row>
    <row r="53" spans="1:29" s="27" customFormat="1" ht="14.1" customHeight="1">
      <c r="A53" s="161" t="s">
        <v>4</v>
      </c>
      <c r="B53" s="23">
        <v>4</v>
      </c>
      <c r="C53" s="23" t="s">
        <v>46</v>
      </c>
      <c r="D53" s="91" t="s">
        <v>15</v>
      </c>
      <c r="E53" s="90" t="s">
        <v>118</v>
      </c>
      <c r="F53" s="89" t="s">
        <v>119</v>
      </c>
      <c r="G53" s="88" t="s">
        <v>132</v>
      </c>
      <c r="H53" s="87" t="s">
        <v>144</v>
      </c>
      <c r="I53" s="65">
        <v>203500</v>
      </c>
      <c r="J53" s="66">
        <v>205005</v>
      </c>
      <c r="K53" s="65">
        <v>205754</v>
      </c>
      <c r="L53" s="85">
        <f t="shared" ref="L53:L60" si="16">+ROUND(J53/K53*100,1)</f>
        <v>99.6</v>
      </c>
      <c r="M53" s="23">
        <v>25579</v>
      </c>
      <c r="N53" s="23">
        <v>23336</v>
      </c>
      <c r="O53" s="23">
        <v>22553</v>
      </c>
      <c r="P53" s="23">
        <v>82000</v>
      </c>
      <c r="Q53" s="23">
        <v>76925</v>
      </c>
      <c r="R53" s="23">
        <v>70079</v>
      </c>
      <c r="S53" s="23">
        <v>403</v>
      </c>
      <c r="T53" s="23">
        <v>375</v>
      </c>
      <c r="U53" s="23">
        <v>342</v>
      </c>
      <c r="V53" s="85">
        <f t="shared" ref="V53:V59" si="17">+ROUND(N53/M53*100,1)</f>
        <v>91.2</v>
      </c>
      <c r="W53" s="85">
        <f t="shared" ref="W53:W59" si="18">+ROUND(O53/M53*100,1)</f>
        <v>88.2</v>
      </c>
      <c r="X53" s="85">
        <f t="shared" ref="X53:X60" si="19">+ROUND(R53/Q53*100,1)</f>
        <v>91.1</v>
      </c>
      <c r="Y53" s="84" t="s">
        <v>14</v>
      </c>
      <c r="Z53" s="23">
        <v>1540</v>
      </c>
      <c r="AA53" s="23">
        <v>2670</v>
      </c>
      <c r="AB53" s="147"/>
      <c r="AC53" s="147"/>
    </row>
    <row r="54" spans="1:29" s="27" customFormat="1" ht="14.1" customHeight="1">
      <c r="A54" s="162"/>
      <c r="B54" s="73">
        <v>41</v>
      </c>
      <c r="C54" s="73" t="s">
        <v>45</v>
      </c>
      <c r="D54" s="82" t="s">
        <v>15</v>
      </c>
      <c r="E54" s="81" t="s">
        <v>118</v>
      </c>
      <c r="F54" s="80" t="s">
        <v>119</v>
      </c>
      <c r="G54" s="79" t="s">
        <v>126</v>
      </c>
      <c r="H54" s="78" t="s">
        <v>144</v>
      </c>
      <c r="I54" s="76">
        <v>16610</v>
      </c>
      <c r="J54" s="77">
        <v>15111</v>
      </c>
      <c r="K54" s="76">
        <v>15111</v>
      </c>
      <c r="L54" s="75">
        <f t="shared" si="16"/>
        <v>100</v>
      </c>
      <c r="M54" s="73">
        <v>1910</v>
      </c>
      <c r="N54" s="73">
        <v>1527</v>
      </c>
      <c r="O54" s="73">
        <v>1418</v>
      </c>
      <c r="P54" s="73">
        <v>6810</v>
      </c>
      <c r="Q54" s="73">
        <v>6374</v>
      </c>
      <c r="R54" s="73">
        <v>5233</v>
      </c>
      <c r="S54" s="73">
        <v>410</v>
      </c>
      <c r="T54" s="73">
        <v>422</v>
      </c>
      <c r="U54" s="73">
        <v>346</v>
      </c>
      <c r="V54" s="75">
        <f t="shared" si="17"/>
        <v>79.900000000000006</v>
      </c>
      <c r="W54" s="75">
        <f t="shared" si="18"/>
        <v>74.2</v>
      </c>
      <c r="X54" s="75">
        <f t="shared" si="19"/>
        <v>82.1</v>
      </c>
      <c r="Y54" s="74" t="s">
        <v>14</v>
      </c>
      <c r="Z54" s="73">
        <v>1540</v>
      </c>
      <c r="AA54" s="73">
        <v>2670</v>
      </c>
      <c r="AB54" s="147"/>
      <c r="AC54" s="147"/>
    </row>
    <row r="55" spans="1:29" s="27" customFormat="1" ht="14.1" customHeight="1">
      <c r="A55" s="162"/>
      <c r="B55" s="73">
        <v>47</v>
      </c>
      <c r="C55" s="73" t="s">
        <v>44</v>
      </c>
      <c r="D55" s="82" t="s">
        <v>15</v>
      </c>
      <c r="E55" s="81" t="s">
        <v>118</v>
      </c>
      <c r="F55" s="80" t="s">
        <v>119</v>
      </c>
      <c r="G55" s="79" t="s">
        <v>126</v>
      </c>
      <c r="H55" s="78" t="s">
        <v>144</v>
      </c>
      <c r="I55" s="76">
        <v>5040</v>
      </c>
      <c r="J55" s="77">
        <v>4648</v>
      </c>
      <c r="K55" s="76">
        <v>4706</v>
      </c>
      <c r="L55" s="75">
        <f t="shared" si="16"/>
        <v>98.8</v>
      </c>
      <c r="M55" s="73">
        <v>525</v>
      </c>
      <c r="N55" s="73">
        <v>428</v>
      </c>
      <c r="O55" s="73">
        <v>399</v>
      </c>
      <c r="P55" s="73">
        <v>1960</v>
      </c>
      <c r="Q55" s="73">
        <v>1737</v>
      </c>
      <c r="R55" s="73">
        <v>1438</v>
      </c>
      <c r="S55" s="73">
        <v>389</v>
      </c>
      <c r="T55" s="73">
        <v>374</v>
      </c>
      <c r="U55" s="73">
        <v>309</v>
      </c>
      <c r="V55" s="75">
        <f t="shared" si="17"/>
        <v>81.5</v>
      </c>
      <c r="W55" s="75">
        <f t="shared" si="18"/>
        <v>76</v>
      </c>
      <c r="X55" s="75">
        <f t="shared" si="19"/>
        <v>82.8</v>
      </c>
      <c r="Y55" s="98" t="s">
        <v>14</v>
      </c>
      <c r="Z55" s="73">
        <v>1540</v>
      </c>
      <c r="AA55" s="73">
        <v>2670</v>
      </c>
      <c r="AB55" s="147"/>
      <c r="AC55" s="147"/>
    </row>
    <row r="56" spans="1:29" s="27" customFormat="1" ht="14.1" customHeight="1">
      <c r="A56" s="162"/>
      <c r="B56" s="73">
        <v>19</v>
      </c>
      <c r="C56" s="73" t="s">
        <v>43</v>
      </c>
      <c r="D56" s="82" t="s">
        <v>15</v>
      </c>
      <c r="E56" s="81" t="s">
        <v>175</v>
      </c>
      <c r="F56" s="80" t="s">
        <v>119</v>
      </c>
      <c r="G56" s="79" t="s">
        <v>149</v>
      </c>
      <c r="H56" s="78" t="s">
        <v>134</v>
      </c>
      <c r="I56" s="76">
        <v>16600</v>
      </c>
      <c r="J56" s="77">
        <v>15687</v>
      </c>
      <c r="K56" s="76">
        <v>15738</v>
      </c>
      <c r="L56" s="75">
        <f t="shared" si="16"/>
        <v>99.7</v>
      </c>
      <c r="M56" s="73">
        <v>1527</v>
      </c>
      <c r="N56" s="73">
        <v>1489</v>
      </c>
      <c r="O56" s="73">
        <v>1448</v>
      </c>
      <c r="P56" s="73">
        <v>8200</v>
      </c>
      <c r="Q56" s="73">
        <v>4816</v>
      </c>
      <c r="R56" s="73">
        <v>4184</v>
      </c>
      <c r="S56" s="73">
        <v>494</v>
      </c>
      <c r="T56" s="73">
        <v>307</v>
      </c>
      <c r="U56" s="73">
        <v>267</v>
      </c>
      <c r="V56" s="75">
        <f t="shared" si="17"/>
        <v>97.5</v>
      </c>
      <c r="W56" s="75">
        <f t="shared" si="18"/>
        <v>94.8</v>
      </c>
      <c r="X56" s="75">
        <f t="shared" si="19"/>
        <v>86.9</v>
      </c>
      <c r="Y56" s="84" t="s">
        <v>14</v>
      </c>
      <c r="Z56" s="73">
        <v>1540</v>
      </c>
      <c r="AA56" s="73">
        <v>2670</v>
      </c>
      <c r="AB56" s="147"/>
      <c r="AC56" s="147"/>
    </row>
    <row r="57" spans="1:29" s="27" customFormat="1" ht="14.1" customHeight="1">
      <c r="A57" s="162"/>
      <c r="B57" s="73">
        <v>46</v>
      </c>
      <c r="C57" s="73" t="s">
        <v>42</v>
      </c>
      <c r="D57" s="82" t="s">
        <v>15</v>
      </c>
      <c r="E57" s="81" t="s">
        <v>125</v>
      </c>
      <c r="F57" s="80" t="s">
        <v>137</v>
      </c>
      <c r="G57" s="79" t="s">
        <v>172</v>
      </c>
      <c r="H57" s="78" t="s">
        <v>127</v>
      </c>
      <c r="I57" s="76">
        <v>65300</v>
      </c>
      <c r="J57" s="77">
        <v>64493</v>
      </c>
      <c r="K57" s="76">
        <v>64530</v>
      </c>
      <c r="L57" s="75">
        <f t="shared" si="16"/>
        <v>99.9</v>
      </c>
      <c r="M57" s="73">
        <v>8199</v>
      </c>
      <c r="N57" s="73">
        <v>7512</v>
      </c>
      <c r="O57" s="73">
        <v>6881</v>
      </c>
      <c r="P57" s="73">
        <v>30400</v>
      </c>
      <c r="Q57" s="73">
        <v>25454</v>
      </c>
      <c r="R57" s="73">
        <v>22463</v>
      </c>
      <c r="S57" s="73">
        <v>466</v>
      </c>
      <c r="T57" s="73">
        <v>395</v>
      </c>
      <c r="U57" s="73">
        <v>348</v>
      </c>
      <c r="V57" s="75">
        <f t="shared" si="17"/>
        <v>91.6</v>
      </c>
      <c r="W57" s="75">
        <f t="shared" si="18"/>
        <v>83.9</v>
      </c>
      <c r="X57" s="75">
        <f t="shared" si="19"/>
        <v>88.2</v>
      </c>
      <c r="Y57" s="98" t="s">
        <v>14</v>
      </c>
      <c r="Z57" s="73">
        <v>1830</v>
      </c>
      <c r="AA57" s="73">
        <v>3070</v>
      </c>
      <c r="AB57" s="147"/>
      <c r="AC57" s="147"/>
    </row>
    <row r="58" spans="1:29" s="27" customFormat="1" ht="14.1" customHeight="1">
      <c r="A58" s="162"/>
      <c r="B58" s="20">
        <v>89</v>
      </c>
      <c r="C58" s="102" t="s">
        <v>115</v>
      </c>
      <c r="D58" s="110" t="s">
        <v>15</v>
      </c>
      <c r="E58" s="109" t="s">
        <v>161</v>
      </c>
      <c r="F58" s="108" t="s">
        <v>119</v>
      </c>
      <c r="G58" s="107" t="s">
        <v>126</v>
      </c>
      <c r="H58" s="106" t="s">
        <v>176</v>
      </c>
      <c r="I58" s="104">
        <v>96600</v>
      </c>
      <c r="J58" s="105">
        <v>93825</v>
      </c>
      <c r="K58" s="104">
        <v>94537</v>
      </c>
      <c r="L58" s="103">
        <f t="shared" si="16"/>
        <v>99.2</v>
      </c>
      <c r="M58" s="102">
        <v>12335</v>
      </c>
      <c r="N58" s="102">
        <v>9889</v>
      </c>
      <c r="O58" s="102">
        <v>9816</v>
      </c>
      <c r="P58" s="102">
        <v>43500</v>
      </c>
      <c r="Q58" s="102">
        <v>38656</v>
      </c>
      <c r="R58" s="102">
        <v>34359</v>
      </c>
      <c r="S58" s="102">
        <v>450</v>
      </c>
      <c r="T58" s="102">
        <v>412</v>
      </c>
      <c r="U58" s="102">
        <v>360</v>
      </c>
      <c r="V58" s="103">
        <f t="shared" si="17"/>
        <v>80.2</v>
      </c>
      <c r="W58" s="103">
        <f t="shared" si="18"/>
        <v>79.599999999999994</v>
      </c>
      <c r="X58" s="103">
        <f t="shared" si="19"/>
        <v>88.9</v>
      </c>
      <c r="Y58" s="98" t="s">
        <v>32</v>
      </c>
      <c r="Z58" s="102">
        <v>1540</v>
      </c>
      <c r="AA58" s="102">
        <v>3090</v>
      </c>
      <c r="AB58" s="147"/>
      <c r="AC58" s="147"/>
    </row>
    <row r="59" spans="1:29" s="27" customFormat="1" ht="14.1" customHeight="1" thickBot="1">
      <c r="A59" s="162"/>
      <c r="B59" s="62">
        <v>32</v>
      </c>
      <c r="C59" s="150" t="s">
        <v>40</v>
      </c>
      <c r="D59" s="101" t="s">
        <v>15</v>
      </c>
      <c r="E59" s="81" t="s">
        <v>177</v>
      </c>
      <c r="F59" s="80" t="s">
        <v>158</v>
      </c>
      <c r="G59" s="79" t="s">
        <v>155</v>
      </c>
      <c r="H59" s="78" t="s">
        <v>162</v>
      </c>
      <c r="I59" s="76">
        <v>9400</v>
      </c>
      <c r="J59" s="77">
        <v>8204</v>
      </c>
      <c r="K59" s="76">
        <v>8245</v>
      </c>
      <c r="L59" s="75">
        <f t="shared" si="16"/>
        <v>99.5</v>
      </c>
      <c r="M59" s="73">
        <v>1052</v>
      </c>
      <c r="N59" s="73">
        <v>825</v>
      </c>
      <c r="O59" s="73">
        <v>814</v>
      </c>
      <c r="P59" s="73">
        <v>3700</v>
      </c>
      <c r="Q59" s="73">
        <v>3321</v>
      </c>
      <c r="R59" s="73">
        <v>2882</v>
      </c>
      <c r="S59" s="73">
        <v>394</v>
      </c>
      <c r="T59" s="73">
        <v>405</v>
      </c>
      <c r="U59" s="73">
        <v>351</v>
      </c>
      <c r="V59" s="75">
        <f t="shared" si="17"/>
        <v>78.400000000000006</v>
      </c>
      <c r="W59" s="75">
        <f t="shared" si="18"/>
        <v>77.400000000000006</v>
      </c>
      <c r="X59" s="75">
        <f t="shared" si="19"/>
        <v>86.8</v>
      </c>
      <c r="Y59" s="63" t="s">
        <v>32</v>
      </c>
      <c r="Z59" s="73">
        <v>1695</v>
      </c>
      <c r="AA59" s="73">
        <v>4395</v>
      </c>
      <c r="AB59" s="147"/>
      <c r="AC59" s="147"/>
    </row>
    <row r="60" spans="1:29" ht="14.1" customHeight="1" thickTop="1">
      <c r="A60" s="162"/>
      <c r="B60" s="135"/>
      <c r="C60" s="61" t="s">
        <v>0</v>
      </c>
      <c r="D60" s="60"/>
      <c r="E60" s="59"/>
      <c r="F60" s="97"/>
      <c r="G60" s="57"/>
      <c r="H60" s="96"/>
      <c r="I60" s="52">
        <f>+SUM(I53:I59)</f>
        <v>413050</v>
      </c>
      <c r="J60" s="100">
        <f>+SUM(J53:J59)</f>
        <v>406973</v>
      </c>
      <c r="K60" s="52">
        <f>+SUM(K53:K59)</f>
        <v>408621</v>
      </c>
      <c r="L60" s="54">
        <f t="shared" si="16"/>
        <v>99.6</v>
      </c>
      <c r="M60" s="52">
        <f t="shared" ref="M60:R60" si="20">+SUM(M53:M59)</f>
        <v>51127</v>
      </c>
      <c r="N60" s="52">
        <f t="shared" si="20"/>
        <v>45006</v>
      </c>
      <c r="O60" s="52">
        <f t="shared" si="20"/>
        <v>43329</v>
      </c>
      <c r="P60" s="52">
        <f t="shared" si="20"/>
        <v>176570</v>
      </c>
      <c r="Q60" s="52">
        <f t="shared" si="20"/>
        <v>157283</v>
      </c>
      <c r="R60" s="52">
        <f t="shared" si="20"/>
        <v>140638</v>
      </c>
      <c r="S60" s="52">
        <f>+ROUND((P60-1000-125)/I60*1000,0)</f>
        <v>425</v>
      </c>
      <c r="T60" s="52">
        <f>+ROUND((Q60-10-869)/J60*1000,0)</f>
        <v>384</v>
      </c>
      <c r="U60" s="52">
        <f>+ROUND((R60-10-571)/J60*1000,0)</f>
        <v>344</v>
      </c>
      <c r="V60" s="54">
        <f>+ROUND((N60+207)/(M60+207)*100,1)</f>
        <v>88.1</v>
      </c>
      <c r="W60" s="54">
        <f>+ROUND((O60+207)/(M60+4+207)*100,1)</f>
        <v>84.8</v>
      </c>
      <c r="X60" s="54">
        <f t="shared" si="19"/>
        <v>89.4</v>
      </c>
      <c r="Y60" s="53" t="s">
        <v>13</v>
      </c>
      <c r="Z60" s="52">
        <f>+ROUND(SUM(Z53:Z59)/10,0)</f>
        <v>1123</v>
      </c>
      <c r="AA60" s="52">
        <f>+ROUND(SUM(AA53:AA59)/10,0)</f>
        <v>2124</v>
      </c>
    </row>
    <row r="61" spans="1:29" ht="14.1" customHeight="1">
      <c r="A61" s="163"/>
      <c r="B61" s="92"/>
      <c r="C61" s="51"/>
      <c r="D61" s="50"/>
      <c r="E61" s="49"/>
      <c r="F61" s="94"/>
      <c r="G61" s="47"/>
      <c r="H61" s="93"/>
      <c r="I61" s="44"/>
      <c r="J61" s="99"/>
      <c r="K61" s="44"/>
      <c r="L61" s="45"/>
      <c r="M61" s="44"/>
      <c r="N61" s="44"/>
      <c r="O61" s="44"/>
      <c r="P61" s="44"/>
      <c r="Q61" s="44"/>
      <c r="R61" s="44"/>
      <c r="S61" s="44"/>
      <c r="T61" s="44"/>
      <c r="U61" s="44"/>
      <c r="V61" s="45"/>
      <c r="W61" s="45"/>
      <c r="X61" s="45"/>
      <c r="Y61" s="44"/>
      <c r="Z61" s="44"/>
      <c r="AA61" s="44"/>
    </row>
    <row r="62" spans="1:29" s="27" customFormat="1" ht="14.1" customHeight="1">
      <c r="A62" s="161" t="s">
        <v>39</v>
      </c>
      <c r="B62" s="23">
        <v>9</v>
      </c>
      <c r="C62" s="23" t="s">
        <v>38</v>
      </c>
      <c r="D62" s="91" t="s">
        <v>114</v>
      </c>
      <c r="E62" s="90" t="s">
        <v>178</v>
      </c>
      <c r="F62" s="89" t="s">
        <v>140</v>
      </c>
      <c r="G62" s="88" t="s">
        <v>179</v>
      </c>
      <c r="H62" s="87" t="s">
        <v>180</v>
      </c>
      <c r="I62" s="65">
        <v>31100</v>
      </c>
      <c r="J62" s="66">
        <v>25114</v>
      </c>
      <c r="K62" s="65">
        <v>25114</v>
      </c>
      <c r="L62" s="85">
        <f>+ROUND(J62/K62*100,1)</f>
        <v>100</v>
      </c>
      <c r="M62" s="23">
        <v>3942</v>
      </c>
      <c r="N62" s="23">
        <v>2883</v>
      </c>
      <c r="O62" s="23">
        <v>2794</v>
      </c>
      <c r="P62" s="23">
        <v>18000</v>
      </c>
      <c r="Q62" s="23">
        <v>13167</v>
      </c>
      <c r="R62" s="23">
        <v>10800</v>
      </c>
      <c r="S62" s="23">
        <v>579</v>
      </c>
      <c r="T62" s="23">
        <v>524</v>
      </c>
      <c r="U62" s="23">
        <v>430</v>
      </c>
      <c r="V62" s="85">
        <f>+ROUND(N62/M62*100,1)</f>
        <v>73.099999999999994</v>
      </c>
      <c r="W62" s="85">
        <f>+ROUND(O62/M62*100,1)</f>
        <v>70.900000000000006</v>
      </c>
      <c r="X62" s="85">
        <f>+ROUND(R62/Q62*100,1)</f>
        <v>82</v>
      </c>
      <c r="Y62" s="84" t="s">
        <v>32</v>
      </c>
      <c r="Z62" s="23">
        <v>1290</v>
      </c>
      <c r="AA62" s="23">
        <v>2800</v>
      </c>
      <c r="AB62" s="147"/>
      <c r="AC62" s="147"/>
    </row>
    <row r="63" spans="1:29" s="27" customFormat="1" ht="14.1" customHeight="1">
      <c r="A63" s="162"/>
      <c r="B63" s="73">
        <v>22</v>
      </c>
      <c r="C63" s="73" t="s">
        <v>37</v>
      </c>
      <c r="D63" s="82" t="s">
        <v>114</v>
      </c>
      <c r="E63" s="81" t="s">
        <v>181</v>
      </c>
      <c r="F63" s="80" t="s">
        <v>158</v>
      </c>
      <c r="G63" s="79" t="s">
        <v>182</v>
      </c>
      <c r="H63" s="78" t="s">
        <v>133</v>
      </c>
      <c r="I63" s="76">
        <v>12000</v>
      </c>
      <c r="J63" s="77">
        <v>9616</v>
      </c>
      <c r="K63" s="76">
        <v>9663</v>
      </c>
      <c r="L63" s="75">
        <f>+ROUND(J63/K63*100,1)</f>
        <v>99.5</v>
      </c>
      <c r="M63" s="73">
        <v>1027</v>
      </c>
      <c r="N63" s="73">
        <v>920</v>
      </c>
      <c r="O63" s="73">
        <v>920</v>
      </c>
      <c r="P63" s="73">
        <v>6000</v>
      </c>
      <c r="Q63" s="73">
        <v>3377</v>
      </c>
      <c r="R63" s="73">
        <v>2814</v>
      </c>
      <c r="S63" s="73">
        <v>500</v>
      </c>
      <c r="T63" s="73">
        <v>351</v>
      </c>
      <c r="U63" s="73">
        <v>293</v>
      </c>
      <c r="V63" s="75">
        <f>+ROUND(N63/M63*100,1)</f>
        <v>89.6</v>
      </c>
      <c r="W63" s="75">
        <f>+ROUND(O63/M63*100,1)</f>
        <v>89.6</v>
      </c>
      <c r="X63" s="75">
        <f>+ROUND(R63/Q63*100,1)</f>
        <v>83.3</v>
      </c>
      <c r="Y63" s="74" t="s">
        <v>36</v>
      </c>
      <c r="Z63" s="73">
        <v>1720</v>
      </c>
      <c r="AA63" s="73">
        <v>4390</v>
      </c>
      <c r="AB63" s="142"/>
      <c r="AC63" s="147"/>
    </row>
    <row r="64" spans="1:29" s="27" customFormat="1" ht="14.1" customHeight="1">
      <c r="A64" s="162"/>
      <c r="B64" s="73">
        <v>74</v>
      </c>
      <c r="C64" s="73" t="s">
        <v>35</v>
      </c>
      <c r="D64" s="82" t="s">
        <v>114</v>
      </c>
      <c r="E64" s="81" t="s">
        <v>161</v>
      </c>
      <c r="F64" s="80" t="s">
        <v>119</v>
      </c>
      <c r="G64" s="79" t="s">
        <v>126</v>
      </c>
      <c r="H64" s="78" t="s">
        <v>134</v>
      </c>
      <c r="I64" s="76">
        <v>10000</v>
      </c>
      <c r="J64" s="77">
        <v>9823</v>
      </c>
      <c r="K64" s="76">
        <v>9823</v>
      </c>
      <c r="L64" s="75">
        <f>+ROUND(J64/K64*100,1)</f>
        <v>100</v>
      </c>
      <c r="M64" s="73">
        <v>1001</v>
      </c>
      <c r="N64" s="73">
        <v>916</v>
      </c>
      <c r="O64" s="73">
        <v>887</v>
      </c>
      <c r="P64" s="73">
        <v>4200</v>
      </c>
      <c r="Q64" s="73">
        <v>3387</v>
      </c>
      <c r="R64" s="73">
        <v>2742</v>
      </c>
      <c r="S64" s="73">
        <v>420</v>
      </c>
      <c r="T64" s="73">
        <v>345</v>
      </c>
      <c r="U64" s="73">
        <v>279</v>
      </c>
      <c r="V64" s="75">
        <f>+ROUND(N64/M64*100,1)</f>
        <v>91.5</v>
      </c>
      <c r="W64" s="75">
        <f>+ROUND(O64/M64*100,1)</f>
        <v>88.6</v>
      </c>
      <c r="X64" s="75">
        <f>+ROUND(R64/Q64*100,1)</f>
        <v>81</v>
      </c>
      <c r="Y64" s="74" t="s">
        <v>34</v>
      </c>
      <c r="Z64" s="73">
        <v>1620</v>
      </c>
      <c r="AA64" s="73">
        <v>3560</v>
      </c>
      <c r="AB64" s="147"/>
      <c r="AC64" s="147"/>
    </row>
    <row r="65" spans="1:29" s="27" customFormat="1" ht="14.1" customHeight="1" thickBot="1">
      <c r="A65" s="162"/>
      <c r="B65" s="62">
        <v>63</v>
      </c>
      <c r="C65" s="62" t="s">
        <v>33</v>
      </c>
      <c r="D65" s="72" t="s">
        <v>114</v>
      </c>
      <c r="E65" s="71" t="s">
        <v>145</v>
      </c>
      <c r="F65" s="70" t="s">
        <v>119</v>
      </c>
      <c r="G65" s="69" t="s">
        <v>155</v>
      </c>
      <c r="H65" s="68" t="s">
        <v>183</v>
      </c>
      <c r="I65" s="65">
        <v>9900</v>
      </c>
      <c r="J65" s="66">
        <v>8812</v>
      </c>
      <c r="K65" s="65">
        <v>8849</v>
      </c>
      <c r="L65" s="64">
        <f>+ROUND(J65/K65*100,1)</f>
        <v>99.6</v>
      </c>
      <c r="M65" s="62">
        <v>1298</v>
      </c>
      <c r="N65" s="62">
        <v>1298</v>
      </c>
      <c r="O65" s="62">
        <v>1298</v>
      </c>
      <c r="P65" s="62">
        <v>26900</v>
      </c>
      <c r="Q65" s="62">
        <v>10343</v>
      </c>
      <c r="R65" s="62">
        <v>3556</v>
      </c>
      <c r="S65" s="62">
        <v>2717</v>
      </c>
      <c r="T65" s="62">
        <v>1174</v>
      </c>
      <c r="U65" s="62">
        <v>404</v>
      </c>
      <c r="V65" s="64">
        <f>+ROUND(N65/M65*100,1)</f>
        <v>100</v>
      </c>
      <c r="W65" s="64">
        <f>+ROUND(O65/M65*100,1)</f>
        <v>100</v>
      </c>
      <c r="X65" s="64">
        <f>+ROUND(R65/Q65*100,1)</f>
        <v>34.4</v>
      </c>
      <c r="Y65" s="63" t="s">
        <v>32</v>
      </c>
      <c r="Z65" s="62">
        <v>2160</v>
      </c>
      <c r="AA65" s="62">
        <v>3670</v>
      </c>
      <c r="AB65" s="147"/>
      <c r="AC65" s="147"/>
    </row>
    <row r="66" spans="1:29" ht="14.1" customHeight="1" thickTop="1">
      <c r="A66" s="162"/>
      <c r="B66" s="95"/>
      <c r="C66" s="61" t="s">
        <v>0</v>
      </c>
      <c r="D66" s="60"/>
      <c r="E66" s="59"/>
      <c r="F66" s="97"/>
      <c r="G66" s="57"/>
      <c r="H66" s="96"/>
      <c r="I66" s="52">
        <f>+SUM(I62:I65)</f>
        <v>63000</v>
      </c>
      <c r="J66" s="100">
        <f>+SUM(J62:J65)</f>
        <v>53365</v>
      </c>
      <c r="K66" s="52">
        <f>+SUM(K62:K65)</f>
        <v>53449</v>
      </c>
      <c r="L66" s="54">
        <f>+ROUND(J66/K66*100,1)</f>
        <v>99.8</v>
      </c>
      <c r="M66" s="52">
        <f t="shared" ref="M66:R66" si="21">+SUM(M62:M65)</f>
        <v>7268</v>
      </c>
      <c r="N66" s="52">
        <f t="shared" si="21"/>
        <v>6017</v>
      </c>
      <c r="O66" s="52">
        <f t="shared" si="21"/>
        <v>5899</v>
      </c>
      <c r="P66" s="52">
        <f t="shared" si="21"/>
        <v>55100</v>
      </c>
      <c r="Q66" s="52">
        <f t="shared" si="21"/>
        <v>30274</v>
      </c>
      <c r="R66" s="52">
        <f t="shared" si="21"/>
        <v>19912</v>
      </c>
      <c r="S66" s="52">
        <f>+ROUND(P66/I66*1000,0)</f>
        <v>875</v>
      </c>
      <c r="T66" s="52">
        <f>+ROUND((Q66-47)/J66*1000,0)</f>
        <v>566</v>
      </c>
      <c r="U66" s="52">
        <f>+ROUND(R66/J66*1000,0)</f>
        <v>373</v>
      </c>
      <c r="V66" s="54">
        <f>+ROUND((N66+16)/(M66+16)*100,1)</f>
        <v>82.8</v>
      </c>
      <c r="W66" s="54">
        <f>+ROUND((O66+16)/(M66+16)*100,1)</f>
        <v>81.2</v>
      </c>
      <c r="X66" s="54">
        <f>+ROUND(R66/Q66*100,1)</f>
        <v>65.8</v>
      </c>
      <c r="Y66" s="53" t="s">
        <v>13</v>
      </c>
      <c r="Z66" s="52">
        <f>+ROUND(SUM(Z62:Z65)/4,0)</f>
        <v>1698</v>
      </c>
      <c r="AA66" s="52">
        <f>+ROUND(SUM(AA62:AA65)/4,0)</f>
        <v>3605</v>
      </c>
    </row>
    <row r="67" spans="1:29" ht="14.1" customHeight="1">
      <c r="A67" s="163"/>
      <c r="B67" s="92"/>
      <c r="C67" s="51"/>
      <c r="D67" s="50"/>
      <c r="E67" s="49"/>
      <c r="F67" s="94"/>
      <c r="G67" s="47"/>
      <c r="H67" s="93"/>
      <c r="I67" s="44"/>
      <c r="J67" s="99"/>
      <c r="K67" s="44"/>
      <c r="L67" s="45"/>
      <c r="M67" s="44"/>
      <c r="N67" s="44"/>
      <c r="O67" s="44"/>
      <c r="P67" s="44"/>
      <c r="Q67" s="44"/>
      <c r="R67" s="44"/>
      <c r="S67" s="44"/>
      <c r="T67" s="44"/>
      <c r="U67" s="44"/>
      <c r="V67" s="45"/>
      <c r="W67" s="45"/>
      <c r="X67" s="45"/>
      <c r="Y67" s="44"/>
      <c r="Z67" s="44"/>
      <c r="AA67" s="44"/>
    </row>
    <row r="68" spans="1:29" s="27" customFormat="1" ht="14.1" customHeight="1">
      <c r="A68" s="161" t="s">
        <v>3</v>
      </c>
      <c r="B68" s="23">
        <v>57</v>
      </c>
      <c r="C68" s="23" t="s">
        <v>31</v>
      </c>
      <c r="D68" s="91" t="s">
        <v>114</v>
      </c>
      <c r="E68" s="90" t="s">
        <v>175</v>
      </c>
      <c r="F68" s="89" t="s">
        <v>146</v>
      </c>
      <c r="G68" s="88" t="s">
        <v>147</v>
      </c>
      <c r="H68" s="87" t="s">
        <v>127</v>
      </c>
      <c r="I68" s="65">
        <v>200700</v>
      </c>
      <c r="J68" s="66">
        <v>184959</v>
      </c>
      <c r="K68" s="65">
        <v>192305</v>
      </c>
      <c r="L68" s="85">
        <f t="shared" ref="L68:L77" si="22">+ROUND(J68/K68*100,1)</f>
        <v>96.2</v>
      </c>
      <c r="M68" s="23">
        <v>21525</v>
      </c>
      <c r="N68" s="23">
        <v>19228</v>
      </c>
      <c r="O68" s="23">
        <v>19164</v>
      </c>
      <c r="P68" s="23">
        <v>85300</v>
      </c>
      <c r="Q68" s="23">
        <v>65901</v>
      </c>
      <c r="R68" s="23">
        <v>59156</v>
      </c>
      <c r="S68" s="23">
        <v>425</v>
      </c>
      <c r="T68" s="23">
        <v>355</v>
      </c>
      <c r="U68" s="23">
        <v>319</v>
      </c>
      <c r="V68" s="85">
        <f>+ROUND((N68-64)/(M68-64)*100,1)</f>
        <v>89.3</v>
      </c>
      <c r="W68" s="85">
        <f>+ROUND((O68-64)/(M68-64)*100,1)</f>
        <v>89</v>
      </c>
      <c r="X68" s="85">
        <f t="shared" ref="X68:X77" si="23">+ROUND(R68/Q68*100,1)</f>
        <v>89.8</v>
      </c>
      <c r="Y68" s="84" t="s">
        <v>14</v>
      </c>
      <c r="Z68" s="23">
        <v>1388</v>
      </c>
      <c r="AA68" s="23">
        <v>3258</v>
      </c>
      <c r="AB68" s="147"/>
      <c r="AC68" s="147"/>
    </row>
    <row r="69" spans="1:29" s="27" customFormat="1" ht="14.1" customHeight="1">
      <c r="A69" s="162"/>
      <c r="B69" s="73">
        <v>1</v>
      </c>
      <c r="C69" s="73" t="s">
        <v>30</v>
      </c>
      <c r="D69" s="82" t="s">
        <v>114</v>
      </c>
      <c r="E69" s="81" t="s">
        <v>125</v>
      </c>
      <c r="F69" s="80" t="s">
        <v>158</v>
      </c>
      <c r="G69" s="79" t="s">
        <v>129</v>
      </c>
      <c r="H69" s="78" t="s">
        <v>184</v>
      </c>
      <c r="I69" s="76">
        <v>273000</v>
      </c>
      <c r="J69" s="77">
        <v>259766</v>
      </c>
      <c r="K69" s="76">
        <v>260070</v>
      </c>
      <c r="L69" s="75">
        <f t="shared" si="22"/>
        <v>99.9</v>
      </c>
      <c r="M69" s="73">
        <v>31655</v>
      </c>
      <c r="N69" s="73">
        <v>29096</v>
      </c>
      <c r="O69" s="73">
        <v>28274</v>
      </c>
      <c r="P69" s="73">
        <v>114100</v>
      </c>
      <c r="Q69" s="73">
        <v>94024</v>
      </c>
      <c r="R69" s="73">
        <v>86726</v>
      </c>
      <c r="S69" s="73">
        <v>418</v>
      </c>
      <c r="T69" s="73">
        <v>362</v>
      </c>
      <c r="U69" s="73">
        <v>334</v>
      </c>
      <c r="V69" s="75">
        <f t="shared" ref="V69:V76" si="24">+ROUND(N69/M69*100,1)</f>
        <v>91.9</v>
      </c>
      <c r="W69" s="75">
        <f t="shared" ref="W69:W76" si="25">+ROUND(O69/M69*100,1)</f>
        <v>89.3</v>
      </c>
      <c r="X69" s="75">
        <f t="shared" si="23"/>
        <v>92.2</v>
      </c>
      <c r="Y69" s="98" t="s">
        <v>14</v>
      </c>
      <c r="Z69" s="73">
        <v>1674</v>
      </c>
      <c r="AA69" s="73">
        <v>3391</v>
      </c>
      <c r="AB69" s="147"/>
      <c r="AC69" s="147"/>
    </row>
    <row r="70" spans="1:29" s="27" customFormat="1" ht="14.1" customHeight="1">
      <c r="A70" s="162"/>
      <c r="B70" s="73">
        <v>10</v>
      </c>
      <c r="C70" s="73" t="s">
        <v>29</v>
      </c>
      <c r="D70" s="82" t="s">
        <v>114</v>
      </c>
      <c r="E70" s="81" t="s">
        <v>128</v>
      </c>
      <c r="F70" s="80" t="s">
        <v>167</v>
      </c>
      <c r="G70" s="79" t="s">
        <v>185</v>
      </c>
      <c r="H70" s="78" t="s">
        <v>148</v>
      </c>
      <c r="I70" s="76">
        <v>51200</v>
      </c>
      <c r="J70" s="77">
        <v>49117</v>
      </c>
      <c r="K70" s="76">
        <v>49323</v>
      </c>
      <c r="L70" s="75">
        <f t="shared" si="22"/>
        <v>99.6</v>
      </c>
      <c r="M70" s="73">
        <v>5889</v>
      </c>
      <c r="N70" s="73">
        <v>5163</v>
      </c>
      <c r="O70" s="73">
        <v>5123</v>
      </c>
      <c r="P70" s="73">
        <v>21800</v>
      </c>
      <c r="Q70" s="73">
        <v>20427</v>
      </c>
      <c r="R70" s="73">
        <v>16134</v>
      </c>
      <c r="S70" s="73">
        <v>426</v>
      </c>
      <c r="T70" s="73">
        <v>416</v>
      </c>
      <c r="U70" s="73">
        <v>328</v>
      </c>
      <c r="V70" s="75">
        <f t="shared" si="24"/>
        <v>87.7</v>
      </c>
      <c r="W70" s="75">
        <f t="shared" si="25"/>
        <v>87</v>
      </c>
      <c r="X70" s="75">
        <f t="shared" si="23"/>
        <v>79</v>
      </c>
      <c r="Y70" s="98" t="s">
        <v>14</v>
      </c>
      <c r="Z70" s="73">
        <v>1520</v>
      </c>
      <c r="AA70" s="73">
        <v>3240</v>
      </c>
      <c r="AB70" s="147"/>
      <c r="AC70" s="147"/>
    </row>
    <row r="71" spans="1:29" s="27" customFormat="1" ht="14.1" customHeight="1">
      <c r="A71" s="162"/>
      <c r="B71" s="73">
        <v>26</v>
      </c>
      <c r="C71" s="73" t="s">
        <v>28</v>
      </c>
      <c r="D71" s="82" t="s">
        <v>114</v>
      </c>
      <c r="E71" s="81" t="s">
        <v>186</v>
      </c>
      <c r="F71" s="80" t="s">
        <v>167</v>
      </c>
      <c r="G71" s="79" t="s">
        <v>187</v>
      </c>
      <c r="H71" s="78" t="s">
        <v>174</v>
      </c>
      <c r="I71" s="76">
        <v>7100</v>
      </c>
      <c r="J71" s="77">
        <v>5131</v>
      </c>
      <c r="K71" s="76">
        <v>5131</v>
      </c>
      <c r="L71" s="75">
        <f t="shared" si="22"/>
        <v>100</v>
      </c>
      <c r="M71" s="73">
        <v>556</v>
      </c>
      <c r="N71" s="73">
        <v>518</v>
      </c>
      <c r="O71" s="73">
        <v>508</v>
      </c>
      <c r="P71" s="73">
        <v>4300</v>
      </c>
      <c r="Q71" s="73">
        <v>2130</v>
      </c>
      <c r="R71" s="73">
        <v>1523</v>
      </c>
      <c r="S71" s="73">
        <v>606</v>
      </c>
      <c r="T71" s="73">
        <v>415</v>
      </c>
      <c r="U71" s="73">
        <v>297</v>
      </c>
      <c r="V71" s="75">
        <f t="shared" si="24"/>
        <v>93.2</v>
      </c>
      <c r="W71" s="75">
        <f t="shared" si="25"/>
        <v>91.4</v>
      </c>
      <c r="X71" s="75">
        <f t="shared" si="23"/>
        <v>71.5</v>
      </c>
      <c r="Y71" s="98" t="s">
        <v>14</v>
      </c>
      <c r="Z71" s="73">
        <v>1388</v>
      </c>
      <c r="AA71" s="73">
        <v>3258</v>
      </c>
      <c r="AB71" s="147"/>
      <c r="AC71" s="147"/>
    </row>
    <row r="72" spans="1:29" s="27" customFormat="1" ht="14.1" customHeight="1">
      <c r="A72" s="162"/>
      <c r="B72" s="73">
        <v>15</v>
      </c>
      <c r="C72" s="73" t="s">
        <v>27</v>
      </c>
      <c r="D72" s="82" t="s">
        <v>114</v>
      </c>
      <c r="E72" s="81" t="s">
        <v>188</v>
      </c>
      <c r="F72" s="80" t="s">
        <v>119</v>
      </c>
      <c r="G72" s="79" t="s">
        <v>179</v>
      </c>
      <c r="H72" s="78" t="s">
        <v>141</v>
      </c>
      <c r="I72" s="76">
        <v>14700</v>
      </c>
      <c r="J72" s="77">
        <v>10552</v>
      </c>
      <c r="K72" s="76">
        <v>10552</v>
      </c>
      <c r="L72" s="75">
        <f t="shared" si="22"/>
        <v>100</v>
      </c>
      <c r="M72" s="73">
        <v>1357</v>
      </c>
      <c r="N72" s="73">
        <v>1221</v>
      </c>
      <c r="O72" s="73">
        <v>1208</v>
      </c>
      <c r="P72" s="73">
        <v>8400</v>
      </c>
      <c r="Q72" s="73">
        <v>4530</v>
      </c>
      <c r="R72" s="73">
        <v>3718</v>
      </c>
      <c r="S72" s="73">
        <v>571</v>
      </c>
      <c r="T72" s="73">
        <v>429</v>
      </c>
      <c r="U72" s="73">
        <v>352</v>
      </c>
      <c r="V72" s="75">
        <f t="shared" si="24"/>
        <v>90</v>
      </c>
      <c r="W72" s="75">
        <f t="shared" si="25"/>
        <v>89</v>
      </c>
      <c r="X72" s="75">
        <f t="shared" si="23"/>
        <v>82.1</v>
      </c>
      <c r="Y72" s="84" t="s">
        <v>14</v>
      </c>
      <c r="Z72" s="73">
        <v>1356</v>
      </c>
      <c r="AA72" s="73">
        <v>3062</v>
      </c>
      <c r="AB72" s="147"/>
      <c r="AC72" s="147"/>
    </row>
    <row r="73" spans="1:29" s="27" customFormat="1" ht="14.1" customHeight="1">
      <c r="A73" s="162"/>
      <c r="B73" s="73">
        <v>87</v>
      </c>
      <c r="C73" s="73" t="s">
        <v>26</v>
      </c>
      <c r="D73" s="82" t="s">
        <v>114</v>
      </c>
      <c r="E73" s="81" t="s">
        <v>189</v>
      </c>
      <c r="F73" s="80" t="s">
        <v>119</v>
      </c>
      <c r="G73" s="79" t="s">
        <v>168</v>
      </c>
      <c r="H73" s="78" t="s">
        <v>190</v>
      </c>
      <c r="I73" s="76">
        <v>6370</v>
      </c>
      <c r="J73" s="77">
        <v>5010</v>
      </c>
      <c r="K73" s="76">
        <v>5010</v>
      </c>
      <c r="L73" s="75">
        <f t="shared" si="22"/>
        <v>100</v>
      </c>
      <c r="M73" s="73">
        <v>495</v>
      </c>
      <c r="N73" s="73">
        <v>495</v>
      </c>
      <c r="O73" s="73">
        <v>495</v>
      </c>
      <c r="P73" s="73">
        <v>2270</v>
      </c>
      <c r="Q73" s="73">
        <v>1842</v>
      </c>
      <c r="R73" s="73">
        <v>1356</v>
      </c>
      <c r="S73" s="73">
        <v>356</v>
      </c>
      <c r="T73" s="73">
        <v>368</v>
      </c>
      <c r="U73" s="73">
        <v>271</v>
      </c>
      <c r="V73" s="75">
        <f t="shared" si="24"/>
        <v>100</v>
      </c>
      <c r="W73" s="75">
        <f t="shared" si="25"/>
        <v>100</v>
      </c>
      <c r="X73" s="75">
        <f t="shared" si="23"/>
        <v>73.599999999999994</v>
      </c>
      <c r="Y73" s="74" t="s">
        <v>14</v>
      </c>
      <c r="Z73" s="73">
        <v>1140</v>
      </c>
      <c r="AA73" s="73">
        <v>2350</v>
      </c>
      <c r="AB73" s="142"/>
      <c r="AC73" s="142"/>
    </row>
    <row r="74" spans="1:29" s="27" customFormat="1" ht="14.1" customHeight="1">
      <c r="A74" s="162"/>
      <c r="B74" s="73">
        <v>81</v>
      </c>
      <c r="C74" s="73" t="s">
        <v>25</v>
      </c>
      <c r="D74" s="82" t="s">
        <v>114</v>
      </c>
      <c r="E74" s="81" t="s">
        <v>191</v>
      </c>
      <c r="F74" s="80" t="s">
        <v>119</v>
      </c>
      <c r="G74" s="79" t="s">
        <v>132</v>
      </c>
      <c r="H74" s="78" t="s">
        <v>138</v>
      </c>
      <c r="I74" s="76">
        <v>10200</v>
      </c>
      <c r="J74" s="77">
        <v>7796</v>
      </c>
      <c r="K74" s="76">
        <v>7816</v>
      </c>
      <c r="L74" s="75">
        <f t="shared" si="22"/>
        <v>99.7</v>
      </c>
      <c r="M74" s="73">
        <v>1280</v>
      </c>
      <c r="N74" s="73">
        <v>989</v>
      </c>
      <c r="O74" s="73">
        <v>989</v>
      </c>
      <c r="P74" s="73">
        <v>7800</v>
      </c>
      <c r="Q74" s="73">
        <v>5835</v>
      </c>
      <c r="R74" s="73">
        <v>3507</v>
      </c>
      <c r="S74" s="73">
        <v>765</v>
      </c>
      <c r="T74" s="73">
        <v>748</v>
      </c>
      <c r="U74" s="73">
        <v>450</v>
      </c>
      <c r="V74" s="75">
        <f t="shared" si="24"/>
        <v>77.3</v>
      </c>
      <c r="W74" s="75">
        <f t="shared" si="25"/>
        <v>77.3</v>
      </c>
      <c r="X74" s="75">
        <f t="shared" si="23"/>
        <v>60.1</v>
      </c>
      <c r="Y74" s="74" t="s">
        <v>14</v>
      </c>
      <c r="Z74" s="73">
        <v>1250</v>
      </c>
      <c r="AA74" s="73">
        <v>2650</v>
      </c>
      <c r="AB74" s="147"/>
      <c r="AC74" s="147"/>
    </row>
    <row r="75" spans="1:29" s="27" customFormat="1" ht="14.1" customHeight="1">
      <c r="A75" s="162"/>
      <c r="B75" s="73">
        <v>54</v>
      </c>
      <c r="C75" s="73" t="s">
        <v>24</v>
      </c>
      <c r="D75" s="82" t="s">
        <v>114</v>
      </c>
      <c r="E75" s="81" t="s">
        <v>177</v>
      </c>
      <c r="F75" s="80" t="s">
        <v>119</v>
      </c>
      <c r="G75" s="79" t="s">
        <v>192</v>
      </c>
      <c r="H75" s="78" t="s">
        <v>162</v>
      </c>
      <c r="I75" s="76">
        <v>7460</v>
      </c>
      <c r="J75" s="77">
        <v>6342</v>
      </c>
      <c r="K75" s="76">
        <v>6391</v>
      </c>
      <c r="L75" s="75">
        <f t="shared" si="22"/>
        <v>99.2</v>
      </c>
      <c r="M75" s="73">
        <v>864</v>
      </c>
      <c r="N75" s="73">
        <v>632</v>
      </c>
      <c r="O75" s="73">
        <v>631</v>
      </c>
      <c r="P75" s="73">
        <v>3470</v>
      </c>
      <c r="Q75" s="73">
        <v>2980</v>
      </c>
      <c r="R75" s="73">
        <v>2367</v>
      </c>
      <c r="S75" s="73">
        <v>465</v>
      </c>
      <c r="T75" s="73">
        <v>470</v>
      </c>
      <c r="U75" s="73">
        <v>373</v>
      </c>
      <c r="V75" s="75">
        <f t="shared" si="24"/>
        <v>73.099999999999994</v>
      </c>
      <c r="W75" s="75">
        <f t="shared" si="25"/>
        <v>73</v>
      </c>
      <c r="X75" s="75">
        <f t="shared" si="23"/>
        <v>79.400000000000006</v>
      </c>
      <c r="Y75" s="74" t="s">
        <v>14</v>
      </c>
      <c r="Z75" s="73">
        <v>1350</v>
      </c>
      <c r="AA75" s="73">
        <v>3078</v>
      </c>
      <c r="AB75" s="147"/>
      <c r="AC75" s="147"/>
    </row>
    <row r="76" spans="1:29" s="27" customFormat="1" ht="14.1" customHeight="1" thickBot="1">
      <c r="A76" s="162"/>
      <c r="B76" s="62">
        <v>75</v>
      </c>
      <c r="C76" s="62" t="s">
        <v>23</v>
      </c>
      <c r="D76" s="72" t="s">
        <v>114</v>
      </c>
      <c r="E76" s="71" t="s">
        <v>136</v>
      </c>
      <c r="F76" s="70" t="s">
        <v>140</v>
      </c>
      <c r="G76" s="69" t="s">
        <v>132</v>
      </c>
      <c r="H76" s="68" t="s">
        <v>174</v>
      </c>
      <c r="I76" s="67">
        <v>6000</v>
      </c>
      <c r="J76" s="66">
        <v>4354</v>
      </c>
      <c r="K76" s="65">
        <v>4357</v>
      </c>
      <c r="L76" s="64">
        <f t="shared" si="22"/>
        <v>99.9</v>
      </c>
      <c r="M76" s="62">
        <v>487</v>
      </c>
      <c r="N76" s="62">
        <v>395</v>
      </c>
      <c r="O76" s="62">
        <v>394</v>
      </c>
      <c r="P76" s="62">
        <v>2700</v>
      </c>
      <c r="Q76" s="62">
        <v>1765</v>
      </c>
      <c r="R76" s="62">
        <v>1334</v>
      </c>
      <c r="S76" s="62">
        <v>450</v>
      </c>
      <c r="T76" s="62">
        <v>405</v>
      </c>
      <c r="U76" s="62">
        <v>306</v>
      </c>
      <c r="V76" s="64">
        <f t="shared" si="24"/>
        <v>81.099999999999994</v>
      </c>
      <c r="W76" s="64">
        <f t="shared" si="25"/>
        <v>80.900000000000006</v>
      </c>
      <c r="X76" s="64">
        <f t="shared" si="23"/>
        <v>75.599999999999994</v>
      </c>
      <c r="Y76" s="63" t="s">
        <v>14</v>
      </c>
      <c r="Z76" s="62">
        <v>1350</v>
      </c>
      <c r="AA76" s="62">
        <v>3078</v>
      </c>
      <c r="AB76" s="147"/>
      <c r="AC76" s="147"/>
    </row>
    <row r="77" spans="1:29" ht="14.1" customHeight="1" thickTop="1">
      <c r="A77" s="162"/>
      <c r="B77" s="95"/>
      <c r="C77" s="61" t="s">
        <v>0</v>
      </c>
      <c r="D77" s="60"/>
      <c r="E77" s="59"/>
      <c r="F77" s="97"/>
      <c r="G77" s="57"/>
      <c r="H77" s="96"/>
      <c r="I77" s="55">
        <f>+SUM(I68:I76)</f>
        <v>576730</v>
      </c>
      <c r="J77" s="95">
        <f>+SUM(J68:J76)</f>
        <v>533027</v>
      </c>
      <c r="K77" s="52">
        <f>+SUM(K68:K76)</f>
        <v>540955</v>
      </c>
      <c r="L77" s="54">
        <f t="shared" si="22"/>
        <v>98.5</v>
      </c>
      <c r="M77" s="52">
        <f t="shared" ref="M77:R77" si="26">+SUM(M68:M76)</f>
        <v>64108</v>
      </c>
      <c r="N77" s="52">
        <f t="shared" si="26"/>
        <v>57737</v>
      </c>
      <c r="O77" s="52">
        <f t="shared" si="26"/>
        <v>56786</v>
      </c>
      <c r="P77" s="52">
        <f t="shared" si="26"/>
        <v>250140</v>
      </c>
      <c r="Q77" s="52">
        <f t="shared" si="26"/>
        <v>199434</v>
      </c>
      <c r="R77" s="52">
        <f t="shared" si="26"/>
        <v>175821</v>
      </c>
      <c r="S77" s="52">
        <f>+ROUND((P77-0)/I77*1000,0)</f>
        <v>434</v>
      </c>
      <c r="T77" s="52">
        <f>+ROUND((Q77-191)/J77*1000,0)</f>
        <v>374</v>
      </c>
      <c r="U77" s="52">
        <f>+ROUND((R77-191)/J77*1000,0)</f>
        <v>329</v>
      </c>
      <c r="V77" s="54">
        <f>+ROUND((N77+64)/(M77+64)*100,1)</f>
        <v>90.1</v>
      </c>
      <c r="W77" s="54">
        <f>+ROUND((O77+64)/(M77+64)*100,1)</f>
        <v>88.6</v>
      </c>
      <c r="X77" s="54">
        <f t="shared" si="23"/>
        <v>88.2</v>
      </c>
      <c r="Y77" s="53" t="s">
        <v>13</v>
      </c>
      <c r="Z77" s="52">
        <f>+ROUND(SUM(Z68:Z76)/9,0)</f>
        <v>1380</v>
      </c>
      <c r="AA77" s="52">
        <f>+ROUND(SUM(AA68:AA76)/9,0)</f>
        <v>3041</v>
      </c>
    </row>
    <row r="78" spans="1:29" ht="14.1" customHeight="1">
      <c r="A78" s="163"/>
      <c r="B78" s="92"/>
      <c r="C78" s="51"/>
      <c r="D78" s="50"/>
      <c r="E78" s="49"/>
      <c r="F78" s="94"/>
      <c r="G78" s="47"/>
      <c r="H78" s="93"/>
      <c r="I78" s="44"/>
      <c r="J78" s="92"/>
      <c r="K78" s="44"/>
      <c r="L78" s="45"/>
      <c r="M78" s="44"/>
      <c r="N78" s="44"/>
      <c r="O78" s="44"/>
      <c r="P78" s="44"/>
      <c r="Q78" s="44"/>
      <c r="R78" s="44"/>
      <c r="S78" s="44"/>
      <c r="T78" s="44"/>
      <c r="U78" s="44"/>
      <c r="V78" s="45"/>
      <c r="W78" s="45"/>
      <c r="X78" s="45"/>
      <c r="Y78" s="44"/>
      <c r="Z78" s="44"/>
      <c r="AA78" s="44"/>
    </row>
    <row r="79" spans="1:29" s="27" customFormat="1" ht="14.1" customHeight="1">
      <c r="A79" s="161" t="s">
        <v>22</v>
      </c>
      <c r="B79" s="23">
        <v>2</v>
      </c>
      <c r="C79" s="23" t="s">
        <v>21</v>
      </c>
      <c r="D79" s="91" t="s">
        <v>15</v>
      </c>
      <c r="E79" s="90" t="s">
        <v>193</v>
      </c>
      <c r="F79" s="89" t="s">
        <v>119</v>
      </c>
      <c r="G79" s="88" t="s">
        <v>126</v>
      </c>
      <c r="H79" s="87" t="s">
        <v>184</v>
      </c>
      <c r="I79" s="86">
        <v>43900</v>
      </c>
      <c r="J79" s="66">
        <v>35283</v>
      </c>
      <c r="K79" s="86">
        <v>36242</v>
      </c>
      <c r="L79" s="85">
        <f t="shared" ref="L79:L85" si="27">+ROUND(J79/K79*100,1)</f>
        <v>97.4</v>
      </c>
      <c r="M79" s="23">
        <v>5124</v>
      </c>
      <c r="N79" s="23">
        <v>4425</v>
      </c>
      <c r="O79" s="23">
        <v>4262</v>
      </c>
      <c r="P79" s="23">
        <v>28000</v>
      </c>
      <c r="Q79" s="23">
        <v>16037</v>
      </c>
      <c r="R79" s="23">
        <v>14038</v>
      </c>
      <c r="S79" s="23">
        <v>638</v>
      </c>
      <c r="T79" s="23">
        <v>455</v>
      </c>
      <c r="U79" s="23">
        <v>398</v>
      </c>
      <c r="V79" s="85">
        <f t="shared" ref="V79:V85" si="28">+ROUND(N79/M79*100,1)</f>
        <v>86.4</v>
      </c>
      <c r="W79" s="85">
        <f t="shared" ref="W79:W84" si="29">+ROUND(O79/M79*100,1)</f>
        <v>83.2</v>
      </c>
      <c r="X79" s="85">
        <f t="shared" ref="X79:X85" si="30">+ROUND(R79/Q79*100,1)</f>
        <v>87.5</v>
      </c>
      <c r="Y79" s="84" t="s">
        <v>14</v>
      </c>
      <c r="Z79" s="83">
        <v>1425</v>
      </c>
      <c r="AA79" s="83">
        <v>3240</v>
      </c>
      <c r="AB79" s="147"/>
      <c r="AC79" s="147"/>
    </row>
    <row r="80" spans="1:29" s="27" customFormat="1" ht="14.1" customHeight="1">
      <c r="A80" s="162"/>
      <c r="B80" s="73">
        <v>69</v>
      </c>
      <c r="C80" s="73" t="s">
        <v>20</v>
      </c>
      <c r="D80" s="82" t="s">
        <v>15</v>
      </c>
      <c r="E80" s="81" t="s">
        <v>194</v>
      </c>
      <c r="F80" s="80" t="s">
        <v>195</v>
      </c>
      <c r="G80" s="79" t="s">
        <v>132</v>
      </c>
      <c r="H80" s="78" t="s">
        <v>124</v>
      </c>
      <c r="I80" s="76">
        <v>6000</v>
      </c>
      <c r="J80" s="77">
        <v>3924</v>
      </c>
      <c r="K80" s="76">
        <v>3938</v>
      </c>
      <c r="L80" s="75">
        <f t="shared" si="27"/>
        <v>99.6</v>
      </c>
      <c r="M80" s="73">
        <v>495</v>
      </c>
      <c r="N80" s="73">
        <v>404</v>
      </c>
      <c r="O80" s="73">
        <v>388</v>
      </c>
      <c r="P80" s="73">
        <v>2500</v>
      </c>
      <c r="Q80" s="73">
        <v>1688</v>
      </c>
      <c r="R80" s="73">
        <v>1356</v>
      </c>
      <c r="S80" s="73">
        <v>417</v>
      </c>
      <c r="T80" s="73">
        <v>430</v>
      </c>
      <c r="U80" s="73">
        <v>346</v>
      </c>
      <c r="V80" s="75">
        <f t="shared" si="28"/>
        <v>81.599999999999994</v>
      </c>
      <c r="W80" s="75">
        <f t="shared" si="29"/>
        <v>78.400000000000006</v>
      </c>
      <c r="X80" s="75">
        <f t="shared" si="30"/>
        <v>80.3</v>
      </c>
      <c r="Y80" s="74" t="s">
        <v>14</v>
      </c>
      <c r="Z80" s="73">
        <v>1425</v>
      </c>
      <c r="AA80" s="73">
        <v>3240</v>
      </c>
      <c r="AB80" s="147"/>
      <c r="AC80" s="147"/>
    </row>
    <row r="81" spans="1:29" s="27" customFormat="1" ht="14.1" customHeight="1">
      <c r="A81" s="162"/>
      <c r="B81" s="73">
        <v>27</v>
      </c>
      <c r="C81" s="73" t="s">
        <v>19</v>
      </c>
      <c r="D81" s="82" t="s">
        <v>15</v>
      </c>
      <c r="E81" s="81" t="s">
        <v>128</v>
      </c>
      <c r="F81" s="80" t="s">
        <v>119</v>
      </c>
      <c r="G81" s="79" t="s">
        <v>149</v>
      </c>
      <c r="H81" s="78" t="s">
        <v>176</v>
      </c>
      <c r="I81" s="76">
        <v>17800</v>
      </c>
      <c r="J81" s="77">
        <v>16055</v>
      </c>
      <c r="K81" s="76">
        <v>16164</v>
      </c>
      <c r="L81" s="75">
        <f t="shared" si="27"/>
        <v>99.3</v>
      </c>
      <c r="M81" s="73">
        <v>2307</v>
      </c>
      <c r="N81" s="73">
        <v>1827</v>
      </c>
      <c r="O81" s="73">
        <v>1827</v>
      </c>
      <c r="P81" s="73">
        <v>9070</v>
      </c>
      <c r="Q81" s="73">
        <v>7492</v>
      </c>
      <c r="R81" s="73">
        <v>6321</v>
      </c>
      <c r="S81" s="73">
        <v>510</v>
      </c>
      <c r="T81" s="73">
        <v>467</v>
      </c>
      <c r="U81" s="73">
        <v>394</v>
      </c>
      <c r="V81" s="75">
        <f t="shared" si="28"/>
        <v>79.2</v>
      </c>
      <c r="W81" s="75">
        <f t="shared" si="29"/>
        <v>79.2</v>
      </c>
      <c r="X81" s="75">
        <f t="shared" si="30"/>
        <v>84.4</v>
      </c>
      <c r="Y81" s="74" t="s">
        <v>14</v>
      </c>
      <c r="Z81" s="73">
        <v>1950</v>
      </c>
      <c r="AA81" s="73">
        <v>4210</v>
      </c>
      <c r="AB81" s="147"/>
      <c r="AC81" s="147"/>
    </row>
    <row r="82" spans="1:29" s="27" customFormat="1" ht="14.1" customHeight="1">
      <c r="A82" s="162"/>
      <c r="B82" s="73">
        <v>21</v>
      </c>
      <c r="C82" s="73" t="s">
        <v>18</v>
      </c>
      <c r="D82" s="82" t="s">
        <v>15</v>
      </c>
      <c r="E82" s="81" t="s">
        <v>118</v>
      </c>
      <c r="F82" s="80" t="s">
        <v>158</v>
      </c>
      <c r="G82" s="79" t="s">
        <v>196</v>
      </c>
      <c r="H82" s="78" t="s">
        <v>144</v>
      </c>
      <c r="I82" s="76">
        <v>11970</v>
      </c>
      <c r="J82" s="77">
        <v>10630</v>
      </c>
      <c r="K82" s="76">
        <v>10634</v>
      </c>
      <c r="L82" s="75">
        <f t="shared" si="27"/>
        <v>100</v>
      </c>
      <c r="M82" s="73">
        <v>1688</v>
      </c>
      <c r="N82" s="73">
        <v>1303</v>
      </c>
      <c r="O82" s="73">
        <v>1267</v>
      </c>
      <c r="P82" s="73">
        <v>9360</v>
      </c>
      <c r="Q82" s="73">
        <v>9361</v>
      </c>
      <c r="R82" s="73">
        <v>4625</v>
      </c>
      <c r="S82" s="73">
        <v>782</v>
      </c>
      <c r="T82" s="73">
        <v>881</v>
      </c>
      <c r="U82" s="73">
        <v>435</v>
      </c>
      <c r="V82" s="75">
        <f t="shared" si="28"/>
        <v>77.2</v>
      </c>
      <c r="W82" s="75">
        <f t="shared" si="29"/>
        <v>75.099999999999994</v>
      </c>
      <c r="X82" s="75">
        <f t="shared" si="30"/>
        <v>49.4</v>
      </c>
      <c r="Y82" s="74" t="s">
        <v>14</v>
      </c>
      <c r="Z82" s="73">
        <v>1755</v>
      </c>
      <c r="AA82" s="73">
        <v>3537</v>
      </c>
      <c r="AB82" s="147"/>
      <c r="AC82" s="147"/>
    </row>
    <row r="83" spans="1:29" s="27" customFormat="1" ht="14.1" customHeight="1">
      <c r="A83" s="162"/>
      <c r="B83" s="73">
        <v>40</v>
      </c>
      <c r="C83" s="73" t="s">
        <v>17</v>
      </c>
      <c r="D83" s="82" t="s">
        <v>15</v>
      </c>
      <c r="E83" s="81" t="s">
        <v>188</v>
      </c>
      <c r="F83" s="80" t="s">
        <v>119</v>
      </c>
      <c r="G83" s="79" t="s">
        <v>126</v>
      </c>
      <c r="H83" s="78" t="s">
        <v>190</v>
      </c>
      <c r="I83" s="76">
        <v>5500</v>
      </c>
      <c r="J83" s="77">
        <v>4076</v>
      </c>
      <c r="K83" s="76">
        <v>4294</v>
      </c>
      <c r="L83" s="75">
        <f t="shared" si="27"/>
        <v>94.9</v>
      </c>
      <c r="M83" s="73">
        <v>457</v>
      </c>
      <c r="N83" s="73">
        <v>411</v>
      </c>
      <c r="O83" s="73">
        <v>406</v>
      </c>
      <c r="P83" s="73">
        <v>2700</v>
      </c>
      <c r="Q83" s="73">
        <v>2420</v>
      </c>
      <c r="R83" s="73">
        <v>1252</v>
      </c>
      <c r="S83" s="73">
        <v>491</v>
      </c>
      <c r="T83" s="73">
        <v>594</v>
      </c>
      <c r="U83" s="73">
        <v>307</v>
      </c>
      <c r="V83" s="75">
        <f t="shared" si="28"/>
        <v>89.9</v>
      </c>
      <c r="W83" s="75">
        <f t="shared" si="29"/>
        <v>88.8</v>
      </c>
      <c r="X83" s="75">
        <f t="shared" si="30"/>
        <v>51.7</v>
      </c>
      <c r="Y83" s="74" t="s">
        <v>14</v>
      </c>
      <c r="Z83" s="73">
        <v>2019</v>
      </c>
      <c r="AA83" s="73">
        <v>4125</v>
      </c>
      <c r="AB83" s="147"/>
      <c r="AC83" s="147"/>
    </row>
    <row r="84" spans="1:29" s="27" customFormat="1" ht="14.1" customHeight="1" thickBot="1">
      <c r="A84" s="162"/>
      <c r="B84" s="62">
        <v>23</v>
      </c>
      <c r="C84" s="62" t="s">
        <v>16</v>
      </c>
      <c r="D84" s="72" t="s">
        <v>15</v>
      </c>
      <c r="E84" s="71" t="s">
        <v>186</v>
      </c>
      <c r="F84" s="70" t="s">
        <v>167</v>
      </c>
      <c r="G84" s="69" t="s">
        <v>160</v>
      </c>
      <c r="H84" s="68" t="s">
        <v>174</v>
      </c>
      <c r="I84" s="67">
        <v>5200</v>
      </c>
      <c r="J84" s="66">
        <v>2849</v>
      </c>
      <c r="K84" s="65">
        <v>2849</v>
      </c>
      <c r="L84" s="64">
        <f t="shared" si="27"/>
        <v>100</v>
      </c>
      <c r="M84" s="62">
        <v>790</v>
      </c>
      <c r="N84" s="62">
        <v>660</v>
      </c>
      <c r="O84" s="62">
        <v>653</v>
      </c>
      <c r="P84" s="62">
        <v>11000</v>
      </c>
      <c r="Q84" s="62">
        <v>5156</v>
      </c>
      <c r="R84" s="62">
        <v>2164</v>
      </c>
      <c r="S84" s="62">
        <v>2115</v>
      </c>
      <c r="T84" s="62">
        <v>1810</v>
      </c>
      <c r="U84" s="62">
        <v>760</v>
      </c>
      <c r="V84" s="64">
        <f t="shared" si="28"/>
        <v>83.5</v>
      </c>
      <c r="W84" s="64">
        <f t="shared" si="29"/>
        <v>82.7</v>
      </c>
      <c r="X84" s="64">
        <f t="shared" si="30"/>
        <v>42</v>
      </c>
      <c r="Y84" s="63" t="s">
        <v>14</v>
      </c>
      <c r="Z84" s="62">
        <v>1110</v>
      </c>
      <c r="AA84" s="62">
        <v>2110</v>
      </c>
      <c r="AB84" s="147"/>
      <c r="AC84" s="147"/>
    </row>
    <row r="85" spans="1:29" ht="14.1" customHeight="1" thickTop="1">
      <c r="A85" s="162"/>
      <c r="B85" s="95"/>
      <c r="C85" s="61" t="s">
        <v>0</v>
      </c>
      <c r="D85" s="60"/>
      <c r="E85" s="59"/>
      <c r="F85" s="58"/>
      <c r="G85" s="57"/>
      <c r="H85" s="56"/>
      <c r="I85" s="55">
        <f>+SUM(I79:I84)</f>
        <v>90370</v>
      </c>
      <c r="J85" s="52">
        <f>+SUM(J79:J84)</f>
        <v>72817</v>
      </c>
      <c r="K85" s="52">
        <f>+SUM(K79:K84)</f>
        <v>74121</v>
      </c>
      <c r="L85" s="54">
        <f t="shared" si="27"/>
        <v>98.2</v>
      </c>
      <c r="M85" s="52">
        <f t="shared" ref="M85:R85" si="31">+SUM(M79:M84)</f>
        <v>10861</v>
      </c>
      <c r="N85" s="52">
        <f t="shared" si="31"/>
        <v>9030</v>
      </c>
      <c r="O85" s="52">
        <f t="shared" si="31"/>
        <v>8803</v>
      </c>
      <c r="P85" s="52">
        <f t="shared" si="31"/>
        <v>62630</v>
      </c>
      <c r="Q85" s="52">
        <f t="shared" si="31"/>
        <v>42154</v>
      </c>
      <c r="R85" s="52">
        <f t="shared" si="31"/>
        <v>29756</v>
      </c>
      <c r="S85" s="52">
        <f>+ROUND(P85/I85*1000,0)</f>
        <v>693</v>
      </c>
      <c r="T85" s="52">
        <f>+ROUND((Q85)/J85*1000,0)</f>
        <v>579</v>
      </c>
      <c r="U85" s="52">
        <f>+ROUND(R85/J85*1000,0)</f>
        <v>409</v>
      </c>
      <c r="V85" s="54">
        <f t="shared" si="28"/>
        <v>83.1</v>
      </c>
      <c r="W85" s="54">
        <f>+ROUND((O85+3)/(M85+3)*100,1)</f>
        <v>81.099999999999994</v>
      </c>
      <c r="X85" s="54">
        <f t="shared" si="30"/>
        <v>70.599999999999994</v>
      </c>
      <c r="Y85" s="53" t="s">
        <v>13</v>
      </c>
      <c r="Z85" s="52">
        <f>+ROUND(SUM(Z79:Z84)/6,0)</f>
        <v>1614</v>
      </c>
      <c r="AA85" s="52">
        <f>+ROUND(SUM(AA79:AA84)/6,0)</f>
        <v>3410</v>
      </c>
    </row>
    <row r="86" spans="1:29" ht="14.1" customHeight="1">
      <c r="A86" s="163"/>
      <c r="B86" s="92"/>
      <c r="C86" s="51"/>
      <c r="D86" s="50"/>
      <c r="E86" s="49"/>
      <c r="F86" s="48"/>
      <c r="G86" s="47"/>
      <c r="H86" s="46"/>
      <c r="I86" s="44"/>
      <c r="J86" s="44"/>
      <c r="K86" s="44"/>
      <c r="L86" s="45"/>
      <c r="M86" s="44"/>
      <c r="N86" s="44"/>
      <c r="O86" s="44"/>
      <c r="P86" s="44"/>
      <c r="Q86" s="44"/>
      <c r="R86" s="44"/>
      <c r="S86" s="44"/>
      <c r="T86" s="44"/>
      <c r="U86" s="44"/>
      <c r="V86" s="45"/>
      <c r="W86" s="45"/>
      <c r="X86" s="45"/>
      <c r="Y86" s="44"/>
      <c r="Z86" s="44"/>
      <c r="AA86" s="44"/>
    </row>
    <row r="87" spans="1:29" ht="14.1" customHeight="1">
      <c r="A87" s="13" t="s">
        <v>1</v>
      </c>
      <c r="B87" s="43"/>
      <c r="C87" s="11" t="s">
        <v>0</v>
      </c>
      <c r="D87" s="42"/>
      <c r="E87" s="41"/>
      <c r="F87" s="40"/>
      <c r="G87" s="39"/>
      <c r="H87" s="38"/>
      <c r="I87" s="36">
        <f>+I12+I18+I33+I43+I48+I51+I60+I66+I77+I85</f>
        <v>2115651</v>
      </c>
      <c r="J87" s="36">
        <f>+J12+J18+J33+J43+J48+J51+J60+J66+J77+J85</f>
        <v>1900262</v>
      </c>
      <c r="K87" s="36">
        <f>+K12+K18+K33+K43+K48+K51+K60+K66+K77+K85</f>
        <v>1914949</v>
      </c>
      <c r="L87" s="37">
        <f>+ROUND(J87/K87*100,1)</f>
        <v>99.2</v>
      </c>
      <c r="M87" s="36">
        <f t="shared" ref="M87:R87" si="32">+M12+M18+M33+M43+M48+M51+M60+M66+M77+M85</f>
        <v>254949</v>
      </c>
      <c r="N87" s="36">
        <f t="shared" si="32"/>
        <v>219587</v>
      </c>
      <c r="O87" s="36">
        <f t="shared" si="32"/>
        <v>213150</v>
      </c>
      <c r="P87" s="36">
        <f t="shared" si="32"/>
        <v>1059860</v>
      </c>
      <c r="Q87" s="36">
        <f t="shared" si="32"/>
        <v>843233</v>
      </c>
      <c r="R87" s="36">
        <f t="shared" si="32"/>
        <v>699743</v>
      </c>
      <c r="S87" s="36">
        <f>+ROUND((P87-3219)/I87*1000,0)</f>
        <v>499</v>
      </c>
      <c r="T87" s="36">
        <f>+ROUND((Q87-2076)/J87*1000,0)</f>
        <v>443</v>
      </c>
      <c r="U87" s="36">
        <f>+ROUND((R87-1251)/K87*1000,0)</f>
        <v>365</v>
      </c>
      <c r="V87" s="37">
        <f>+ROUND((N87+488)/(M87+488)*100,1)</f>
        <v>86.2</v>
      </c>
      <c r="W87" s="37">
        <f>+ROUND((O87+488)/(M87+488)*100,1)</f>
        <v>83.6</v>
      </c>
      <c r="X87" s="37">
        <f>+ROUND(R87/Q87*100,1)</f>
        <v>83</v>
      </c>
      <c r="Y87" s="13" t="s">
        <v>13</v>
      </c>
      <c r="Z87" s="36">
        <f>+ROUND((SUM(Z5:Z11)+SUM(Z14:Z17)+SUM(Z20:Z32)+SUM(Z35:Z42)+SUM(Z45:Z47)+Z50+SUM(Z53:Z59)+SUM(Z62:Z65)+SUM(Z68:Z76)+SUM(Z79:Z84))/65,0)</f>
        <v>1575</v>
      </c>
      <c r="AA87" s="36">
        <f>+ROUND((SUM(AA5:AA11)+SUM(AA14:AA17)+SUM(AA20:AA32)+SUM(AA35:AA42)+SUM(AA45:AA47)+AA50+SUM(AA53:AA59)+SUM(AA62:AA65)+SUM(AA68:AA76)+SUM(AA79:AA84))/65,0)</f>
        <v>2994</v>
      </c>
      <c r="AC87" s="148"/>
    </row>
    <row r="88" spans="1:29" s="27" customFormat="1" ht="14.1" customHeight="1">
      <c r="A88" s="35"/>
      <c r="B88" s="34"/>
      <c r="C88" s="33"/>
      <c r="D88" s="32"/>
      <c r="E88" s="31"/>
      <c r="F88" s="10"/>
      <c r="G88" s="9"/>
      <c r="H88" s="30"/>
      <c r="I88" s="28"/>
      <c r="J88" s="28"/>
      <c r="K88" s="28"/>
      <c r="L88" s="29"/>
      <c r="M88" s="28"/>
      <c r="N88" s="28"/>
      <c r="O88" s="28"/>
      <c r="P88" s="28"/>
      <c r="Q88" s="28"/>
      <c r="R88" s="28"/>
      <c r="S88" s="28"/>
      <c r="T88" s="28"/>
      <c r="U88" s="28"/>
      <c r="V88" s="29"/>
      <c r="W88" s="29"/>
      <c r="X88" s="29"/>
      <c r="Y88" s="28"/>
      <c r="Z88" s="28"/>
      <c r="AA88" s="28"/>
      <c r="AB88" s="147"/>
      <c r="AC88" s="147"/>
    </row>
    <row r="89" spans="1:29" ht="14.1" customHeight="1">
      <c r="A89" s="1" t="s">
        <v>12</v>
      </c>
      <c r="D89" s="170"/>
      <c r="E89" s="170"/>
      <c r="G89" s="5"/>
    </row>
    <row r="90" spans="1:29" ht="14.1" customHeight="1">
      <c r="A90" s="155" t="s">
        <v>11</v>
      </c>
      <c r="B90" s="156" t="s">
        <v>10</v>
      </c>
      <c r="C90" s="155" t="s">
        <v>9</v>
      </c>
      <c r="D90" s="155" t="s">
        <v>8</v>
      </c>
      <c r="E90" s="155"/>
      <c r="F90" s="167"/>
      <c r="G90" s="168"/>
      <c r="H90" s="151"/>
      <c r="I90" s="27"/>
      <c r="J90" s="27"/>
      <c r="K90" s="27"/>
      <c r="L90" s="152"/>
      <c r="M90" s="27"/>
    </row>
    <row r="91" spans="1:29" ht="14.1" customHeight="1">
      <c r="A91" s="155"/>
      <c r="B91" s="156"/>
      <c r="C91" s="155"/>
      <c r="D91" s="155"/>
      <c r="E91" s="155"/>
      <c r="F91" s="26"/>
      <c r="G91" s="25"/>
      <c r="H91" s="151"/>
      <c r="I91" s="27"/>
      <c r="J91" s="27"/>
      <c r="K91" s="27"/>
      <c r="L91" s="152"/>
      <c r="M91" s="27"/>
    </row>
    <row r="92" spans="1:29" ht="14.1" customHeight="1">
      <c r="A92" s="171" t="s">
        <v>7</v>
      </c>
      <c r="B92" s="24">
        <v>13</v>
      </c>
      <c r="C92" s="23" t="s">
        <v>6</v>
      </c>
      <c r="D92" s="173">
        <v>67</v>
      </c>
      <c r="E92" s="173"/>
      <c r="F92" s="15"/>
      <c r="G92" s="14"/>
      <c r="H92" s="151"/>
      <c r="I92" s="27"/>
      <c r="J92" s="27"/>
      <c r="K92" s="27"/>
      <c r="L92" s="152"/>
      <c r="M92" s="27"/>
    </row>
    <row r="93" spans="1:29" ht="14.1" customHeight="1">
      <c r="A93" s="172"/>
      <c r="B93" s="22">
        <v>50</v>
      </c>
      <c r="C93" s="19" t="s">
        <v>5</v>
      </c>
      <c r="D93" s="174">
        <v>118</v>
      </c>
      <c r="E93" s="174"/>
      <c r="F93" s="15"/>
      <c r="G93" s="153"/>
      <c r="H93" s="27"/>
      <c r="I93" s="27"/>
      <c r="J93" s="27"/>
      <c r="K93" s="27"/>
      <c r="L93" s="152"/>
      <c r="M93" s="27"/>
    </row>
    <row r="94" spans="1:29" ht="14.1" customHeight="1">
      <c r="A94" s="138" t="s">
        <v>4</v>
      </c>
      <c r="B94" s="21">
        <v>89</v>
      </c>
      <c r="C94" s="20" t="s">
        <v>116</v>
      </c>
      <c r="D94" s="175">
        <v>206</v>
      </c>
      <c r="E94" s="176"/>
      <c r="F94" s="15"/>
      <c r="G94" s="153"/>
      <c r="H94" s="27"/>
      <c r="I94" s="27"/>
      <c r="J94" s="27"/>
      <c r="K94" s="27"/>
      <c r="L94" s="152"/>
      <c r="M94" s="27"/>
    </row>
    <row r="95" spans="1:29" ht="14.1" customHeight="1">
      <c r="A95" s="18" t="s">
        <v>3</v>
      </c>
      <c r="B95" s="17">
        <v>57</v>
      </c>
      <c r="C95" s="16" t="s">
        <v>2</v>
      </c>
      <c r="D95" s="177">
        <v>67</v>
      </c>
      <c r="E95" s="177"/>
      <c r="F95" s="15"/>
      <c r="G95" s="14"/>
      <c r="H95" s="151"/>
      <c r="I95" s="27"/>
      <c r="J95" s="27"/>
      <c r="K95" s="27"/>
      <c r="L95" s="152"/>
      <c r="M95" s="27"/>
    </row>
    <row r="96" spans="1:29" ht="14.1" customHeight="1">
      <c r="A96" s="13" t="s">
        <v>1</v>
      </c>
      <c r="B96" s="12"/>
      <c r="C96" s="11" t="s">
        <v>0</v>
      </c>
      <c r="D96" s="169">
        <f>+SUM(D92:E95)</f>
        <v>458</v>
      </c>
      <c r="E96" s="169"/>
      <c r="F96" s="10"/>
      <c r="G96" s="9"/>
      <c r="H96" s="151"/>
      <c r="I96" s="27"/>
      <c r="J96" s="27"/>
      <c r="K96" s="27"/>
      <c r="L96" s="152"/>
      <c r="M96" s="27"/>
    </row>
    <row r="97" spans="6:7" ht="14.1" customHeight="1">
      <c r="F97" s="10"/>
      <c r="G97" s="9"/>
    </row>
    <row r="98" spans="6:7" ht="14.1" customHeight="1">
      <c r="F98" s="10"/>
      <c r="G98" s="9"/>
    </row>
    <row r="99" spans="6:7" ht="12" customHeight="1"/>
    <row r="100" spans="6:7" ht="14.1" customHeight="1"/>
    <row r="101" spans="6:7" ht="14.1" customHeight="1"/>
    <row r="102" spans="6:7" ht="14.1" customHeight="1"/>
    <row r="103" spans="6:7" ht="14.1" customHeight="1"/>
    <row r="104" spans="6:7" ht="14.1" customHeight="1"/>
    <row r="105" spans="6:7" ht="14.1" customHeight="1"/>
    <row r="106" spans="6:7" ht="14.1" customHeight="1"/>
    <row r="107" spans="6:7" ht="14.1" customHeight="1"/>
    <row r="108" spans="6:7" ht="14.1" customHeight="1"/>
    <row r="109" spans="6:7" ht="14.1" customHeight="1"/>
    <row r="110" spans="6:7" ht="14.1" customHeight="1"/>
    <row r="111" spans="6:7" ht="14.1" customHeight="1"/>
    <row r="112" spans="6:7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</sheetData>
  <mergeCells count="37">
    <mergeCell ref="D96:E96"/>
    <mergeCell ref="D89:E89"/>
    <mergeCell ref="A90:A91"/>
    <mergeCell ref="B90:B91"/>
    <mergeCell ref="C90:C91"/>
    <mergeCell ref="D90:E91"/>
    <mergeCell ref="A92:A93"/>
    <mergeCell ref="D92:E92"/>
    <mergeCell ref="D93:E93"/>
    <mergeCell ref="D94:E94"/>
    <mergeCell ref="D95:E95"/>
    <mergeCell ref="F90:G90"/>
    <mergeCell ref="A45:A49"/>
    <mergeCell ref="A50:A52"/>
    <mergeCell ref="A53:A61"/>
    <mergeCell ref="A62:A67"/>
    <mergeCell ref="A68:A78"/>
    <mergeCell ref="A79:A86"/>
    <mergeCell ref="AB4:AC4"/>
    <mergeCell ref="AD4:AE4"/>
    <mergeCell ref="A5:A13"/>
    <mergeCell ref="A14:A19"/>
    <mergeCell ref="A20:A34"/>
    <mergeCell ref="A35:A44"/>
    <mergeCell ref="L3:L4"/>
    <mergeCell ref="M3:O3"/>
    <mergeCell ref="P3:R3"/>
    <mergeCell ref="S3:U3"/>
    <mergeCell ref="V3:X3"/>
    <mergeCell ref="Y3:AA3"/>
    <mergeCell ref="A3:A4"/>
    <mergeCell ref="B3:B4"/>
    <mergeCell ref="C3:C4"/>
    <mergeCell ref="D3:H3"/>
    <mergeCell ref="I3:J3"/>
    <mergeCell ref="K3:K4"/>
    <mergeCell ref="D4:G4"/>
  </mergeCells>
  <phoneticPr fontId="4"/>
  <pageMargins left="0.98425196850393704" right="0.19685039370078741" top="0.59055118110236227" bottom="0.78740157480314965" header="0.51181102362204722" footer="0.51181102362204722"/>
  <pageSetup paperSize="9" scale="93" fitToWidth="2" fitToHeight="2" pageOrder="overThenDown" orientation="portrait" r:id="rId1"/>
  <headerFooter alignWithMargins="0"/>
  <rowBreaks count="1" manualBreakCount="1">
    <brk id="5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2017-02-14T07:56:44Z</dcterms:created>
  <dcterms:modified xsi:type="dcterms:W3CDTF">2018-03-13T00:33:31Z</dcterms:modified>
</cp:coreProperties>
</file>