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2" sheetId="2" r:id="rId1"/>
  </sheets>
  <definedNames>
    <definedName name="_xlnm.Print_Area" localSheetId="0">'27-12'!$A$1:$AA$101</definedName>
    <definedName name="_xlnm.Print_Titles" localSheetId="0">'27-12'!$1:$4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0" i="2" l="1"/>
  <c r="V90" i="2"/>
  <c r="Z88" i="2"/>
  <c r="Z80" i="2"/>
  <c r="W80" i="2"/>
  <c r="V80" i="2"/>
  <c r="W71" i="2"/>
  <c r="V71" i="2"/>
  <c r="T80" i="2"/>
  <c r="P80" i="2"/>
  <c r="Q80" i="2"/>
  <c r="R80" i="2"/>
  <c r="R90" i="2" s="1"/>
  <c r="N80" i="2"/>
  <c r="O80" i="2"/>
  <c r="M80" i="2"/>
  <c r="L80" i="2"/>
  <c r="K80" i="2"/>
  <c r="J80" i="2"/>
  <c r="U80" i="2" s="1"/>
  <c r="I80" i="2"/>
  <c r="I69" i="2"/>
  <c r="J69" i="2"/>
  <c r="K69" i="2"/>
  <c r="M69" i="2"/>
  <c r="N69" i="2"/>
  <c r="V69" i="2" s="1"/>
  <c r="O69" i="2"/>
  <c r="P69" i="2"/>
  <c r="P90" i="2" s="1"/>
  <c r="Q69" i="2"/>
  <c r="T69" i="2"/>
  <c r="W69" i="2"/>
  <c r="Z63" i="2"/>
  <c r="W63" i="2"/>
  <c r="V63" i="2"/>
  <c r="W59" i="2"/>
  <c r="V59" i="2"/>
  <c r="X58" i="2"/>
  <c r="W58" i="2"/>
  <c r="V58" i="2"/>
  <c r="P63" i="2"/>
  <c r="Q63" i="2"/>
  <c r="R63" i="2"/>
  <c r="O63" i="2"/>
  <c r="N63" i="2"/>
  <c r="L63" i="2"/>
  <c r="J63" i="2"/>
  <c r="K63" i="2"/>
  <c r="I63" i="2"/>
  <c r="P48" i="2"/>
  <c r="Q48" i="2"/>
  <c r="R48" i="2"/>
  <c r="N48" i="2"/>
  <c r="O48" i="2"/>
  <c r="L48" i="2"/>
  <c r="J48" i="2"/>
  <c r="K48" i="2"/>
  <c r="I48" i="2"/>
  <c r="Z12" i="2"/>
  <c r="W12" i="2"/>
  <c r="V12" i="2"/>
  <c r="AA12" i="2"/>
  <c r="Z18" i="2"/>
  <c r="AA18" i="2"/>
  <c r="Z33" i="2"/>
  <c r="AA33" i="2"/>
  <c r="Z43" i="2"/>
  <c r="AA43" i="2"/>
  <c r="V9" i="2"/>
  <c r="W7" i="2"/>
  <c r="V7" i="2"/>
  <c r="V33" i="2"/>
  <c r="X43" i="2"/>
  <c r="W43" i="2"/>
  <c r="V43" i="2"/>
  <c r="X33" i="2"/>
  <c r="W33" i="2"/>
  <c r="U43" i="2"/>
  <c r="T43" i="2"/>
  <c r="S43" i="2"/>
  <c r="P43" i="2"/>
  <c r="Q43" i="2"/>
  <c r="R43" i="2"/>
  <c r="N43" i="2"/>
  <c r="O43" i="2"/>
  <c r="M43" i="2"/>
  <c r="L43" i="2"/>
  <c r="K43" i="2"/>
  <c r="J43" i="2"/>
  <c r="I43" i="2"/>
  <c r="I33" i="2"/>
  <c r="J33" i="2"/>
  <c r="K33" i="2"/>
  <c r="M33" i="2"/>
  <c r="N33" i="2"/>
  <c r="O33" i="2"/>
  <c r="P33" i="2"/>
  <c r="S33" i="2" s="1"/>
  <c r="Q33" i="2"/>
  <c r="R33" i="2"/>
  <c r="T33" i="2"/>
  <c r="U33" i="2"/>
  <c r="W23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X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D100" i="2"/>
  <c r="AA90" i="2"/>
  <c r="Z90" i="2"/>
  <c r="AA88" i="2"/>
  <c r="U88" i="2"/>
  <c r="R88" i="2"/>
  <c r="Q88" i="2"/>
  <c r="X88" i="2" s="1"/>
  <c r="P88" i="2"/>
  <c r="S88" i="2" s="1"/>
  <c r="O88" i="2"/>
  <c r="W88" i="2" s="1"/>
  <c r="N88" i="2"/>
  <c r="V88" i="2" s="1"/>
  <c r="M88" i="2"/>
  <c r="L88" i="2"/>
  <c r="K88" i="2"/>
  <c r="J88" i="2"/>
  <c r="I88" i="2"/>
  <c r="X87" i="2"/>
  <c r="W87" i="2"/>
  <c r="V87" i="2"/>
  <c r="L87" i="2"/>
  <c r="X86" i="2"/>
  <c r="W86" i="2"/>
  <c r="V86" i="2"/>
  <c r="L86" i="2"/>
  <c r="X85" i="2"/>
  <c r="W85" i="2"/>
  <c r="V85" i="2"/>
  <c r="L85" i="2"/>
  <c r="X84" i="2"/>
  <c r="W84" i="2"/>
  <c r="V84" i="2"/>
  <c r="L84" i="2"/>
  <c r="X83" i="2"/>
  <c r="W83" i="2"/>
  <c r="V83" i="2"/>
  <c r="L83" i="2"/>
  <c r="X82" i="2"/>
  <c r="W82" i="2"/>
  <c r="V82" i="2"/>
  <c r="L82" i="2"/>
  <c r="AA80" i="2"/>
  <c r="S80" i="2"/>
  <c r="X79" i="2"/>
  <c r="W79" i="2"/>
  <c r="V79" i="2"/>
  <c r="L79" i="2"/>
  <c r="X78" i="2"/>
  <c r="W78" i="2"/>
  <c r="V78" i="2"/>
  <c r="L78" i="2"/>
  <c r="X77" i="2"/>
  <c r="W77" i="2"/>
  <c r="V77" i="2"/>
  <c r="L77" i="2"/>
  <c r="X76" i="2"/>
  <c r="W76" i="2"/>
  <c r="V76" i="2"/>
  <c r="L76" i="2"/>
  <c r="X75" i="2"/>
  <c r="W75" i="2"/>
  <c r="V75" i="2"/>
  <c r="L75" i="2"/>
  <c r="X74" i="2"/>
  <c r="W74" i="2"/>
  <c r="V74" i="2"/>
  <c r="L74" i="2"/>
  <c r="X73" i="2"/>
  <c r="W73" i="2"/>
  <c r="V73" i="2"/>
  <c r="L73" i="2"/>
  <c r="X72" i="2"/>
  <c r="W72" i="2"/>
  <c r="V72" i="2"/>
  <c r="L72" i="2"/>
  <c r="X71" i="2"/>
  <c r="L71" i="2"/>
  <c r="AA69" i="2"/>
  <c r="Z69" i="2"/>
  <c r="U69" i="2"/>
  <c r="R69" i="2"/>
  <c r="X69" i="2"/>
  <c r="X68" i="2"/>
  <c r="W68" i="2"/>
  <c r="V68" i="2"/>
  <c r="L68" i="2"/>
  <c r="X67" i="2"/>
  <c r="W67" i="2"/>
  <c r="V67" i="2"/>
  <c r="L67" i="2"/>
  <c r="X66" i="2"/>
  <c r="W66" i="2"/>
  <c r="V66" i="2"/>
  <c r="L66" i="2"/>
  <c r="X65" i="2"/>
  <c r="W65" i="2"/>
  <c r="V65" i="2"/>
  <c r="L65" i="2"/>
  <c r="AA63" i="2"/>
  <c r="S63" i="2"/>
  <c r="U63" i="2"/>
  <c r="T63" i="2"/>
  <c r="M63" i="2"/>
  <c r="X62" i="2"/>
  <c r="W62" i="2"/>
  <c r="V62" i="2"/>
  <c r="L62" i="2"/>
  <c r="X61" i="2"/>
  <c r="W61" i="2"/>
  <c r="V61" i="2"/>
  <c r="L61" i="2"/>
  <c r="X60" i="2"/>
  <c r="W60" i="2"/>
  <c r="V60" i="2"/>
  <c r="L60" i="2"/>
  <c r="X59" i="2"/>
  <c r="L59" i="2"/>
  <c r="L58" i="2"/>
  <c r="X57" i="2"/>
  <c r="W57" i="2"/>
  <c r="V57" i="2"/>
  <c r="L57" i="2"/>
  <c r="X56" i="2"/>
  <c r="W56" i="2"/>
  <c r="V56" i="2"/>
  <c r="L56" i="2"/>
  <c r="X55" i="2"/>
  <c r="W55" i="2"/>
  <c r="V55" i="2"/>
  <c r="L55" i="2"/>
  <c r="X54" i="2"/>
  <c r="W54" i="2"/>
  <c r="V54" i="2"/>
  <c r="L54" i="2"/>
  <c r="X53" i="2"/>
  <c r="W53" i="2"/>
  <c r="V53" i="2"/>
  <c r="L53" i="2"/>
  <c r="AA51" i="2"/>
  <c r="Z51" i="2"/>
  <c r="U51" i="2"/>
  <c r="R51" i="2"/>
  <c r="Q51" i="2"/>
  <c r="X51" i="2" s="1"/>
  <c r="P51" i="2"/>
  <c r="S51" i="2" s="1"/>
  <c r="O51" i="2"/>
  <c r="W51" i="2" s="1"/>
  <c r="N51" i="2"/>
  <c r="V51" i="2" s="1"/>
  <c r="M51" i="2"/>
  <c r="L51" i="2"/>
  <c r="K51" i="2"/>
  <c r="J51" i="2"/>
  <c r="I51" i="2"/>
  <c r="X50" i="2"/>
  <c r="W50" i="2"/>
  <c r="V50" i="2"/>
  <c r="L50" i="2"/>
  <c r="AA48" i="2"/>
  <c r="Z48" i="2"/>
  <c r="S48" i="2"/>
  <c r="U48" i="2"/>
  <c r="T48" i="2"/>
  <c r="W48" i="2"/>
  <c r="V48" i="2"/>
  <c r="M48" i="2"/>
  <c r="X47" i="2"/>
  <c r="W47" i="2"/>
  <c r="V47" i="2"/>
  <c r="L47" i="2"/>
  <c r="X46" i="2"/>
  <c r="W46" i="2"/>
  <c r="V46" i="2"/>
  <c r="L46" i="2"/>
  <c r="X45" i="2"/>
  <c r="W45" i="2"/>
  <c r="V45" i="2"/>
  <c r="L45" i="2"/>
  <c r="X42" i="2"/>
  <c r="W42" i="2"/>
  <c r="V42" i="2"/>
  <c r="L42" i="2"/>
  <c r="X41" i="2"/>
  <c r="W41" i="2"/>
  <c r="V41" i="2"/>
  <c r="L41" i="2"/>
  <c r="X40" i="2"/>
  <c r="W40" i="2"/>
  <c r="V40" i="2"/>
  <c r="L40" i="2"/>
  <c r="X39" i="2"/>
  <c r="W39" i="2"/>
  <c r="V39" i="2"/>
  <c r="L39" i="2"/>
  <c r="X38" i="2"/>
  <c r="W38" i="2"/>
  <c r="V38" i="2"/>
  <c r="L38" i="2"/>
  <c r="X37" i="2"/>
  <c r="W37" i="2"/>
  <c r="V37" i="2"/>
  <c r="L37" i="2"/>
  <c r="X36" i="2"/>
  <c r="W36" i="2"/>
  <c r="V36" i="2"/>
  <c r="L36" i="2"/>
  <c r="X35" i="2"/>
  <c r="W35" i="2"/>
  <c r="V35" i="2"/>
  <c r="L35" i="2"/>
  <c r="X32" i="2"/>
  <c r="W32" i="2"/>
  <c r="V32" i="2"/>
  <c r="L32" i="2"/>
  <c r="X31" i="2"/>
  <c r="W31" i="2"/>
  <c r="V31" i="2"/>
  <c r="L31" i="2"/>
  <c r="X30" i="2"/>
  <c r="W30" i="2"/>
  <c r="V30" i="2"/>
  <c r="L30" i="2"/>
  <c r="X29" i="2"/>
  <c r="W29" i="2"/>
  <c r="V29" i="2"/>
  <c r="L29" i="2"/>
  <c r="X28" i="2"/>
  <c r="W28" i="2"/>
  <c r="V28" i="2"/>
  <c r="L28" i="2"/>
  <c r="X27" i="2"/>
  <c r="W27" i="2"/>
  <c r="V27" i="2"/>
  <c r="L27" i="2"/>
  <c r="X26" i="2"/>
  <c r="W26" i="2"/>
  <c r="V26" i="2"/>
  <c r="L26" i="2"/>
  <c r="X25" i="2"/>
  <c r="W25" i="2"/>
  <c r="V25" i="2"/>
  <c r="L25" i="2"/>
  <c r="X24" i="2"/>
  <c r="W24" i="2"/>
  <c r="V24" i="2"/>
  <c r="L24" i="2"/>
  <c r="X23" i="2"/>
  <c r="V23" i="2"/>
  <c r="L23" i="2"/>
  <c r="X22" i="2"/>
  <c r="W22" i="2"/>
  <c r="V22" i="2"/>
  <c r="L22" i="2"/>
  <c r="X21" i="2"/>
  <c r="W21" i="2"/>
  <c r="V21" i="2"/>
  <c r="L21" i="2"/>
  <c r="X20" i="2"/>
  <c r="W20" i="2"/>
  <c r="V20" i="2"/>
  <c r="L20" i="2"/>
  <c r="X17" i="2"/>
  <c r="W17" i="2"/>
  <c r="V17" i="2"/>
  <c r="L17" i="2"/>
  <c r="X16" i="2"/>
  <c r="W16" i="2"/>
  <c r="V16" i="2"/>
  <c r="L16" i="2"/>
  <c r="X15" i="2"/>
  <c r="W15" i="2"/>
  <c r="V15" i="2"/>
  <c r="L15" i="2"/>
  <c r="X14" i="2"/>
  <c r="W14" i="2"/>
  <c r="V14" i="2"/>
  <c r="L14" i="2"/>
  <c r="Q90" i="2"/>
  <c r="N90" i="2"/>
  <c r="M90" i="2"/>
  <c r="K90" i="2"/>
  <c r="J90" i="2"/>
  <c r="X11" i="2"/>
  <c r="W11" i="2"/>
  <c r="V11" i="2"/>
  <c r="L11" i="2"/>
  <c r="X10" i="2"/>
  <c r="W10" i="2"/>
  <c r="V10" i="2"/>
  <c r="L10" i="2"/>
  <c r="X9" i="2"/>
  <c r="W9" i="2"/>
  <c r="L9" i="2"/>
  <c r="X8" i="2"/>
  <c r="W8" i="2"/>
  <c r="V8" i="2"/>
  <c r="L8" i="2"/>
  <c r="X7" i="2"/>
  <c r="L7" i="2"/>
  <c r="X6" i="2"/>
  <c r="W6" i="2"/>
  <c r="V6" i="2"/>
  <c r="L6" i="2"/>
  <c r="X5" i="2"/>
  <c r="W5" i="2"/>
  <c r="V5" i="2"/>
  <c r="L5" i="2"/>
  <c r="L69" i="2" l="1"/>
  <c r="S69" i="2"/>
  <c r="T90" i="2"/>
  <c r="O90" i="2"/>
  <c r="I90" i="2"/>
  <c r="S90" i="2" s="1"/>
  <c r="L33" i="2"/>
  <c r="U90" i="2"/>
  <c r="X90" i="2"/>
  <c r="L90" i="2"/>
  <c r="X48" i="2"/>
  <c r="X63" i="2"/>
  <c r="X80" i="2"/>
  <c r="T51" i="2"/>
  <c r="T88" i="2"/>
</calcChain>
</file>

<file path=xl/sharedStrings.xml><?xml version="1.0" encoding="utf-8"?>
<sst xmlns="http://schemas.openxmlformats.org/spreadsheetml/2006/main" count="290" uniqueCount="135">
  <si>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</si>
  <si>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</si>
  <si>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長野県</t>
  </si>
  <si>
    <t>長野</t>
    <rPh sb="0" eb="2">
      <t>ナガノ</t>
    </rPh>
    <phoneticPr fontId="4"/>
  </si>
  <si>
    <t>安曇野市（明科地区）</t>
  </si>
  <si>
    <t>年間分水量（左表）ど同値である。</t>
    <rPh sb="0" eb="2">
      <t>ネンカン</t>
    </rPh>
    <rPh sb="2" eb="3">
      <t>ブン</t>
    </rPh>
    <rPh sb="3" eb="5">
      <t>スイリョウ</t>
    </rPh>
    <rPh sb="6" eb="7">
      <t>ヒダリ</t>
    </rPh>
    <rPh sb="7" eb="8">
      <t>ヒョウ</t>
    </rPh>
    <rPh sb="10" eb="11">
      <t>ドウ</t>
    </rPh>
    <rPh sb="11" eb="12">
      <t>アタイ</t>
    </rPh>
    <phoneticPr fontId="4"/>
  </si>
  <si>
    <t>安曇野市（穂高地区）</t>
    <rPh sb="5" eb="7">
      <t>ホタカ</t>
    </rPh>
    <phoneticPr fontId="4"/>
  </si>
  <si>
    <t>松本</t>
    <rPh sb="0" eb="2">
      <t>マツモト</t>
    </rPh>
    <phoneticPr fontId="4"/>
  </si>
  <si>
    <t>　　いずれの事業体においても、分水量の有効水量及び有収水量は</t>
    <rPh sb="6" eb="8">
      <t>ジギョウ</t>
    </rPh>
    <rPh sb="8" eb="9">
      <t>タイ</t>
    </rPh>
    <rPh sb="15" eb="16">
      <t>ブン</t>
    </rPh>
    <rPh sb="16" eb="18">
      <t>スイリョウ</t>
    </rPh>
    <rPh sb="19" eb="21">
      <t>ユウコウ</t>
    </rPh>
    <rPh sb="21" eb="23">
      <t>スイリョウ</t>
    </rPh>
    <rPh sb="23" eb="24">
      <t>オヨ</t>
    </rPh>
    <rPh sb="25" eb="26">
      <t>ユウ</t>
    </rPh>
    <rPh sb="26" eb="27">
      <t>オサム</t>
    </rPh>
    <rPh sb="27" eb="29">
      <t>スイリョウ</t>
    </rPh>
    <phoneticPr fontId="4"/>
  </si>
  <si>
    <t>立科町</t>
  </si>
  <si>
    <t>軽井沢町</t>
    <rPh sb="0" eb="4">
      <t>カルイザワマチ</t>
    </rPh>
    <phoneticPr fontId="4"/>
  </si>
  <si>
    <t>佐久</t>
    <rPh sb="0" eb="2">
      <t>サク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</si>
  <si>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</si>
  <si>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</si>
  <si>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地方事務所</t>
    <rPh sb="0" eb="2">
      <t>チホウ</t>
    </rPh>
    <rPh sb="2" eb="4">
      <t>ジム</t>
    </rPh>
    <rPh sb="4" eb="5">
      <t>ショ</t>
    </rPh>
    <phoneticPr fontId="4"/>
  </si>
  <si>
    <t>＊参考</t>
    <rPh sb="1" eb="3">
      <t>サンコウ</t>
    </rPh>
    <phoneticPr fontId="4"/>
  </si>
  <si>
    <t>〔平均〕</t>
    <rPh sb="1" eb="3">
      <t>ヘイキン</t>
    </rPh>
    <phoneticPr fontId="4"/>
  </si>
  <si>
    <t>口径別</t>
  </si>
  <si>
    <t>平成</t>
    <rPh sb="0" eb="2">
      <t>ヘイセイ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</si>
  <si>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</si>
  <si>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</si>
  <si>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H38</t>
    <phoneticPr fontId="3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</si>
  <si>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</si>
  <si>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</si>
  <si>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</si>
  <si>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</si>
  <si>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</si>
  <si>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</si>
  <si>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</si>
  <si>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</si>
  <si>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</si>
  <si>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</si>
  <si>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</si>
  <si>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</si>
  <si>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</si>
  <si>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</si>
  <si>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併用</t>
  </si>
  <si>
    <t>白馬村</t>
    <rPh sb="0" eb="3">
      <t>ハクバムラ</t>
    </rPh>
    <phoneticPr fontId="4"/>
  </si>
  <si>
    <t>単一</t>
  </si>
  <si>
    <t>松川村</t>
    <rPh sb="0" eb="3">
      <t>マツカワムラ</t>
    </rPh>
    <phoneticPr fontId="4"/>
  </si>
  <si>
    <t>用途別</t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</si>
  <si>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</si>
  <si>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</si>
  <si>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</si>
  <si>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</si>
  <si>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2">
      <t>アヅミ</t>
    </rPh>
    <rPh sb="2" eb="3">
      <t>ノ</t>
    </rPh>
    <rPh sb="3" eb="4">
      <t>シ</t>
    </rPh>
    <rPh sb="5" eb="7">
      <t>トヨシナ</t>
    </rPh>
    <rPh sb="7" eb="9">
      <t>ミサト</t>
    </rPh>
    <phoneticPr fontId="4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</si>
  <si>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4"/>
  </si>
  <si>
    <t>昭和</t>
    <rPh sb="0" eb="2">
      <t>ショウワ</t>
    </rPh>
    <phoneticPr fontId="4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</si>
  <si>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4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</si>
  <si>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4"/>
  </si>
  <si>
    <t>塩尻市</t>
    <rPh sb="0" eb="3">
      <t>シオジリシ</t>
    </rPh>
    <phoneticPr fontId="4"/>
  </si>
  <si>
    <t>松本市（波田地区）</t>
    <rPh sb="4" eb="6">
      <t>ナミタ</t>
    </rPh>
    <rPh sb="6" eb="8">
      <t>チク</t>
    </rPh>
    <phoneticPr fontId="4"/>
  </si>
  <si>
    <t>H38</t>
    <phoneticPr fontId="3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</si>
  <si>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</si>
  <si>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H38</t>
    <phoneticPr fontId="3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</si>
  <si>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</si>
  <si>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H38</t>
    <phoneticPr fontId="3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</si>
  <si>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</si>
  <si>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</si>
  <si>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</si>
  <si>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</si>
  <si>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H33</t>
    <phoneticPr fontId="3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</si>
  <si>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</si>
  <si>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</si>
  <si>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</si>
  <si>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</si>
  <si>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</si>
  <si>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</si>
  <si>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</si>
  <si>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</si>
  <si>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H34</t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</si>
  <si>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</si>
  <si>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</si>
  <si>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</si>
  <si>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</si>
  <si>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</si>
  <si>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</si>
  <si>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</si>
  <si>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</si>
  <si>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</si>
  <si>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H33</t>
    <phoneticPr fontId="3"/>
  </si>
  <si>
    <t>原村</t>
    <rPh sb="0" eb="2">
      <t>ハラムラ</t>
    </rPh>
    <phoneticPr fontId="4"/>
  </si>
  <si>
    <t>H37</t>
    <phoneticPr fontId="3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</si>
  <si>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</si>
  <si>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</si>
  <si>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</si>
  <si>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</si>
  <si>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</si>
  <si>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</si>
  <si>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</si>
  <si>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</si>
  <si>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</si>
  <si>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</si>
  <si>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</si>
  <si>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</si>
  <si>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</si>
  <si>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</si>
  <si>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</si>
  <si>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</si>
  <si>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4">
      <t>ミヨタマチ</t>
    </rPh>
    <phoneticPr fontId="4"/>
  </si>
  <si>
    <t>小海町</t>
    <rPh sb="0" eb="3">
      <t>コウミマチ</t>
    </rPh>
    <phoneticPr fontId="4"/>
  </si>
  <si>
    <t>H36</t>
    <phoneticPr fontId="3"/>
  </si>
  <si>
    <t>小諸市</t>
    <rPh sb="0" eb="3">
      <t>コモロシ</t>
    </rPh>
    <phoneticPr fontId="4"/>
  </si>
  <si>
    <r>
      <t>家庭用
20m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2" eb="13">
      <t>ツキ</t>
    </rPh>
    <rPh sb="14" eb="15">
      <t>エン</t>
    </rPh>
    <phoneticPr fontId="4"/>
  </si>
  <si>
    <r>
      <t>家庭用10m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1" eb="12">
      <t>ツキ</t>
    </rPh>
    <rPh sb="13" eb="14">
      <t>エン</t>
    </rPh>
    <phoneticPr fontId="4"/>
  </si>
  <si>
    <t>実績・平均</t>
    <rPh sb="0" eb="2">
      <t>ジッセキ</t>
    </rPh>
    <rPh sb="3" eb="5">
      <t>ヘイキン</t>
    </rPh>
    <phoneticPr fontId="4"/>
  </si>
  <si>
    <t>実績・最大</t>
    <rPh sb="0" eb="2">
      <t>ジッセキ</t>
    </rPh>
    <rPh sb="3" eb="5">
      <t>サイダイ</t>
    </rPh>
    <phoneticPr fontId="4"/>
  </si>
  <si>
    <t>計画・最大</t>
    <rPh sb="0" eb="2">
      <t>ケイカク</t>
    </rPh>
    <rPh sb="3" eb="5">
      <t>サイダイ</t>
    </rPh>
    <phoneticPr fontId="4"/>
  </si>
  <si>
    <t>現在</t>
    <rPh sb="0" eb="2">
      <t>ゲンザイ</t>
    </rPh>
    <phoneticPr fontId="4"/>
  </si>
  <si>
    <t>計画</t>
    <rPh sb="0" eb="2">
      <t>ケイカク</t>
    </rPh>
    <phoneticPr fontId="4"/>
  </si>
  <si>
    <t>目標
年次</t>
    <rPh sb="0" eb="2">
      <t>モクヒョウ</t>
    </rPh>
    <rPh sb="3" eb="5">
      <t>ネンジ</t>
    </rPh>
    <phoneticPr fontId="4"/>
  </si>
  <si>
    <t>認可（届出）年月日</t>
    <rPh sb="0" eb="2">
      <t>ニンカ</t>
    </rPh>
    <rPh sb="3" eb="5">
      <t>トドケデ</t>
    </rPh>
    <rPh sb="6" eb="9">
      <t>ネンガッピ</t>
    </rPh>
    <phoneticPr fontId="4"/>
  </si>
  <si>
    <t>水道料金（税込）</t>
    <rPh sb="5" eb="7">
      <t>ゼイコミ</t>
    </rPh>
    <phoneticPr fontId="4"/>
  </si>
  <si>
    <t>比率
（分水量を含む給水量）</t>
    <rPh sb="0" eb="2">
      <t>ヒリツ</t>
    </rPh>
    <rPh sb="4" eb="5">
      <t>ブン</t>
    </rPh>
    <rPh sb="5" eb="7">
      <t>スイリョウ</t>
    </rPh>
    <rPh sb="8" eb="9">
      <t>フク</t>
    </rPh>
    <rPh sb="10" eb="11">
      <t>キュウ</t>
    </rPh>
    <rPh sb="11" eb="13">
      <t>スイリョウ</t>
    </rPh>
    <phoneticPr fontId="4"/>
  </si>
  <si>
    <t>一人一日給水量(ﾘｯﾄﾙ)
（分水量を除く）</t>
    <rPh sb="15" eb="16">
      <t>ブン</t>
    </rPh>
    <rPh sb="16" eb="18">
      <t>スイリョウ</t>
    </rPh>
    <rPh sb="19" eb="20">
      <t>ノゾ</t>
    </rPh>
    <phoneticPr fontId="4"/>
  </si>
  <si>
    <r>
      <t>一日給水量(m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
（分水量を含む）</t>
    </r>
    <rPh sb="11" eb="12">
      <t>ブン</t>
    </rPh>
    <rPh sb="12" eb="14">
      <t>スイリョウ</t>
    </rPh>
    <rPh sb="15" eb="16">
      <t>フク</t>
    </rPh>
    <phoneticPr fontId="4"/>
  </si>
  <si>
    <r>
      <t>年間給水量（千m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
（分水量を除く）</t>
    </r>
    <rPh sb="12" eb="13">
      <t>ブン</t>
    </rPh>
    <rPh sb="13" eb="15">
      <t>スイリョウ</t>
    </rPh>
    <rPh sb="16" eb="17">
      <t>ノゾ</t>
    </rPh>
    <phoneticPr fontId="4"/>
  </si>
  <si>
    <t>給水区域内人口（人）</t>
    <rPh sb="0" eb="2">
      <t>キュウスイ</t>
    </rPh>
    <rPh sb="2" eb="5">
      <t>クイキナイ</t>
    </rPh>
    <rPh sb="5" eb="7">
      <t>ジンコウ</t>
    </rPh>
    <rPh sb="8" eb="9">
      <t>ニン</t>
    </rPh>
    <phoneticPr fontId="4"/>
  </si>
  <si>
    <t>給水人口（人）</t>
    <rPh sb="0" eb="2">
      <t>キュウスイ</t>
    </rPh>
    <rPh sb="2" eb="4">
      <t>ジンコウ</t>
    </rPh>
    <rPh sb="5" eb="6">
      <t>ニン</t>
    </rPh>
    <phoneticPr fontId="4"/>
  </si>
  <si>
    <t>最新事業計画</t>
    <rPh sb="0" eb="2">
      <t>サイシン</t>
    </rPh>
    <rPh sb="2" eb="4">
      <t>ジギョウ</t>
    </rPh>
    <rPh sb="4" eb="6">
      <t>ケイカク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</si>
  <si>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</si>
  <si>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１２．事業計画概要、給水人口、普及率、給水量及び料金（上水道）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8">
      <t>ジョウ</t>
    </rPh>
    <rPh sb="28" eb="30">
      <t>スイドウ</t>
    </rPh>
    <phoneticPr fontId="4"/>
  </si>
  <si>
    <t>給水普及率（%）</t>
    <phoneticPr fontId="4"/>
  </si>
  <si>
    <t>年間
給水量</t>
    <phoneticPr fontId="4"/>
  </si>
  <si>
    <t>有効水量</t>
    <phoneticPr fontId="4"/>
  </si>
  <si>
    <t>有収水量</t>
    <phoneticPr fontId="4"/>
  </si>
  <si>
    <t>有効率
（%）</t>
    <phoneticPr fontId="4"/>
  </si>
  <si>
    <t>有収率
（%）</t>
    <phoneticPr fontId="4"/>
  </si>
  <si>
    <t>負荷率
（%）</t>
    <phoneticPr fontId="4"/>
  </si>
  <si>
    <t>料金
体系</t>
    <phoneticPr fontId="4"/>
  </si>
  <si>
    <t>用途別</t>
    <phoneticPr fontId="4"/>
  </si>
  <si>
    <t>口径別</t>
    <phoneticPr fontId="4"/>
  </si>
  <si>
    <t>併用</t>
    <phoneticPr fontId="4"/>
  </si>
  <si>
    <t>単一</t>
    <phoneticPr fontId="4"/>
  </si>
  <si>
    <r>
      <t>年間分水量（千m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</si>
</sst>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0&quot;日&quot;"/>
    <numFmt numFmtId="178" formatCode="0&quot;年&quot;"/>
    <numFmt numFmtId="179" formatCode="[$-411]ge\.m\.d;@"/>
    <numFmt numFmtId="180" formatCode="&quot;H&quot;00"/>
    <numFmt numFmtId="181" formatCode="0&quot;月&quot;"/>
    <numFmt numFmtId="182" formatCode="&quot;S&quot;00"/>
    <numFmt numFmtId="183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0" fontId="2" fillId="0" borderId="0" xfId="1" applyNumberFormat="1" applyFont="1" applyAlignment="1" applyProtection="1">
      <alignment horizontal="center" vertical="center"/>
    </xf>
    <xf numFmtId="177" fontId="2" fillId="0" borderId="0" xfId="1" applyNumberFormat="1" applyFont="1" applyAlignment="1" applyProtection="1">
      <alignment horizontal="right" vertical="center"/>
    </xf>
    <xf numFmtId="0" fontId="2" fillId="0" borderId="0" xfId="1" applyNumberFormat="1" applyFont="1" applyAlignment="1" applyProtection="1">
      <alignment horizontal="right" vertical="center"/>
    </xf>
    <xf numFmtId="178" fontId="2" fillId="0" borderId="0" xfId="1" applyNumberFormat="1" applyFont="1" applyAlignment="1" applyProtection="1">
      <alignment horizontal="right" vertical="center"/>
    </xf>
    <xf numFmtId="179" fontId="2" fillId="0" borderId="0" xfId="1" applyNumberFormat="1" applyFont="1" applyAlignment="1" applyProtection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38" fontId="2" fillId="0" borderId="1" xfId="1" applyFont="1" applyFill="1" applyBorder="1" applyProtection="1">
      <alignment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3" xfId="1" applyFont="1" applyFill="1" applyBorder="1" applyProtection="1">
      <alignment vertical="center"/>
    </xf>
    <xf numFmtId="38" fontId="2" fillId="0" borderId="7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 vertical="center" wrapText="1"/>
    </xf>
    <xf numFmtId="38" fontId="2" fillId="0" borderId="0" xfId="1" applyFont="1" applyFill="1" applyBorder="1" applyAlignment="1" applyProtection="1">
      <alignment horizontal="right" vertical="center" wrapText="1"/>
    </xf>
    <xf numFmtId="38" fontId="2" fillId="0" borderId="0" xfId="1" applyFont="1" applyFill="1" applyProtection="1">
      <alignment vertical="center"/>
    </xf>
    <xf numFmtId="38" fontId="2" fillId="0" borderId="0" xfId="1" applyFont="1" applyFill="1" applyBorder="1" applyProtection="1">
      <alignment vertical="center"/>
    </xf>
    <xf numFmtId="176" fontId="2" fillId="0" borderId="0" xfId="1" applyNumberFormat="1" applyFont="1" applyFill="1" applyBorder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78" fontId="2" fillId="0" borderId="0" xfId="1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3" borderId="16" xfId="1" applyFont="1" applyFill="1" applyBorder="1" applyProtection="1">
      <alignment vertical="center"/>
    </xf>
    <xf numFmtId="38" fontId="2" fillId="3" borderId="20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0" borderId="21" xfId="1" applyFont="1" applyFill="1" applyBorder="1" applyProtection="1">
      <alignment vertical="center"/>
    </xf>
    <xf numFmtId="38" fontId="6" fillId="0" borderId="21" xfId="1" applyFont="1" applyFill="1" applyBorder="1" applyAlignment="1">
      <alignment vertical="center"/>
    </xf>
    <xf numFmtId="176" fontId="2" fillId="0" borderId="21" xfId="1" applyNumberFormat="1" applyFont="1" applyFill="1" applyBorder="1" applyProtection="1">
      <alignment vertical="center"/>
    </xf>
    <xf numFmtId="38" fontId="2" fillId="0" borderId="9" xfId="1" applyFont="1" applyFill="1" applyBorder="1" applyAlignment="1"/>
    <xf numFmtId="38" fontId="2" fillId="0" borderId="0" xfId="1" applyFont="1" applyFill="1" applyAlignment="1"/>
    <xf numFmtId="38" fontId="2" fillId="0" borderId="21" xfId="1" applyFont="1" applyFill="1" applyBorder="1" applyAlignment="1"/>
    <xf numFmtId="180" fontId="2" fillId="0" borderId="21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right" vertical="center"/>
    </xf>
    <xf numFmtId="181" fontId="2" fillId="0" borderId="22" xfId="1" applyNumberFormat="1" applyFont="1" applyFill="1" applyBorder="1" applyAlignment="1" applyProtection="1">
      <alignment horizontal="right" vertical="center"/>
    </xf>
    <xf numFmtId="178" fontId="2" fillId="0" borderId="22" xfId="1" applyNumberFormat="1" applyFont="1" applyFill="1" applyBorder="1" applyAlignment="1" applyProtection="1">
      <alignment horizontal="right" vertical="center"/>
    </xf>
    <xf numFmtId="179" fontId="2" fillId="0" borderId="23" xfId="1" applyNumberFormat="1" applyFont="1" applyFill="1" applyBorder="1" applyAlignment="1" applyProtection="1">
      <alignment horizontal="right" vertical="center"/>
    </xf>
    <xf numFmtId="38" fontId="2" fillId="4" borderId="21" xfId="1" applyFont="1" applyFill="1" applyBorder="1" applyProtection="1">
      <alignment vertical="center"/>
    </xf>
    <xf numFmtId="38" fontId="2" fillId="0" borderId="24" xfId="1" applyFont="1" applyFill="1" applyBorder="1" applyProtection="1">
      <alignment vertical="center"/>
    </xf>
    <xf numFmtId="38" fontId="6" fillId="0" borderId="7" xfId="1" applyFont="1" applyFill="1" applyBorder="1" applyAlignment="1">
      <alignment vertical="center"/>
    </xf>
    <xf numFmtId="176" fontId="2" fillId="0" borderId="24" xfId="1" applyNumberFormat="1" applyFont="1" applyFill="1" applyBorder="1" applyProtection="1">
      <alignment vertical="center"/>
    </xf>
    <xf numFmtId="38" fontId="2" fillId="0" borderId="24" xfId="1" applyFont="1" applyFill="1" applyBorder="1" applyAlignment="1"/>
    <xf numFmtId="38" fontId="2" fillId="0" borderId="25" xfId="1" applyFont="1" applyFill="1" applyBorder="1" applyAlignment="1"/>
    <xf numFmtId="180" fontId="2" fillId="0" borderId="24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right" vertical="center"/>
    </xf>
    <xf numFmtId="181" fontId="2" fillId="0" borderId="25" xfId="1" applyNumberFormat="1" applyFont="1" applyFill="1" applyBorder="1" applyAlignment="1" applyProtection="1">
      <alignment horizontal="right" vertical="center"/>
    </xf>
    <xf numFmtId="178" fontId="2" fillId="0" borderId="25" xfId="1" applyNumberFormat="1" applyFont="1" applyFill="1" applyBorder="1" applyAlignment="1" applyProtection="1">
      <alignment horizontal="right" vertical="center"/>
    </xf>
    <xf numFmtId="179" fontId="2" fillId="0" borderId="26" xfId="1" applyNumberFormat="1" applyFont="1" applyFill="1" applyBorder="1" applyAlignment="1" applyProtection="1">
      <alignment horizontal="right" vertical="center"/>
    </xf>
    <xf numFmtId="38" fontId="2" fillId="4" borderId="24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6" fillId="0" borderId="0" xfId="1" applyFont="1" applyFill="1" applyAlignment="1">
      <alignment vertical="center"/>
    </xf>
    <xf numFmtId="176" fontId="2" fillId="0" borderId="10" xfId="1" applyNumberFormat="1" applyFont="1" applyFill="1" applyBorder="1" applyProtection="1">
      <alignment vertical="center"/>
    </xf>
    <xf numFmtId="38" fontId="2" fillId="0" borderId="11" xfId="1" applyFont="1" applyFill="1" applyBorder="1" applyAlignment="1"/>
    <xf numFmtId="180" fontId="2" fillId="0" borderId="10" xfId="1" applyNumberFormat="1" applyFont="1" applyFill="1" applyBorder="1" applyAlignment="1" applyProtection="1">
      <alignment horizontal="center" vertical="center"/>
    </xf>
    <xf numFmtId="177" fontId="2" fillId="0" borderId="27" xfId="1" applyNumberFormat="1" applyFont="1" applyFill="1" applyBorder="1" applyAlignment="1" applyProtection="1">
      <alignment horizontal="right" vertical="center"/>
    </xf>
    <xf numFmtId="181" fontId="2" fillId="0" borderId="27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79" fontId="2" fillId="0" borderId="28" xfId="1" applyNumberFormat="1" applyFont="1" applyFill="1" applyBorder="1" applyAlignment="1" applyProtection="1">
      <alignment horizontal="right" vertical="center"/>
    </xf>
    <xf numFmtId="38" fontId="2" fillId="4" borderId="10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3" borderId="19" xfId="1" applyFont="1" applyFill="1" applyBorder="1" applyProtection="1">
      <alignment vertical="center"/>
    </xf>
    <xf numFmtId="38" fontId="6" fillId="0" borderId="24" xfId="1" applyFont="1" applyFill="1" applyBorder="1" applyAlignment="1">
      <alignment vertical="center"/>
    </xf>
    <xf numFmtId="179" fontId="2" fillId="0" borderId="29" xfId="1" applyNumberFormat="1" applyFont="1" applyFill="1" applyBorder="1" applyAlignment="1" applyProtection="1">
      <alignment horizontal="right" vertical="center"/>
    </xf>
    <xf numFmtId="38" fontId="2" fillId="4" borderId="26" xfId="1" applyFont="1" applyFill="1" applyBorder="1" applyProtection="1">
      <alignment vertical="center"/>
    </xf>
    <xf numFmtId="38" fontId="2" fillId="0" borderId="8" xfId="1" applyFont="1" applyFill="1" applyBorder="1" applyProtection="1">
      <alignment vertical="center"/>
    </xf>
    <xf numFmtId="176" fontId="2" fillId="0" borderId="8" xfId="1" applyNumberFormat="1" applyFont="1" applyFill="1" applyBorder="1" applyProtection="1">
      <alignment vertical="center"/>
    </xf>
    <xf numFmtId="38" fontId="2" fillId="0" borderId="8" xfId="1" applyFont="1" applyFill="1" applyBorder="1" applyAlignment="1"/>
    <xf numFmtId="38" fontId="2" fillId="0" borderId="30" xfId="1" applyFont="1" applyFill="1" applyBorder="1" applyAlignment="1"/>
    <xf numFmtId="180" fontId="2" fillId="0" borderId="8" xfId="1" applyNumberFormat="1" applyFont="1" applyFill="1" applyBorder="1" applyAlignment="1" applyProtection="1">
      <alignment horizontal="center" vertical="center"/>
    </xf>
    <xf numFmtId="177" fontId="2" fillId="0" borderId="30" xfId="1" applyNumberFormat="1" applyFont="1" applyFill="1" applyBorder="1" applyAlignment="1" applyProtection="1">
      <alignment horizontal="right" vertical="center"/>
    </xf>
    <xf numFmtId="181" fontId="2" fillId="0" borderId="30" xfId="1" applyNumberFormat="1" applyFont="1" applyFill="1" applyBorder="1" applyAlignment="1" applyProtection="1">
      <alignment horizontal="right" vertical="center"/>
    </xf>
    <xf numFmtId="178" fontId="2" fillId="0" borderId="30" xfId="1" applyNumberFormat="1" applyFont="1" applyFill="1" applyBorder="1" applyAlignment="1" applyProtection="1">
      <alignment horizontal="right" vertical="center"/>
    </xf>
    <xf numFmtId="179" fontId="2" fillId="0" borderId="6" xfId="1" applyNumberFormat="1" applyFont="1" applyFill="1" applyBorder="1" applyAlignment="1" applyProtection="1">
      <alignment horizontal="right" vertical="center"/>
    </xf>
    <xf numFmtId="38" fontId="2" fillId="4" borderId="8" xfId="1" applyFont="1" applyFill="1" applyBorder="1" applyProtection="1">
      <alignment vertical="center"/>
    </xf>
    <xf numFmtId="182" fontId="2" fillId="0" borderId="24" xfId="1" applyNumberFormat="1" applyFont="1" applyFill="1" applyBorder="1" applyAlignment="1" applyProtection="1">
      <alignment horizontal="center" vertical="center"/>
    </xf>
    <xf numFmtId="38" fontId="2" fillId="0" borderId="9" xfId="1" applyFont="1" applyFill="1" applyBorder="1" applyProtection="1">
      <alignment vertical="center"/>
    </xf>
    <xf numFmtId="38" fontId="2" fillId="0" borderId="31" xfId="1" applyFont="1" applyFill="1" applyBorder="1" applyProtection="1">
      <alignment vertical="center"/>
    </xf>
    <xf numFmtId="176" fontId="2" fillId="0" borderId="31" xfId="1" applyNumberFormat="1" applyFont="1" applyFill="1" applyBorder="1" applyProtection="1">
      <alignment vertical="center"/>
    </xf>
    <xf numFmtId="176" fontId="2" fillId="0" borderId="9" xfId="1" applyNumberFormat="1" applyFont="1" applyFill="1" applyBorder="1" applyProtection="1">
      <alignment vertical="center"/>
    </xf>
    <xf numFmtId="180" fontId="2" fillId="0" borderId="31" xfId="1" applyNumberFormat="1" applyFont="1" applyFill="1" applyBorder="1" applyAlignment="1" applyProtection="1">
      <alignment horizontal="center" vertical="center"/>
    </xf>
    <xf numFmtId="177" fontId="2" fillId="0" borderId="32" xfId="1" applyNumberFormat="1" applyFont="1" applyFill="1" applyBorder="1" applyAlignment="1" applyProtection="1">
      <alignment horizontal="right" vertical="center"/>
    </xf>
    <xf numFmtId="181" fontId="2" fillId="0" borderId="32" xfId="1" applyNumberFormat="1" applyFont="1" applyFill="1" applyBorder="1" applyAlignment="1" applyProtection="1">
      <alignment horizontal="right" vertical="center"/>
    </xf>
    <xf numFmtId="178" fontId="2" fillId="0" borderId="32" xfId="1" applyNumberFormat="1" applyFont="1" applyFill="1" applyBorder="1" applyAlignment="1" applyProtection="1">
      <alignment horizontal="right" vertical="center"/>
    </xf>
    <xf numFmtId="179" fontId="2" fillId="0" borderId="33" xfId="1" applyNumberFormat="1" applyFont="1" applyFill="1" applyBorder="1" applyAlignment="1" applyProtection="1">
      <alignment horizontal="right" vertical="center"/>
    </xf>
    <xf numFmtId="38" fontId="2" fillId="4" borderId="31" xfId="1" applyFont="1" applyFill="1" applyBorder="1" applyProtection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180" fontId="2" fillId="2" borderId="1" xfId="1" applyNumberFormat="1" applyFont="1" applyFill="1" applyBorder="1" applyAlignment="1" applyProtection="1">
      <alignment horizontal="center" vertical="center" wrapText="1"/>
    </xf>
    <xf numFmtId="183" fontId="2" fillId="0" borderId="0" xfId="1" applyNumberFormat="1" applyFont="1" applyProtection="1">
      <alignment vertical="center"/>
    </xf>
    <xf numFmtId="183" fontId="2" fillId="0" borderId="0" xfId="1" applyNumberFormat="1" applyFont="1" applyFill="1" applyProtection="1">
      <alignment vertical="center"/>
    </xf>
    <xf numFmtId="183" fontId="2" fillId="0" borderId="0" xfId="1" applyNumberFormat="1" applyFont="1" applyAlignment="1" applyProtection="1">
      <alignment horizontal="center" vertical="center"/>
    </xf>
    <xf numFmtId="38" fontId="7" fillId="0" borderId="0" xfId="1" applyFont="1" applyProtection="1">
      <alignment vertical="center"/>
    </xf>
    <xf numFmtId="176" fontId="7" fillId="0" borderId="0" xfId="1" applyNumberFormat="1" applyFont="1" applyProtection="1">
      <alignment vertical="center"/>
    </xf>
    <xf numFmtId="0" fontId="7" fillId="0" borderId="0" xfId="1" applyNumberFormat="1" applyFont="1" applyAlignment="1" applyProtection="1">
      <alignment horizontal="center" vertical="center"/>
    </xf>
    <xf numFmtId="177" fontId="7" fillId="0" borderId="0" xfId="1" applyNumberFormat="1" applyFont="1" applyAlignment="1" applyProtection="1">
      <alignment horizontal="right" vertical="center"/>
    </xf>
    <xf numFmtId="0" fontId="7" fillId="0" borderId="0" xfId="1" applyNumberFormat="1" applyFont="1" applyAlignment="1" applyProtection="1">
      <alignment horizontal="right" vertical="center"/>
    </xf>
    <xf numFmtId="178" fontId="7" fillId="0" borderId="0" xfId="1" applyNumberFormat="1" applyFont="1" applyAlignment="1" applyProtection="1">
      <alignment horizontal="right" vertical="center"/>
    </xf>
    <xf numFmtId="179" fontId="7" fillId="0" borderId="0" xfId="1" applyNumberFormat="1" applyFont="1" applyAlignment="1" applyProtection="1">
      <alignment horizontal="right" vertical="center"/>
    </xf>
    <xf numFmtId="183" fontId="2" fillId="0" borderId="0" xfId="1" applyNumberFormat="1" applyFont="1" applyAlignment="1" applyProtection="1">
      <alignment horizontal="right" vertical="center"/>
    </xf>
    <xf numFmtId="38" fontId="2" fillId="4" borderId="7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0" borderId="4" xfId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2" fillId="5" borderId="20" xfId="1" applyFont="1" applyFill="1" applyBorder="1" applyProtection="1">
      <alignment vertical="center"/>
    </xf>
    <xf numFmtId="179" fontId="2" fillId="5" borderId="19" xfId="1" applyNumberFormat="1" applyFont="1" applyFill="1" applyBorder="1" applyAlignment="1" applyProtection="1">
      <alignment horizontal="right" vertical="center"/>
    </xf>
    <xf numFmtId="178" fontId="2" fillId="5" borderId="18" xfId="1" applyNumberFormat="1" applyFont="1" applyFill="1" applyBorder="1" applyAlignment="1" applyProtection="1">
      <alignment horizontal="right" vertical="center"/>
    </xf>
    <xf numFmtId="181" fontId="2" fillId="5" borderId="18" xfId="1" applyNumberFormat="1" applyFont="1" applyFill="1" applyBorder="1" applyAlignment="1" applyProtection="1">
      <alignment horizontal="right" vertical="center"/>
    </xf>
    <xf numFmtId="177" fontId="2" fillId="5" borderId="18" xfId="1" applyNumberFormat="1" applyFont="1" applyFill="1" applyBorder="1" applyAlignment="1" applyProtection="1">
      <alignment horizontal="right" vertical="center"/>
    </xf>
    <xf numFmtId="180" fontId="2" fillId="5" borderId="17" xfId="1" applyNumberFormat="1" applyFont="1" applyFill="1" applyBorder="1" applyAlignment="1" applyProtection="1">
      <alignment horizontal="center" vertical="center"/>
    </xf>
    <xf numFmtId="38" fontId="2" fillId="5" borderId="17" xfId="1" applyFont="1" applyFill="1" applyBorder="1" applyProtection="1">
      <alignment vertical="center"/>
    </xf>
    <xf numFmtId="38" fontId="2" fillId="5" borderId="18" xfId="1" applyFont="1" applyFill="1" applyBorder="1" applyProtection="1">
      <alignment vertical="center"/>
    </xf>
    <xf numFmtId="176" fontId="2" fillId="5" borderId="17" xfId="1" applyNumberFormat="1" applyFont="1" applyFill="1" applyBorder="1" applyProtection="1">
      <alignment vertical="center"/>
    </xf>
    <xf numFmtId="38" fontId="2" fillId="5" borderId="17" xfId="1" applyFont="1" applyFill="1" applyBorder="1" applyAlignment="1" applyProtection="1">
      <alignment horizontal="center" vertical="center"/>
    </xf>
    <xf numFmtId="179" fontId="2" fillId="5" borderId="15" xfId="1" applyNumberFormat="1" applyFont="1" applyFill="1" applyBorder="1" applyAlignment="1" applyProtection="1">
      <alignment horizontal="right" vertical="center"/>
    </xf>
    <xf numFmtId="178" fontId="2" fillId="5" borderId="14" xfId="1" applyNumberFormat="1" applyFont="1" applyFill="1" applyBorder="1" applyAlignment="1" applyProtection="1">
      <alignment horizontal="right" vertical="center"/>
    </xf>
    <xf numFmtId="181" fontId="2" fillId="5" borderId="14" xfId="1" applyNumberFormat="1" applyFont="1" applyFill="1" applyBorder="1" applyAlignment="1" applyProtection="1">
      <alignment horizontal="right" vertical="center"/>
    </xf>
    <xf numFmtId="177" fontId="2" fillId="5" borderId="14" xfId="1" applyNumberFormat="1" applyFont="1" applyFill="1" applyBorder="1" applyAlignment="1" applyProtection="1">
      <alignment horizontal="right" vertical="center"/>
    </xf>
    <xf numFmtId="180" fontId="2" fillId="5" borderId="3" xfId="1" applyNumberFormat="1" applyFont="1" applyFill="1" applyBorder="1" applyAlignment="1" applyProtection="1">
      <alignment horizontal="center" vertical="center"/>
    </xf>
    <xf numFmtId="38" fontId="2" fillId="5" borderId="3" xfId="1" applyFont="1" applyFill="1" applyBorder="1" applyProtection="1">
      <alignment vertical="center"/>
    </xf>
    <xf numFmtId="38" fontId="2" fillId="5" borderId="14" xfId="1" applyFont="1" applyFill="1" applyBorder="1" applyProtection="1">
      <alignment vertical="center"/>
    </xf>
    <xf numFmtId="176" fontId="2" fillId="5" borderId="3" xfId="1" applyNumberFormat="1" applyFont="1" applyFill="1" applyBorder="1" applyProtection="1">
      <alignment vertical="center"/>
    </xf>
    <xf numFmtId="38" fontId="2" fillId="5" borderId="8" xfId="1" applyFont="1" applyFill="1" applyBorder="1" applyProtection="1">
      <alignment vertical="center"/>
    </xf>
    <xf numFmtId="38" fontId="2" fillId="5" borderId="15" xfId="1" applyFont="1" applyFill="1" applyBorder="1" applyProtection="1">
      <alignment vertical="center"/>
    </xf>
    <xf numFmtId="0" fontId="2" fillId="5" borderId="18" xfId="1" applyNumberFormat="1" applyFont="1" applyFill="1" applyBorder="1" applyAlignment="1" applyProtection="1">
      <alignment horizontal="right" vertical="center"/>
    </xf>
    <xf numFmtId="0" fontId="2" fillId="5" borderId="17" xfId="1" applyNumberFormat="1" applyFont="1" applyFill="1" applyBorder="1" applyAlignment="1" applyProtection="1">
      <alignment horizontal="center" vertical="center"/>
    </xf>
    <xf numFmtId="0" fontId="2" fillId="5" borderId="14" xfId="1" applyNumberFormat="1" applyFont="1" applyFill="1" applyBorder="1" applyAlignment="1" applyProtection="1">
      <alignment horizontal="right" vertical="center"/>
    </xf>
    <xf numFmtId="0" fontId="2" fillId="5" borderId="3" xfId="1" applyNumberFormat="1" applyFont="1" applyFill="1" applyBorder="1" applyAlignment="1" applyProtection="1">
      <alignment horizontal="center" vertical="center"/>
    </xf>
    <xf numFmtId="38" fontId="2" fillId="6" borderId="2" xfId="1" applyFont="1" applyFill="1" applyBorder="1" applyAlignment="1" applyProtection="1">
      <alignment vertical="center"/>
    </xf>
    <xf numFmtId="38" fontId="2" fillId="6" borderId="1" xfId="1" applyFont="1" applyFill="1" applyBorder="1" applyAlignment="1" applyProtection="1">
      <alignment horizontal="center" vertical="center"/>
    </xf>
    <xf numFmtId="38" fontId="2" fillId="6" borderId="12" xfId="1" applyFont="1" applyFill="1" applyBorder="1" applyAlignment="1" applyProtection="1">
      <alignment vertical="center"/>
    </xf>
    <xf numFmtId="179" fontId="2" fillId="6" borderId="13" xfId="1" applyNumberFormat="1" applyFont="1" applyFill="1" applyBorder="1" applyAlignment="1" applyProtection="1">
      <alignment horizontal="right" vertical="center"/>
    </xf>
    <xf numFmtId="178" fontId="2" fillId="6" borderId="12" xfId="1" applyNumberFormat="1" applyFont="1" applyFill="1" applyBorder="1" applyAlignment="1" applyProtection="1">
      <alignment horizontal="right" vertical="center"/>
    </xf>
    <xf numFmtId="0" fontId="2" fillId="6" borderId="12" xfId="1" applyNumberFormat="1" applyFont="1" applyFill="1" applyBorder="1" applyAlignment="1" applyProtection="1">
      <alignment horizontal="right" vertical="center"/>
    </xf>
    <xf numFmtId="177" fontId="2" fillId="6" borderId="12" xfId="1" applyNumberFormat="1" applyFont="1" applyFill="1" applyBorder="1" applyAlignment="1" applyProtection="1">
      <alignment horizontal="right" vertical="center"/>
    </xf>
    <xf numFmtId="0" fontId="2" fillId="6" borderId="1" xfId="1" applyNumberFormat="1" applyFont="1" applyFill="1" applyBorder="1" applyAlignment="1" applyProtection="1">
      <alignment horizontal="center" vertical="center"/>
    </xf>
    <xf numFmtId="38" fontId="2" fillId="6" borderId="1" xfId="1" applyFont="1" applyFill="1" applyBorder="1" applyProtection="1">
      <alignment vertical="center"/>
    </xf>
    <xf numFmtId="176" fontId="2" fillId="6" borderId="1" xfId="1" applyNumberFormat="1" applyFont="1" applyFill="1" applyBorder="1" applyProtection="1">
      <alignment vertical="center"/>
    </xf>
    <xf numFmtId="38" fontId="2" fillId="0" borderId="23" xfId="1" applyFont="1" applyFill="1" applyBorder="1" applyAlignment="1"/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79" fontId="2" fillId="2" borderId="13" xfId="1" applyNumberFormat="1" applyFont="1" applyFill="1" applyBorder="1" applyAlignment="1" applyProtection="1">
      <alignment horizontal="center" vertical="center" wrapText="1"/>
    </xf>
    <xf numFmtId="0" fontId="1" fillId="0" borderId="12" xfId="2" applyFont="1" applyBorder="1">
      <alignment vertical="center"/>
    </xf>
    <xf numFmtId="0" fontId="1" fillId="0" borderId="2" xfId="2" applyFont="1" applyBorder="1">
      <alignment vertical="center"/>
    </xf>
    <xf numFmtId="38" fontId="2" fillId="0" borderId="11" xfId="1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4" xfId="1" applyFont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vertical="center"/>
    </xf>
    <xf numFmtId="3" fontId="2" fillId="2" borderId="1" xfId="1" applyNumberFormat="1" applyFont="1" applyFill="1" applyBorder="1" applyAlignment="1" applyProtection="1">
      <alignment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tabSelected="1" view="pageBreakPreview" zoomScale="90" zoomScaleNormal="75" zoomScaleSheetLayoutView="90"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O93" sqref="O93"/>
    </sheetView>
  </sheetViews>
  <sheetFormatPr defaultRowHeight="11.25"/>
  <cols>
    <col min="1" max="1" width="6.125" style="1" customWidth="1"/>
    <col min="2" max="2" width="3" style="1" customWidth="1"/>
    <col min="3" max="3" width="15.375" style="1" customWidth="1"/>
    <col min="4" max="4" width="3.625" style="7" customWidth="1"/>
    <col min="5" max="5" width="4.125" style="6" customWidth="1"/>
    <col min="6" max="6" width="4.125" style="5" customWidth="1"/>
    <col min="7" max="7" width="4.125" style="4" customWidth="1"/>
    <col min="8" max="8" width="3.875" style="3" customWidth="1"/>
    <col min="9" max="11" width="8.125" style="1" customWidth="1"/>
    <col min="12" max="12" width="5.5" style="2" customWidth="1"/>
    <col min="13" max="21" width="8.125" style="1" customWidth="1"/>
    <col min="22" max="24" width="8.125" style="2" customWidth="1"/>
    <col min="25" max="27" width="8.125" style="1" customWidth="1"/>
    <col min="28" max="256" width="9" style="1"/>
    <col min="257" max="257" width="6.125" style="1" customWidth="1"/>
    <col min="258" max="258" width="3" style="1" customWidth="1"/>
    <col min="259" max="259" width="15.375" style="1" customWidth="1"/>
    <col min="260" max="260" width="3.625" style="1" customWidth="1"/>
    <col min="261" max="263" width="4.125" style="1" customWidth="1"/>
    <col min="264" max="264" width="3.875" style="1" customWidth="1"/>
    <col min="265" max="267" width="8.125" style="1" customWidth="1"/>
    <col min="268" max="268" width="5.5" style="1" customWidth="1"/>
    <col min="269" max="283" width="8.125" style="1" customWidth="1"/>
    <col min="284" max="512" width="9" style="1"/>
    <col min="513" max="513" width="6.125" style="1" customWidth="1"/>
    <col min="514" max="514" width="3" style="1" customWidth="1"/>
    <col min="515" max="515" width="15.375" style="1" customWidth="1"/>
    <col min="516" max="516" width="3.625" style="1" customWidth="1"/>
    <col min="517" max="519" width="4.125" style="1" customWidth="1"/>
    <col min="520" max="520" width="3.875" style="1" customWidth="1"/>
    <col min="521" max="523" width="8.125" style="1" customWidth="1"/>
    <col min="524" max="524" width="5.5" style="1" customWidth="1"/>
    <col min="525" max="539" width="8.125" style="1" customWidth="1"/>
    <col min="540" max="768" width="9" style="1"/>
    <col min="769" max="769" width="6.125" style="1" customWidth="1"/>
    <col min="770" max="770" width="3" style="1" customWidth="1"/>
    <col min="771" max="771" width="15.375" style="1" customWidth="1"/>
    <col min="772" max="772" width="3.625" style="1" customWidth="1"/>
    <col min="773" max="775" width="4.125" style="1" customWidth="1"/>
    <col min="776" max="776" width="3.875" style="1" customWidth="1"/>
    <col min="777" max="779" width="8.125" style="1" customWidth="1"/>
    <col min="780" max="780" width="5.5" style="1" customWidth="1"/>
    <col min="781" max="795" width="8.125" style="1" customWidth="1"/>
    <col min="796" max="1024" width="9" style="1"/>
    <col min="1025" max="1025" width="6.125" style="1" customWidth="1"/>
    <col min="1026" max="1026" width="3" style="1" customWidth="1"/>
    <col min="1027" max="1027" width="15.375" style="1" customWidth="1"/>
    <col min="1028" max="1028" width="3.625" style="1" customWidth="1"/>
    <col min="1029" max="1031" width="4.125" style="1" customWidth="1"/>
    <col min="1032" max="1032" width="3.875" style="1" customWidth="1"/>
    <col min="1033" max="1035" width="8.125" style="1" customWidth="1"/>
    <col min="1036" max="1036" width="5.5" style="1" customWidth="1"/>
    <col min="1037" max="1051" width="8.125" style="1" customWidth="1"/>
    <col min="1052" max="1280" width="9" style="1"/>
    <col min="1281" max="1281" width="6.125" style="1" customWidth="1"/>
    <col min="1282" max="1282" width="3" style="1" customWidth="1"/>
    <col min="1283" max="1283" width="15.375" style="1" customWidth="1"/>
    <col min="1284" max="1284" width="3.625" style="1" customWidth="1"/>
    <col min="1285" max="1287" width="4.125" style="1" customWidth="1"/>
    <col min="1288" max="1288" width="3.875" style="1" customWidth="1"/>
    <col min="1289" max="1291" width="8.125" style="1" customWidth="1"/>
    <col min="1292" max="1292" width="5.5" style="1" customWidth="1"/>
    <col min="1293" max="1307" width="8.125" style="1" customWidth="1"/>
    <col min="1308" max="1536" width="9" style="1"/>
    <col min="1537" max="1537" width="6.125" style="1" customWidth="1"/>
    <col min="1538" max="1538" width="3" style="1" customWidth="1"/>
    <col min="1539" max="1539" width="15.375" style="1" customWidth="1"/>
    <col min="1540" max="1540" width="3.625" style="1" customWidth="1"/>
    <col min="1541" max="1543" width="4.125" style="1" customWidth="1"/>
    <col min="1544" max="1544" width="3.875" style="1" customWidth="1"/>
    <col min="1545" max="1547" width="8.125" style="1" customWidth="1"/>
    <col min="1548" max="1548" width="5.5" style="1" customWidth="1"/>
    <col min="1549" max="1563" width="8.125" style="1" customWidth="1"/>
    <col min="1564" max="1792" width="9" style="1"/>
    <col min="1793" max="1793" width="6.125" style="1" customWidth="1"/>
    <col min="1794" max="1794" width="3" style="1" customWidth="1"/>
    <col min="1795" max="1795" width="15.375" style="1" customWidth="1"/>
    <col min="1796" max="1796" width="3.625" style="1" customWidth="1"/>
    <col min="1797" max="1799" width="4.125" style="1" customWidth="1"/>
    <col min="1800" max="1800" width="3.875" style="1" customWidth="1"/>
    <col min="1801" max="1803" width="8.125" style="1" customWidth="1"/>
    <col min="1804" max="1804" width="5.5" style="1" customWidth="1"/>
    <col min="1805" max="1819" width="8.125" style="1" customWidth="1"/>
    <col min="1820" max="2048" width="9" style="1"/>
    <col min="2049" max="2049" width="6.125" style="1" customWidth="1"/>
    <col min="2050" max="2050" width="3" style="1" customWidth="1"/>
    <col min="2051" max="2051" width="15.375" style="1" customWidth="1"/>
    <col min="2052" max="2052" width="3.625" style="1" customWidth="1"/>
    <col min="2053" max="2055" width="4.125" style="1" customWidth="1"/>
    <col min="2056" max="2056" width="3.875" style="1" customWidth="1"/>
    <col min="2057" max="2059" width="8.125" style="1" customWidth="1"/>
    <col min="2060" max="2060" width="5.5" style="1" customWidth="1"/>
    <col min="2061" max="2075" width="8.125" style="1" customWidth="1"/>
    <col min="2076" max="2304" width="9" style="1"/>
    <col min="2305" max="2305" width="6.125" style="1" customWidth="1"/>
    <col min="2306" max="2306" width="3" style="1" customWidth="1"/>
    <col min="2307" max="2307" width="15.375" style="1" customWidth="1"/>
    <col min="2308" max="2308" width="3.625" style="1" customWidth="1"/>
    <col min="2309" max="2311" width="4.125" style="1" customWidth="1"/>
    <col min="2312" max="2312" width="3.875" style="1" customWidth="1"/>
    <col min="2313" max="2315" width="8.125" style="1" customWidth="1"/>
    <col min="2316" max="2316" width="5.5" style="1" customWidth="1"/>
    <col min="2317" max="2331" width="8.125" style="1" customWidth="1"/>
    <col min="2332" max="2560" width="9" style="1"/>
    <col min="2561" max="2561" width="6.125" style="1" customWidth="1"/>
    <col min="2562" max="2562" width="3" style="1" customWidth="1"/>
    <col min="2563" max="2563" width="15.375" style="1" customWidth="1"/>
    <col min="2564" max="2564" width="3.625" style="1" customWidth="1"/>
    <col min="2565" max="2567" width="4.125" style="1" customWidth="1"/>
    <col min="2568" max="2568" width="3.875" style="1" customWidth="1"/>
    <col min="2569" max="2571" width="8.125" style="1" customWidth="1"/>
    <col min="2572" max="2572" width="5.5" style="1" customWidth="1"/>
    <col min="2573" max="2587" width="8.125" style="1" customWidth="1"/>
    <col min="2588" max="2816" width="9" style="1"/>
    <col min="2817" max="2817" width="6.125" style="1" customWidth="1"/>
    <col min="2818" max="2818" width="3" style="1" customWidth="1"/>
    <col min="2819" max="2819" width="15.375" style="1" customWidth="1"/>
    <col min="2820" max="2820" width="3.625" style="1" customWidth="1"/>
    <col min="2821" max="2823" width="4.125" style="1" customWidth="1"/>
    <col min="2824" max="2824" width="3.875" style="1" customWidth="1"/>
    <col min="2825" max="2827" width="8.125" style="1" customWidth="1"/>
    <col min="2828" max="2828" width="5.5" style="1" customWidth="1"/>
    <col min="2829" max="2843" width="8.125" style="1" customWidth="1"/>
    <col min="2844" max="3072" width="9" style="1"/>
    <col min="3073" max="3073" width="6.125" style="1" customWidth="1"/>
    <col min="3074" max="3074" width="3" style="1" customWidth="1"/>
    <col min="3075" max="3075" width="15.375" style="1" customWidth="1"/>
    <col min="3076" max="3076" width="3.625" style="1" customWidth="1"/>
    <col min="3077" max="3079" width="4.125" style="1" customWidth="1"/>
    <col min="3080" max="3080" width="3.875" style="1" customWidth="1"/>
    <col min="3081" max="3083" width="8.125" style="1" customWidth="1"/>
    <col min="3084" max="3084" width="5.5" style="1" customWidth="1"/>
    <col min="3085" max="3099" width="8.125" style="1" customWidth="1"/>
    <col min="3100" max="3328" width="9" style="1"/>
    <col min="3329" max="3329" width="6.125" style="1" customWidth="1"/>
    <col min="3330" max="3330" width="3" style="1" customWidth="1"/>
    <col min="3331" max="3331" width="15.375" style="1" customWidth="1"/>
    <col min="3332" max="3332" width="3.625" style="1" customWidth="1"/>
    <col min="3333" max="3335" width="4.125" style="1" customWidth="1"/>
    <col min="3336" max="3336" width="3.875" style="1" customWidth="1"/>
    <col min="3337" max="3339" width="8.125" style="1" customWidth="1"/>
    <col min="3340" max="3340" width="5.5" style="1" customWidth="1"/>
    <col min="3341" max="3355" width="8.125" style="1" customWidth="1"/>
    <col min="3356" max="3584" width="9" style="1"/>
    <col min="3585" max="3585" width="6.125" style="1" customWidth="1"/>
    <col min="3586" max="3586" width="3" style="1" customWidth="1"/>
    <col min="3587" max="3587" width="15.375" style="1" customWidth="1"/>
    <col min="3588" max="3588" width="3.625" style="1" customWidth="1"/>
    <col min="3589" max="3591" width="4.125" style="1" customWidth="1"/>
    <col min="3592" max="3592" width="3.875" style="1" customWidth="1"/>
    <col min="3593" max="3595" width="8.125" style="1" customWidth="1"/>
    <col min="3596" max="3596" width="5.5" style="1" customWidth="1"/>
    <col min="3597" max="3611" width="8.125" style="1" customWidth="1"/>
    <col min="3612" max="3840" width="9" style="1"/>
    <col min="3841" max="3841" width="6.125" style="1" customWidth="1"/>
    <col min="3842" max="3842" width="3" style="1" customWidth="1"/>
    <col min="3843" max="3843" width="15.375" style="1" customWidth="1"/>
    <col min="3844" max="3844" width="3.625" style="1" customWidth="1"/>
    <col min="3845" max="3847" width="4.125" style="1" customWidth="1"/>
    <col min="3848" max="3848" width="3.875" style="1" customWidth="1"/>
    <col min="3849" max="3851" width="8.125" style="1" customWidth="1"/>
    <col min="3852" max="3852" width="5.5" style="1" customWidth="1"/>
    <col min="3853" max="3867" width="8.125" style="1" customWidth="1"/>
    <col min="3868" max="4096" width="9" style="1"/>
    <col min="4097" max="4097" width="6.125" style="1" customWidth="1"/>
    <col min="4098" max="4098" width="3" style="1" customWidth="1"/>
    <col min="4099" max="4099" width="15.375" style="1" customWidth="1"/>
    <col min="4100" max="4100" width="3.625" style="1" customWidth="1"/>
    <col min="4101" max="4103" width="4.125" style="1" customWidth="1"/>
    <col min="4104" max="4104" width="3.875" style="1" customWidth="1"/>
    <col min="4105" max="4107" width="8.125" style="1" customWidth="1"/>
    <col min="4108" max="4108" width="5.5" style="1" customWidth="1"/>
    <col min="4109" max="4123" width="8.125" style="1" customWidth="1"/>
    <col min="4124" max="4352" width="9" style="1"/>
    <col min="4353" max="4353" width="6.125" style="1" customWidth="1"/>
    <col min="4354" max="4354" width="3" style="1" customWidth="1"/>
    <col min="4355" max="4355" width="15.375" style="1" customWidth="1"/>
    <col min="4356" max="4356" width="3.625" style="1" customWidth="1"/>
    <col min="4357" max="4359" width="4.125" style="1" customWidth="1"/>
    <col min="4360" max="4360" width="3.875" style="1" customWidth="1"/>
    <col min="4361" max="4363" width="8.125" style="1" customWidth="1"/>
    <col min="4364" max="4364" width="5.5" style="1" customWidth="1"/>
    <col min="4365" max="4379" width="8.125" style="1" customWidth="1"/>
    <col min="4380" max="4608" width="9" style="1"/>
    <col min="4609" max="4609" width="6.125" style="1" customWidth="1"/>
    <col min="4610" max="4610" width="3" style="1" customWidth="1"/>
    <col min="4611" max="4611" width="15.375" style="1" customWidth="1"/>
    <col min="4612" max="4612" width="3.625" style="1" customWidth="1"/>
    <col min="4613" max="4615" width="4.125" style="1" customWidth="1"/>
    <col min="4616" max="4616" width="3.875" style="1" customWidth="1"/>
    <col min="4617" max="4619" width="8.125" style="1" customWidth="1"/>
    <col min="4620" max="4620" width="5.5" style="1" customWidth="1"/>
    <col min="4621" max="4635" width="8.125" style="1" customWidth="1"/>
    <col min="4636" max="4864" width="9" style="1"/>
    <col min="4865" max="4865" width="6.125" style="1" customWidth="1"/>
    <col min="4866" max="4866" width="3" style="1" customWidth="1"/>
    <col min="4867" max="4867" width="15.375" style="1" customWidth="1"/>
    <col min="4868" max="4868" width="3.625" style="1" customWidth="1"/>
    <col min="4869" max="4871" width="4.125" style="1" customWidth="1"/>
    <col min="4872" max="4872" width="3.875" style="1" customWidth="1"/>
    <col min="4873" max="4875" width="8.125" style="1" customWidth="1"/>
    <col min="4876" max="4876" width="5.5" style="1" customWidth="1"/>
    <col min="4877" max="4891" width="8.125" style="1" customWidth="1"/>
    <col min="4892" max="5120" width="9" style="1"/>
    <col min="5121" max="5121" width="6.125" style="1" customWidth="1"/>
    <col min="5122" max="5122" width="3" style="1" customWidth="1"/>
    <col min="5123" max="5123" width="15.375" style="1" customWidth="1"/>
    <col min="5124" max="5124" width="3.625" style="1" customWidth="1"/>
    <col min="5125" max="5127" width="4.125" style="1" customWidth="1"/>
    <col min="5128" max="5128" width="3.875" style="1" customWidth="1"/>
    <col min="5129" max="5131" width="8.125" style="1" customWidth="1"/>
    <col min="5132" max="5132" width="5.5" style="1" customWidth="1"/>
    <col min="5133" max="5147" width="8.125" style="1" customWidth="1"/>
    <col min="5148" max="5376" width="9" style="1"/>
    <col min="5377" max="5377" width="6.125" style="1" customWidth="1"/>
    <col min="5378" max="5378" width="3" style="1" customWidth="1"/>
    <col min="5379" max="5379" width="15.375" style="1" customWidth="1"/>
    <col min="5380" max="5380" width="3.625" style="1" customWidth="1"/>
    <col min="5381" max="5383" width="4.125" style="1" customWidth="1"/>
    <col min="5384" max="5384" width="3.875" style="1" customWidth="1"/>
    <col min="5385" max="5387" width="8.125" style="1" customWidth="1"/>
    <col min="5388" max="5388" width="5.5" style="1" customWidth="1"/>
    <col min="5389" max="5403" width="8.125" style="1" customWidth="1"/>
    <col min="5404" max="5632" width="9" style="1"/>
    <col min="5633" max="5633" width="6.125" style="1" customWidth="1"/>
    <col min="5634" max="5634" width="3" style="1" customWidth="1"/>
    <col min="5635" max="5635" width="15.375" style="1" customWidth="1"/>
    <col min="5636" max="5636" width="3.625" style="1" customWidth="1"/>
    <col min="5637" max="5639" width="4.125" style="1" customWidth="1"/>
    <col min="5640" max="5640" width="3.875" style="1" customWidth="1"/>
    <col min="5641" max="5643" width="8.125" style="1" customWidth="1"/>
    <col min="5644" max="5644" width="5.5" style="1" customWidth="1"/>
    <col min="5645" max="5659" width="8.125" style="1" customWidth="1"/>
    <col min="5660" max="5888" width="9" style="1"/>
    <col min="5889" max="5889" width="6.125" style="1" customWidth="1"/>
    <col min="5890" max="5890" width="3" style="1" customWidth="1"/>
    <col min="5891" max="5891" width="15.375" style="1" customWidth="1"/>
    <col min="5892" max="5892" width="3.625" style="1" customWidth="1"/>
    <col min="5893" max="5895" width="4.125" style="1" customWidth="1"/>
    <col min="5896" max="5896" width="3.875" style="1" customWidth="1"/>
    <col min="5897" max="5899" width="8.125" style="1" customWidth="1"/>
    <col min="5900" max="5900" width="5.5" style="1" customWidth="1"/>
    <col min="5901" max="5915" width="8.125" style="1" customWidth="1"/>
    <col min="5916" max="6144" width="9" style="1"/>
    <col min="6145" max="6145" width="6.125" style="1" customWidth="1"/>
    <col min="6146" max="6146" width="3" style="1" customWidth="1"/>
    <col min="6147" max="6147" width="15.375" style="1" customWidth="1"/>
    <col min="6148" max="6148" width="3.625" style="1" customWidth="1"/>
    <col min="6149" max="6151" width="4.125" style="1" customWidth="1"/>
    <col min="6152" max="6152" width="3.875" style="1" customWidth="1"/>
    <col min="6153" max="6155" width="8.125" style="1" customWidth="1"/>
    <col min="6156" max="6156" width="5.5" style="1" customWidth="1"/>
    <col min="6157" max="6171" width="8.125" style="1" customWidth="1"/>
    <col min="6172" max="6400" width="9" style="1"/>
    <col min="6401" max="6401" width="6.125" style="1" customWidth="1"/>
    <col min="6402" max="6402" width="3" style="1" customWidth="1"/>
    <col min="6403" max="6403" width="15.375" style="1" customWidth="1"/>
    <col min="6404" max="6404" width="3.625" style="1" customWidth="1"/>
    <col min="6405" max="6407" width="4.125" style="1" customWidth="1"/>
    <col min="6408" max="6408" width="3.875" style="1" customWidth="1"/>
    <col min="6409" max="6411" width="8.125" style="1" customWidth="1"/>
    <col min="6412" max="6412" width="5.5" style="1" customWidth="1"/>
    <col min="6413" max="6427" width="8.125" style="1" customWidth="1"/>
    <col min="6428" max="6656" width="9" style="1"/>
    <col min="6657" max="6657" width="6.125" style="1" customWidth="1"/>
    <col min="6658" max="6658" width="3" style="1" customWidth="1"/>
    <col min="6659" max="6659" width="15.375" style="1" customWidth="1"/>
    <col min="6660" max="6660" width="3.625" style="1" customWidth="1"/>
    <col min="6661" max="6663" width="4.125" style="1" customWidth="1"/>
    <col min="6664" max="6664" width="3.875" style="1" customWidth="1"/>
    <col min="6665" max="6667" width="8.125" style="1" customWidth="1"/>
    <col min="6668" max="6668" width="5.5" style="1" customWidth="1"/>
    <col min="6669" max="6683" width="8.125" style="1" customWidth="1"/>
    <col min="6684" max="6912" width="9" style="1"/>
    <col min="6913" max="6913" width="6.125" style="1" customWidth="1"/>
    <col min="6914" max="6914" width="3" style="1" customWidth="1"/>
    <col min="6915" max="6915" width="15.375" style="1" customWidth="1"/>
    <col min="6916" max="6916" width="3.625" style="1" customWidth="1"/>
    <col min="6917" max="6919" width="4.125" style="1" customWidth="1"/>
    <col min="6920" max="6920" width="3.875" style="1" customWidth="1"/>
    <col min="6921" max="6923" width="8.125" style="1" customWidth="1"/>
    <col min="6924" max="6924" width="5.5" style="1" customWidth="1"/>
    <col min="6925" max="6939" width="8.125" style="1" customWidth="1"/>
    <col min="6940" max="7168" width="9" style="1"/>
    <col min="7169" max="7169" width="6.125" style="1" customWidth="1"/>
    <col min="7170" max="7170" width="3" style="1" customWidth="1"/>
    <col min="7171" max="7171" width="15.375" style="1" customWidth="1"/>
    <col min="7172" max="7172" width="3.625" style="1" customWidth="1"/>
    <col min="7173" max="7175" width="4.125" style="1" customWidth="1"/>
    <col min="7176" max="7176" width="3.875" style="1" customWidth="1"/>
    <col min="7177" max="7179" width="8.125" style="1" customWidth="1"/>
    <col min="7180" max="7180" width="5.5" style="1" customWidth="1"/>
    <col min="7181" max="7195" width="8.125" style="1" customWidth="1"/>
    <col min="7196" max="7424" width="9" style="1"/>
    <col min="7425" max="7425" width="6.125" style="1" customWidth="1"/>
    <col min="7426" max="7426" width="3" style="1" customWidth="1"/>
    <col min="7427" max="7427" width="15.375" style="1" customWidth="1"/>
    <col min="7428" max="7428" width="3.625" style="1" customWidth="1"/>
    <col min="7429" max="7431" width="4.125" style="1" customWidth="1"/>
    <col min="7432" max="7432" width="3.875" style="1" customWidth="1"/>
    <col min="7433" max="7435" width="8.125" style="1" customWidth="1"/>
    <col min="7436" max="7436" width="5.5" style="1" customWidth="1"/>
    <col min="7437" max="7451" width="8.125" style="1" customWidth="1"/>
    <col min="7452" max="7680" width="9" style="1"/>
    <col min="7681" max="7681" width="6.125" style="1" customWidth="1"/>
    <col min="7682" max="7682" width="3" style="1" customWidth="1"/>
    <col min="7683" max="7683" width="15.375" style="1" customWidth="1"/>
    <col min="7684" max="7684" width="3.625" style="1" customWidth="1"/>
    <col min="7685" max="7687" width="4.125" style="1" customWidth="1"/>
    <col min="7688" max="7688" width="3.875" style="1" customWidth="1"/>
    <col min="7689" max="7691" width="8.125" style="1" customWidth="1"/>
    <col min="7692" max="7692" width="5.5" style="1" customWidth="1"/>
    <col min="7693" max="7707" width="8.125" style="1" customWidth="1"/>
    <col min="7708" max="7936" width="9" style="1"/>
    <col min="7937" max="7937" width="6.125" style="1" customWidth="1"/>
    <col min="7938" max="7938" width="3" style="1" customWidth="1"/>
    <col min="7939" max="7939" width="15.375" style="1" customWidth="1"/>
    <col min="7940" max="7940" width="3.625" style="1" customWidth="1"/>
    <col min="7941" max="7943" width="4.125" style="1" customWidth="1"/>
    <col min="7944" max="7944" width="3.875" style="1" customWidth="1"/>
    <col min="7945" max="7947" width="8.125" style="1" customWidth="1"/>
    <col min="7948" max="7948" width="5.5" style="1" customWidth="1"/>
    <col min="7949" max="7963" width="8.125" style="1" customWidth="1"/>
    <col min="7964" max="8192" width="9" style="1"/>
    <col min="8193" max="8193" width="6.125" style="1" customWidth="1"/>
    <col min="8194" max="8194" width="3" style="1" customWidth="1"/>
    <col min="8195" max="8195" width="15.375" style="1" customWidth="1"/>
    <col min="8196" max="8196" width="3.625" style="1" customWidth="1"/>
    <col min="8197" max="8199" width="4.125" style="1" customWidth="1"/>
    <col min="8200" max="8200" width="3.875" style="1" customWidth="1"/>
    <col min="8201" max="8203" width="8.125" style="1" customWidth="1"/>
    <col min="8204" max="8204" width="5.5" style="1" customWidth="1"/>
    <col min="8205" max="8219" width="8.125" style="1" customWidth="1"/>
    <col min="8220" max="8448" width="9" style="1"/>
    <col min="8449" max="8449" width="6.125" style="1" customWidth="1"/>
    <col min="8450" max="8450" width="3" style="1" customWidth="1"/>
    <col min="8451" max="8451" width="15.375" style="1" customWidth="1"/>
    <col min="8452" max="8452" width="3.625" style="1" customWidth="1"/>
    <col min="8453" max="8455" width="4.125" style="1" customWidth="1"/>
    <col min="8456" max="8456" width="3.875" style="1" customWidth="1"/>
    <col min="8457" max="8459" width="8.125" style="1" customWidth="1"/>
    <col min="8460" max="8460" width="5.5" style="1" customWidth="1"/>
    <col min="8461" max="8475" width="8.125" style="1" customWidth="1"/>
    <col min="8476" max="8704" width="9" style="1"/>
    <col min="8705" max="8705" width="6.125" style="1" customWidth="1"/>
    <col min="8706" max="8706" width="3" style="1" customWidth="1"/>
    <col min="8707" max="8707" width="15.375" style="1" customWidth="1"/>
    <col min="8708" max="8708" width="3.625" style="1" customWidth="1"/>
    <col min="8709" max="8711" width="4.125" style="1" customWidth="1"/>
    <col min="8712" max="8712" width="3.875" style="1" customWidth="1"/>
    <col min="8713" max="8715" width="8.125" style="1" customWidth="1"/>
    <col min="8716" max="8716" width="5.5" style="1" customWidth="1"/>
    <col min="8717" max="8731" width="8.125" style="1" customWidth="1"/>
    <col min="8732" max="8960" width="9" style="1"/>
    <col min="8961" max="8961" width="6.125" style="1" customWidth="1"/>
    <col min="8962" max="8962" width="3" style="1" customWidth="1"/>
    <col min="8963" max="8963" width="15.375" style="1" customWidth="1"/>
    <col min="8964" max="8964" width="3.625" style="1" customWidth="1"/>
    <col min="8965" max="8967" width="4.125" style="1" customWidth="1"/>
    <col min="8968" max="8968" width="3.875" style="1" customWidth="1"/>
    <col min="8969" max="8971" width="8.125" style="1" customWidth="1"/>
    <col min="8972" max="8972" width="5.5" style="1" customWidth="1"/>
    <col min="8973" max="8987" width="8.125" style="1" customWidth="1"/>
    <col min="8988" max="9216" width="9" style="1"/>
    <col min="9217" max="9217" width="6.125" style="1" customWidth="1"/>
    <col min="9218" max="9218" width="3" style="1" customWidth="1"/>
    <col min="9219" max="9219" width="15.375" style="1" customWidth="1"/>
    <col min="9220" max="9220" width="3.625" style="1" customWidth="1"/>
    <col min="9221" max="9223" width="4.125" style="1" customWidth="1"/>
    <col min="9224" max="9224" width="3.875" style="1" customWidth="1"/>
    <col min="9225" max="9227" width="8.125" style="1" customWidth="1"/>
    <col min="9228" max="9228" width="5.5" style="1" customWidth="1"/>
    <col min="9229" max="9243" width="8.125" style="1" customWidth="1"/>
    <col min="9244" max="9472" width="9" style="1"/>
    <col min="9473" max="9473" width="6.125" style="1" customWidth="1"/>
    <col min="9474" max="9474" width="3" style="1" customWidth="1"/>
    <col min="9475" max="9475" width="15.375" style="1" customWidth="1"/>
    <col min="9476" max="9476" width="3.625" style="1" customWidth="1"/>
    <col min="9477" max="9479" width="4.125" style="1" customWidth="1"/>
    <col min="9480" max="9480" width="3.875" style="1" customWidth="1"/>
    <col min="9481" max="9483" width="8.125" style="1" customWidth="1"/>
    <col min="9484" max="9484" width="5.5" style="1" customWidth="1"/>
    <col min="9485" max="9499" width="8.125" style="1" customWidth="1"/>
    <col min="9500" max="9728" width="9" style="1"/>
    <col min="9729" max="9729" width="6.125" style="1" customWidth="1"/>
    <col min="9730" max="9730" width="3" style="1" customWidth="1"/>
    <col min="9731" max="9731" width="15.375" style="1" customWidth="1"/>
    <col min="9732" max="9732" width="3.625" style="1" customWidth="1"/>
    <col min="9733" max="9735" width="4.125" style="1" customWidth="1"/>
    <col min="9736" max="9736" width="3.875" style="1" customWidth="1"/>
    <col min="9737" max="9739" width="8.125" style="1" customWidth="1"/>
    <col min="9740" max="9740" width="5.5" style="1" customWidth="1"/>
    <col min="9741" max="9755" width="8.125" style="1" customWidth="1"/>
    <col min="9756" max="9984" width="9" style="1"/>
    <col min="9985" max="9985" width="6.125" style="1" customWidth="1"/>
    <col min="9986" max="9986" width="3" style="1" customWidth="1"/>
    <col min="9987" max="9987" width="15.375" style="1" customWidth="1"/>
    <col min="9988" max="9988" width="3.625" style="1" customWidth="1"/>
    <col min="9989" max="9991" width="4.125" style="1" customWidth="1"/>
    <col min="9992" max="9992" width="3.875" style="1" customWidth="1"/>
    <col min="9993" max="9995" width="8.125" style="1" customWidth="1"/>
    <col min="9996" max="9996" width="5.5" style="1" customWidth="1"/>
    <col min="9997" max="10011" width="8.125" style="1" customWidth="1"/>
    <col min="10012" max="10240" width="9" style="1"/>
    <col min="10241" max="10241" width="6.125" style="1" customWidth="1"/>
    <col min="10242" max="10242" width="3" style="1" customWidth="1"/>
    <col min="10243" max="10243" width="15.375" style="1" customWidth="1"/>
    <col min="10244" max="10244" width="3.625" style="1" customWidth="1"/>
    <col min="10245" max="10247" width="4.125" style="1" customWidth="1"/>
    <col min="10248" max="10248" width="3.875" style="1" customWidth="1"/>
    <col min="10249" max="10251" width="8.125" style="1" customWidth="1"/>
    <col min="10252" max="10252" width="5.5" style="1" customWidth="1"/>
    <col min="10253" max="10267" width="8.125" style="1" customWidth="1"/>
    <col min="10268" max="10496" width="9" style="1"/>
    <col min="10497" max="10497" width="6.125" style="1" customWidth="1"/>
    <col min="10498" max="10498" width="3" style="1" customWidth="1"/>
    <col min="10499" max="10499" width="15.375" style="1" customWidth="1"/>
    <col min="10500" max="10500" width="3.625" style="1" customWidth="1"/>
    <col min="10501" max="10503" width="4.125" style="1" customWidth="1"/>
    <col min="10504" max="10504" width="3.875" style="1" customWidth="1"/>
    <col min="10505" max="10507" width="8.125" style="1" customWidth="1"/>
    <col min="10508" max="10508" width="5.5" style="1" customWidth="1"/>
    <col min="10509" max="10523" width="8.125" style="1" customWidth="1"/>
    <col min="10524" max="10752" width="9" style="1"/>
    <col min="10753" max="10753" width="6.125" style="1" customWidth="1"/>
    <col min="10754" max="10754" width="3" style="1" customWidth="1"/>
    <col min="10755" max="10755" width="15.375" style="1" customWidth="1"/>
    <col min="10756" max="10756" width="3.625" style="1" customWidth="1"/>
    <col min="10757" max="10759" width="4.125" style="1" customWidth="1"/>
    <col min="10760" max="10760" width="3.875" style="1" customWidth="1"/>
    <col min="10761" max="10763" width="8.125" style="1" customWidth="1"/>
    <col min="10764" max="10764" width="5.5" style="1" customWidth="1"/>
    <col min="10765" max="10779" width="8.125" style="1" customWidth="1"/>
    <col min="10780" max="11008" width="9" style="1"/>
    <col min="11009" max="11009" width="6.125" style="1" customWidth="1"/>
    <col min="11010" max="11010" width="3" style="1" customWidth="1"/>
    <col min="11011" max="11011" width="15.375" style="1" customWidth="1"/>
    <col min="11012" max="11012" width="3.625" style="1" customWidth="1"/>
    <col min="11013" max="11015" width="4.125" style="1" customWidth="1"/>
    <col min="11016" max="11016" width="3.875" style="1" customWidth="1"/>
    <col min="11017" max="11019" width="8.125" style="1" customWidth="1"/>
    <col min="11020" max="11020" width="5.5" style="1" customWidth="1"/>
    <col min="11021" max="11035" width="8.125" style="1" customWidth="1"/>
    <col min="11036" max="11264" width="9" style="1"/>
    <col min="11265" max="11265" width="6.125" style="1" customWidth="1"/>
    <col min="11266" max="11266" width="3" style="1" customWidth="1"/>
    <col min="11267" max="11267" width="15.375" style="1" customWidth="1"/>
    <col min="11268" max="11268" width="3.625" style="1" customWidth="1"/>
    <col min="11269" max="11271" width="4.125" style="1" customWidth="1"/>
    <col min="11272" max="11272" width="3.875" style="1" customWidth="1"/>
    <col min="11273" max="11275" width="8.125" style="1" customWidth="1"/>
    <col min="11276" max="11276" width="5.5" style="1" customWidth="1"/>
    <col min="11277" max="11291" width="8.125" style="1" customWidth="1"/>
    <col min="11292" max="11520" width="9" style="1"/>
    <col min="11521" max="11521" width="6.125" style="1" customWidth="1"/>
    <col min="11522" max="11522" width="3" style="1" customWidth="1"/>
    <col min="11523" max="11523" width="15.375" style="1" customWidth="1"/>
    <col min="11524" max="11524" width="3.625" style="1" customWidth="1"/>
    <col min="11525" max="11527" width="4.125" style="1" customWidth="1"/>
    <col min="11528" max="11528" width="3.875" style="1" customWidth="1"/>
    <col min="11529" max="11531" width="8.125" style="1" customWidth="1"/>
    <col min="11532" max="11532" width="5.5" style="1" customWidth="1"/>
    <col min="11533" max="11547" width="8.125" style="1" customWidth="1"/>
    <col min="11548" max="11776" width="9" style="1"/>
    <col min="11777" max="11777" width="6.125" style="1" customWidth="1"/>
    <col min="11778" max="11778" width="3" style="1" customWidth="1"/>
    <col min="11779" max="11779" width="15.375" style="1" customWidth="1"/>
    <col min="11780" max="11780" width="3.625" style="1" customWidth="1"/>
    <col min="11781" max="11783" width="4.125" style="1" customWidth="1"/>
    <col min="11784" max="11784" width="3.875" style="1" customWidth="1"/>
    <col min="11785" max="11787" width="8.125" style="1" customWidth="1"/>
    <col min="11788" max="11788" width="5.5" style="1" customWidth="1"/>
    <col min="11789" max="11803" width="8.125" style="1" customWidth="1"/>
    <col min="11804" max="12032" width="9" style="1"/>
    <col min="12033" max="12033" width="6.125" style="1" customWidth="1"/>
    <col min="12034" max="12034" width="3" style="1" customWidth="1"/>
    <col min="12035" max="12035" width="15.375" style="1" customWidth="1"/>
    <col min="12036" max="12036" width="3.625" style="1" customWidth="1"/>
    <col min="12037" max="12039" width="4.125" style="1" customWidth="1"/>
    <col min="12040" max="12040" width="3.875" style="1" customWidth="1"/>
    <col min="12041" max="12043" width="8.125" style="1" customWidth="1"/>
    <col min="12044" max="12044" width="5.5" style="1" customWidth="1"/>
    <col min="12045" max="12059" width="8.125" style="1" customWidth="1"/>
    <col min="12060" max="12288" width="9" style="1"/>
    <col min="12289" max="12289" width="6.125" style="1" customWidth="1"/>
    <col min="12290" max="12290" width="3" style="1" customWidth="1"/>
    <col min="12291" max="12291" width="15.375" style="1" customWidth="1"/>
    <col min="12292" max="12292" width="3.625" style="1" customWidth="1"/>
    <col min="12293" max="12295" width="4.125" style="1" customWidth="1"/>
    <col min="12296" max="12296" width="3.875" style="1" customWidth="1"/>
    <col min="12297" max="12299" width="8.125" style="1" customWidth="1"/>
    <col min="12300" max="12300" width="5.5" style="1" customWidth="1"/>
    <col min="12301" max="12315" width="8.125" style="1" customWidth="1"/>
    <col min="12316" max="12544" width="9" style="1"/>
    <col min="12545" max="12545" width="6.125" style="1" customWidth="1"/>
    <col min="12546" max="12546" width="3" style="1" customWidth="1"/>
    <col min="12547" max="12547" width="15.375" style="1" customWidth="1"/>
    <col min="12548" max="12548" width="3.625" style="1" customWidth="1"/>
    <col min="12549" max="12551" width="4.125" style="1" customWidth="1"/>
    <col min="12552" max="12552" width="3.875" style="1" customWidth="1"/>
    <col min="12553" max="12555" width="8.125" style="1" customWidth="1"/>
    <col min="12556" max="12556" width="5.5" style="1" customWidth="1"/>
    <col min="12557" max="12571" width="8.125" style="1" customWidth="1"/>
    <col min="12572" max="12800" width="9" style="1"/>
    <col min="12801" max="12801" width="6.125" style="1" customWidth="1"/>
    <col min="12802" max="12802" width="3" style="1" customWidth="1"/>
    <col min="12803" max="12803" width="15.375" style="1" customWidth="1"/>
    <col min="12804" max="12804" width="3.625" style="1" customWidth="1"/>
    <col min="12805" max="12807" width="4.125" style="1" customWidth="1"/>
    <col min="12808" max="12808" width="3.875" style="1" customWidth="1"/>
    <col min="12809" max="12811" width="8.125" style="1" customWidth="1"/>
    <col min="12812" max="12812" width="5.5" style="1" customWidth="1"/>
    <col min="12813" max="12827" width="8.125" style="1" customWidth="1"/>
    <col min="12828" max="13056" width="9" style="1"/>
    <col min="13057" max="13057" width="6.125" style="1" customWidth="1"/>
    <col min="13058" max="13058" width="3" style="1" customWidth="1"/>
    <col min="13059" max="13059" width="15.375" style="1" customWidth="1"/>
    <col min="13060" max="13060" width="3.625" style="1" customWidth="1"/>
    <col min="13061" max="13063" width="4.125" style="1" customWidth="1"/>
    <col min="13064" max="13064" width="3.875" style="1" customWidth="1"/>
    <col min="13065" max="13067" width="8.125" style="1" customWidth="1"/>
    <col min="13068" max="13068" width="5.5" style="1" customWidth="1"/>
    <col min="13069" max="13083" width="8.125" style="1" customWidth="1"/>
    <col min="13084" max="13312" width="9" style="1"/>
    <col min="13313" max="13313" width="6.125" style="1" customWidth="1"/>
    <col min="13314" max="13314" width="3" style="1" customWidth="1"/>
    <col min="13315" max="13315" width="15.375" style="1" customWidth="1"/>
    <col min="13316" max="13316" width="3.625" style="1" customWidth="1"/>
    <col min="13317" max="13319" width="4.125" style="1" customWidth="1"/>
    <col min="13320" max="13320" width="3.875" style="1" customWidth="1"/>
    <col min="13321" max="13323" width="8.125" style="1" customWidth="1"/>
    <col min="13324" max="13324" width="5.5" style="1" customWidth="1"/>
    <col min="13325" max="13339" width="8.125" style="1" customWidth="1"/>
    <col min="13340" max="13568" width="9" style="1"/>
    <col min="13569" max="13569" width="6.125" style="1" customWidth="1"/>
    <col min="13570" max="13570" width="3" style="1" customWidth="1"/>
    <col min="13571" max="13571" width="15.375" style="1" customWidth="1"/>
    <col min="13572" max="13572" width="3.625" style="1" customWidth="1"/>
    <col min="13573" max="13575" width="4.125" style="1" customWidth="1"/>
    <col min="13576" max="13576" width="3.875" style="1" customWidth="1"/>
    <col min="13577" max="13579" width="8.125" style="1" customWidth="1"/>
    <col min="13580" max="13580" width="5.5" style="1" customWidth="1"/>
    <col min="13581" max="13595" width="8.125" style="1" customWidth="1"/>
    <col min="13596" max="13824" width="9" style="1"/>
    <col min="13825" max="13825" width="6.125" style="1" customWidth="1"/>
    <col min="13826" max="13826" width="3" style="1" customWidth="1"/>
    <col min="13827" max="13827" width="15.375" style="1" customWidth="1"/>
    <col min="13828" max="13828" width="3.625" style="1" customWidth="1"/>
    <col min="13829" max="13831" width="4.125" style="1" customWidth="1"/>
    <col min="13832" max="13832" width="3.875" style="1" customWidth="1"/>
    <col min="13833" max="13835" width="8.125" style="1" customWidth="1"/>
    <col min="13836" max="13836" width="5.5" style="1" customWidth="1"/>
    <col min="13837" max="13851" width="8.125" style="1" customWidth="1"/>
    <col min="13852" max="14080" width="9" style="1"/>
    <col min="14081" max="14081" width="6.125" style="1" customWidth="1"/>
    <col min="14082" max="14082" width="3" style="1" customWidth="1"/>
    <col min="14083" max="14083" width="15.375" style="1" customWidth="1"/>
    <col min="14084" max="14084" width="3.625" style="1" customWidth="1"/>
    <col min="14085" max="14087" width="4.125" style="1" customWidth="1"/>
    <col min="14088" max="14088" width="3.875" style="1" customWidth="1"/>
    <col min="14089" max="14091" width="8.125" style="1" customWidth="1"/>
    <col min="14092" max="14092" width="5.5" style="1" customWidth="1"/>
    <col min="14093" max="14107" width="8.125" style="1" customWidth="1"/>
    <col min="14108" max="14336" width="9" style="1"/>
    <col min="14337" max="14337" width="6.125" style="1" customWidth="1"/>
    <col min="14338" max="14338" width="3" style="1" customWidth="1"/>
    <col min="14339" max="14339" width="15.375" style="1" customWidth="1"/>
    <col min="14340" max="14340" width="3.625" style="1" customWidth="1"/>
    <col min="14341" max="14343" width="4.125" style="1" customWidth="1"/>
    <col min="14344" max="14344" width="3.875" style="1" customWidth="1"/>
    <col min="14345" max="14347" width="8.125" style="1" customWidth="1"/>
    <col min="14348" max="14348" width="5.5" style="1" customWidth="1"/>
    <col min="14349" max="14363" width="8.125" style="1" customWidth="1"/>
    <col min="14364" max="14592" width="9" style="1"/>
    <col min="14593" max="14593" width="6.125" style="1" customWidth="1"/>
    <col min="14594" max="14594" width="3" style="1" customWidth="1"/>
    <col min="14595" max="14595" width="15.375" style="1" customWidth="1"/>
    <col min="14596" max="14596" width="3.625" style="1" customWidth="1"/>
    <col min="14597" max="14599" width="4.125" style="1" customWidth="1"/>
    <col min="14600" max="14600" width="3.875" style="1" customWidth="1"/>
    <col min="14601" max="14603" width="8.125" style="1" customWidth="1"/>
    <col min="14604" max="14604" width="5.5" style="1" customWidth="1"/>
    <col min="14605" max="14619" width="8.125" style="1" customWidth="1"/>
    <col min="14620" max="14848" width="9" style="1"/>
    <col min="14849" max="14849" width="6.125" style="1" customWidth="1"/>
    <col min="14850" max="14850" width="3" style="1" customWidth="1"/>
    <col min="14851" max="14851" width="15.375" style="1" customWidth="1"/>
    <col min="14852" max="14852" width="3.625" style="1" customWidth="1"/>
    <col min="14853" max="14855" width="4.125" style="1" customWidth="1"/>
    <col min="14856" max="14856" width="3.875" style="1" customWidth="1"/>
    <col min="14857" max="14859" width="8.125" style="1" customWidth="1"/>
    <col min="14860" max="14860" width="5.5" style="1" customWidth="1"/>
    <col min="14861" max="14875" width="8.125" style="1" customWidth="1"/>
    <col min="14876" max="15104" width="9" style="1"/>
    <col min="15105" max="15105" width="6.125" style="1" customWidth="1"/>
    <col min="15106" max="15106" width="3" style="1" customWidth="1"/>
    <col min="15107" max="15107" width="15.375" style="1" customWidth="1"/>
    <col min="15108" max="15108" width="3.625" style="1" customWidth="1"/>
    <col min="15109" max="15111" width="4.125" style="1" customWidth="1"/>
    <col min="15112" max="15112" width="3.875" style="1" customWidth="1"/>
    <col min="15113" max="15115" width="8.125" style="1" customWidth="1"/>
    <col min="15116" max="15116" width="5.5" style="1" customWidth="1"/>
    <col min="15117" max="15131" width="8.125" style="1" customWidth="1"/>
    <col min="15132" max="15360" width="9" style="1"/>
    <col min="15361" max="15361" width="6.125" style="1" customWidth="1"/>
    <col min="15362" max="15362" width="3" style="1" customWidth="1"/>
    <col min="15363" max="15363" width="15.375" style="1" customWidth="1"/>
    <col min="15364" max="15364" width="3.625" style="1" customWidth="1"/>
    <col min="15365" max="15367" width="4.125" style="1" customWidth="1"/>
    <col min="15368" max="15368" width="3.875" style="1" customWidth="1"/>
    <col min="15369" max="15371" width="8.125" style="1" customWidth="1"/>
    <col min="15372" max="15372" width="5.5" style="1" customWidth="1"/>
    <col min="15373" max="15387" width="8.125" style="1" customWidth="1"/>
    <col min="15388" max="15616" width="9" style="1"/>
    <col min="15617" max="15617" width="6.125" style="1" customWidth="1"/>
    <col min="15618" max="15618" width="3" style="1" customWidth="1"/>
    <col min="15619" max="15619" width="15.375" style="1" customWidth="1"/>
    <col min="15620" max="15620" width="3.625" style="1" customWidth="1"/>
    <col min="15621" max="15623" width="4.125" style="1" customWidth="1"/>
    <col min="15624" max="15624" width="3.875" style="1" customWidth="1"/>
    <col min="15625" max="15627" width="8.125" style="1" customWidth="1"/>
    <col min="15628" max="15628" width="5.5" style="1" customWidth="1"/>
    <col min="15629" max="15643" width="8.125" style="1" customWidth="1"/>
    <col min="15644" max="15872" width="9" style="1"/>
    <col min="15873" max="15873" width="6.125" style="1" customWidth="1"/>
    <col min="15874" max="15874" width="3" style="1" customWidth="1"/>
    <col min="15875" max="15875" width="15.375" style="1" customWidth="1"/>
    <col min="15876" max="15876" width="3.625" style="1" customWidth="1"/>
    <col min="15877" max="15879" width="4.125" style="1" customWidth="1"/>
    <col min="15880" max="15880" width="3.875" style="1" customWidth="1"/>
    <col min="15881" max="15883" width="8.125" style="1" customWidth="1"/>
    <col min="15884" max="15884" width="5.5" style="1" customWidth="1"/>
    <col min="15885" max="15899" width="8.125" style="1" customWidth="1"/>
    <col min="15900" max="16128" width="9" style="1"/>
    <col min="16129" max="16129" width="6.125" style="1" customWidth="1"/>
    <col min="16130" max="16130" width="3" style="1" customWidth="1"/>
    <col min="16131" max="16131" width="15.375" style="1" customWidth="1"/>
    <col min="16132" max="16132" width="3.625" style="1" customWidth="1"/>
    <col min="16133" max="16135" width="4.125" style="1" customWidth="1"/>
    <col min="16136" max="16136" width="3.875" style="1" customWidth="1"/>
    <col min="16137" max="16139" width="8.125" style="1" customWidth="1"/>
    <col min="16140" max="16140" width="5.5" style="1" customWidth="1"/>
    <col min="16141" max="16155" width="8.125" style="1" customWidth="1"/>
    <col min="16156" max="16384" width="9" style="1"/>
  </cols>
  <sheetData>
    <row r="1" spans="1:29" s="99" customFormat="1" ht="17.25">
      <c r="A1" s="99" t="s">
        <v>121</v>
      </c>
      <c r="D1" s="105"/>
      <c r="E1" s="104"/>
      <c r="F1" s="103"/>
      <c r="G1" s="102"/>
      <c r="H1" s="101"/>
      <c r="L1" s="100"/>
      <c r="V1" s="100"/>
      <c r="W1" s="100"/>
      <c r="X1" s="100"/>
    </row>
    <row r="2" spans="1:29" s="96" customFormat="1" ht="14.1" customHeight="1">
      <c r="D2" s="106"/>
      <c r="E2" s="106"/>
      <c r="F2" s="106"/>
      <c r="G2" s="106"/>
      <c r="H2" s="98"/>
      <c r="P2" s="97"/>
      <c r="Q2" s="97"/>
      <c r="R2" s="97"/>
      <c r="S2" s="97"/>
      <c r="T2" s="97"/>
      <c r="U2" s="97"/>
      <c r="V2" s="97"/>
      <c r="W2" s="97"/>
      <c r="X2" s="97"/>
    </row>
    <row r="3" spans="1:29" s="92" customFormat="1" ht="32.1" customHeight="1">
      <c r="A3" s="147" t="s">
        <v>120</v>
      </c>
      <c r="B3" s="147" t="s">
        <v>13</v>
      </c>
      <c r="C3" s="147" t="s">
        <v>12</v>
      </c>
      <c r="D3" s="148" t="s">
        <v>119</v>
      </c>
      <c r="E3" s="148"/>
      <c r="F3" s="148"/>
      <c r="G3" s="148"/>
      <c r="H3" s="148"/>
      <c r="I3" s="147" t="s">
        <v>118</v>
      </c>
      <c r="J3" s="147"/>
      <c r="K3" s="147" t="s">
        <v>117</v>
      </c>
      <c r="L3" s="146" t="s">
        <v>122</v>
      </c>
      <c r="M3" s="147" t="s">
        <v>116</v>
      </c>
      <c r="N3" s="147"/>
      <c r="O3" s="147"/>
      <c r="P3" s="147" t="s">
        <v>115</v>
      </c>
      <c r="Q3" s="147"/>
      <c r="R3" s="147"/>
      <c r="S3" s="147" t="s">
        <v>114</v>
      </c>
      <c r="T3" s="147"/>
      <c r="U3" s="147"/>
      <c r="V3" s="146" t="s">
        <v>113</v>
      </c>
      <c r="W3" s="146"/>
      <c r="X3" s="146"/>
      <c r="Y3" s="147" t="s">
        <v>112</v>
      </c>
      <c r="Z3" s="147"/>
      <c r="AA3" s="147"/>
    </row>
    <row r="4" spans="1:29" s="92" customFormat="1" ht="50.25" customHeight="1">
      <c r="A4" s="147"/>
      <c r="B4" s="147"/>
      <c r="C4" s="147"/>
      <c r="D4" s="149" t="s">
        <v>111</v>
      </c>
      <c r="E4" s="150"/>
      <c r="F4" s="150"/>
      <c r="G4" s="151"/>
      <c r="H4" s="95" t="s">
        <v>110</v>
      </c>
      <c r="I4" s="93" t="s">
        <v>109</v>
      </c>
      <c r="J4" s="93" t="s">
        <v>108</v>
      </c>
      <c r="K4" s="147"/>
      <c r="L4" s="146"/>
      <c r="M4" s="93" t="s">
        <v>123</v>
      </c>
      <c r="N4" s="93" t="s">
        <v>124</v>
      </c>
      <c r="O4" s="93" t="s">
        <v>125</v>
      </c>
      <c r="P4" s="93" t="s">
        <v>107</v>
      </c>
      <c r="Q4" s="93" t="s">
        <v>106</v>
      </c>
      <c r="R4" s="93" t="s">
        <v>105</v>
      </c>
      <c r="S4" s="93" t="s">
        <v>107</v>
      </c>
      <c r="T4" s="93" t="s">
        <v>106</v>
      </c>
      <c r="U4" s="93" t="s">
        <v>105</v>
      </c>
      <c r="V4" s="94" t="s">
        <v>126</v>
      </c>
      <c r="W4" s="94" t="s">
        <v>127</v>
      </c>
      <c r="X4" s="94" t="s">
        <v>128</v>
      </c>
      <c r="Y4" s="93" t="s">
        <v>129</v>
      </c>
      <c r="Z4" s="93" t="s">
        <v>104</v>
      </c>
      <c r="AA4" s="93" t="s">
        <v>103</v>
      </c>
    </row>
    <row r="5" spans="1:29" s="30" customFormat="1" ht="14.1" customHeight="1">
      <c r="A5" s="152" t="s">
        <v>11</v>
      </c>
      <c r="B5" s="63">
        <v>6</v>
      </c>
      <c r="C5" s="63" t="s">
        <v>102</v>
      </c>
      <c r="D5" s="62" t="s">
        <v>18</v>
      </c>
      <c r="E5" s="61">
        <v>27</v>
      </c>
      <c r="F5" s="60">
        <v>3</v>
      </c>
      <c r="G5" s="59">
        <v>23</v>
      </c>
      <c r="H5" s="58" t="s">
        <v>101</v>
      </c>
      <c r="I5" s="57">
        <v>43467</v>
      </c>
      <c r="J5" s="35">
        <v>43008</v>
      </c>
      <c r="K5" s="57">
        <v>43219</v>
      </c>
      <c r="L5" s="56">
        <f t="shared" ref="L5:L12" si="0">+ROUND(J5/K5*100,1)</f>
        <v>99.5</v>
      </c>
      <c r="M5" s="17">
        <v>6098</v>
      </c>
      <c r="N5" s="17">
        <v>4912</v>
      </c>
      <c r="O5" s="17">
        <v>4870</v>
      </c>
      <c r="P5" s="17">
        <v>25520</v>
      </c>
      <c r="Q5" s="17">
        <v>23859</v>
      </c>
      <c r="R5" s="17">
        <v>16661</v>
      </c>
      <c r="S5" s="17">
        <v>587</v>
      </c>
      <c r="T5" s="17">
        <v>555</v>
      </c>
      <c r="U5" s="17">
        <v>387</v>
      </c>
      <c r="V5" s="56">
        <f>+ROUND(N5/M5*100,1)</f>
        <v>80.599999999999994</v>
      </c>
      <c r="W5" s="56">
        <f>+ROUND(O5/M5*100,1)</f>
        <v>79.900000000000006</v>
      </c>
      <c r="X5" s="56">
        <f t="shared" ref="X5:X12" si="1">+ROUND(R5/Q5*100,1)</f>
        <v>69.8</v>
      </c>
      <c r="Y5" s="55" t="s">
        <v>17</v>
      </c>
      <c r="Z5" s="17">
        <v>1512</v>
      </c>
      <c r="AA5" s="17">
        <v>3024</v>
      </c>
      <c r="AB5" s="91">
        <v>1</v>
      </c>
      <c r="AC5" s="91" t="s">
        <v>130</v>
      </c>
    </row>
    <row r="6" spans="1:29" s="30" customFormat="1" ht="14.1" customHeight="1">
      <c r="A6" s="153"/>
      <c r="B6" s="53">
        <v>42</v>
      </c>
      <c r="C6" s="53" t="s">
        <v>100</v>
      </c>
      <c r="D6" s="52" t="s">
        <v>18</v>
      </c>
      <c r="E6" s="51">
        <v>13</v>
      </c>
      <c r="F6" s="50">
        <v>3</v>
      </c>
      <c r="G6" s="49">
        <v>21</v>
      </c>
      <c r="H6" s="48">
        <v>21</v>
      </c>
      <c r="I6" s="46">
        <v>5300</v>
      </c>
      <c r="J6" s="47">
        <v>4082</v>
      </c>
      <c r="K6" s="46">
        <v>4082</v>
      </c>
      <c r="L6" s="45">
        <f t="shared" si="0"/>
        <v>100</v>
      </c>
      <c r="M6" s="43">
        <v>1750</v>
      </c>
      <c r="N6" s="43">
        <v>1750</v>
      </c>
      <c r="O6" s="43">
        <v>1750</v>
      </c>
      <c r="P6" s="43">
        <v>4756</v>
      </c>
      <c r="Q6" s="43">
        <v>4834</v>
      </c>
      <c r="R6" s="43">
        <v>4795</v>
      </c>
      <c r="S6" s="43">
        <v>897</v>
      </c>
      <c r="T6" s="43">
        <v>1184</v>
      </c>
      <c r="U6" s="43">
        <v>1175</v>
      </c>
      <c r="V6" s="45">
        <f>+ROUND(N6/M6*100,1)</f>
        <v>100</v>
      </c>
      <c r="W6" s="45">
        <f>+ROUND(O6/M6*100,1)</f>
        <v>100</v>
      </c>
      <c r="X6" s="45">
        <f t="shared" si="1"/>
        <v>99.2</v>
      </c>
      <c r="Y6" s="44" t="s">
        <v>17</v>
      </c>
      <c r="Z6" s="43">
        <v>1321</v>
      </c>
      <c r="AA6" s="43">
        <v>2451</v>
      </c>
      <c r="AB6" s="91">
        <v>2</v>
      </c>
      <c r="AC6" s="91" t="s">
        <v>131</v>
      </c>
    </row>
    <row r="7" spans="1:29" s="30" customFormat="1" ht="14.1" customHeight="1">
      <c r="A7" s="153"/>
      <c r="B7" s="53">
        <v>13</v>
      </c>
      <c r="C7" s="53" t="s">
        <v>10</v>
      </c>
      <c r="D7" s="52" t="s">
        <v>18</v>
      </c>
      <c r="E7" s="51">
        <v>23</v>
      </c>
      <c r="F7" s="50">
        <v>3</v>
      </c>
      <c r="G7" s="49">
        <v>31</v>
      </c>
      <c r="H7" s="48">
        <v>31</v>
      </c>
      <c r="I7" s="46">
        <v>19800</v>
      </c>
      <c r="J7" s="47">
        <v>17396</v>
      </c>
      <c r="K7" s="46">
        <v>17527</v>
      </c>
      <c r="L7" s="45">
        <f t="shared" si="0"/>
        <v>99.3</v>
      </c>
      <c r="M7" s="43">
        <v>4481</v>
      </c>
      <c r="N7" s="43">
        <v>3321</v>
      </c>
      <c r="O7" s="43">
        <v>3285</v>
      </c>
      <c r="P7" s="43">
        <v>23500</v>
      </c>
      <c r="Q7" s="43">
        <v>19708</v>
      </c>
      <c r="R7" s="43">
        <v>12444</v>
      </c>
      <c r="S7" s="43">
        <v>1187</v>
      </c>
      <c r="T7" s="43">
        <v>1093</v>
      </c>
      <c r="U7" s="43">
        <v>706</v>
      </c>
      <c r="V7" s="45">
        <f>+ROUND((N7+61)/(M7+61)*100,1)</f>
        <v>74.5</v>
      </c>
      <c r="W7" s="45">
        <f>+ROUND((O7+61)/(M7+61)*100,1)</f>
        <v>73.7</v>
      </c>
      <c r="X7" s="45">
        <f t="shared" si="1"/>
        <v>63.1</v>
      </c>
      <c r="Y7" s="66" t="s">
        <v>36</v>
      </c>
      <c r="Z7" s="43">
        <v>1015</v>
      </c>
      <c r="AA7" s="43">
        <v>2257</v>
      </c>
      <c r="AB7" s="91">
        <v>3</v>
      </c>
      <c r="AC7" s="91" t="s">
        <v>132</v>
      </c>
    </row>
    <row r="8" spans="1:29" s="30" customFormat="1" ht="14.1" customHeight="1">
      <c r="A8" s="153"/>
      <c r="B8" s="53">
        <v>90</v>
      </c>
      <c r="C8" s="53" t="s">
        <v>99</v>
      </c>
      <c r="D8" s="52" t="s">
        <v>18</v>
      </c>
      <c r="E8" s="51">
        <v>26</v>
      </c>
      <c r="F8" s="50">
        <v>3</v>
      </c>
      <c r="G8" s="49">
        <v>14</v>
      </c>
      <c r="H8" s="48">
        <v>36</v>
      </c>
      <c r="I8" s="46">
        <v>7670</v>
      </c>
      <c r="J8" s="47">
        <v>6555</v>
      </c>
      <c r="K8" s="46">
        <v>6724</v>
      </c>
      <c r="L8" s="45">
        <f t="shared" si="0"/>
        <v>97.5</v>
      </c>
      <c r="M8" s="43">
        <v>1134</v>
      </c>
      <c r="N8" s="43">
        <v>756</v>
      </c>
      <c r="O8" s="43">
        <v>756</v>
      </c>
      <c r="P8" s="43">
        <v>3620</v>
      </c>
      <c r="Q8" s="43">
        <v>3317</v>
      </c>
      <c r="R8" s="43">
        <v>3098</v>
      </c>
      <c r="S8" s="43">
        <v>472</v>
      </c>
      <c r="T8" s="43">
        <v>506</v>
      </c>
      <c r="U8" s="43">
        <v>473</v>
      </c>
      <c r="V8" s="45">
        <f>+ROUND(N8/M8*100,1)</f>
        <v>66.7</v>
      </c>
      <c r="W8" s="45">
        <f>+ROUND(O8/M8*100,1)</f>
        <v>66.7</v>
      </c>
      <c r="X8" s="45">
        <f t="shared" si="1"/>
        <v>93.4</v>
      </c>
      <c r="Y8" s="55" t="s">
        <v>17</v>
      </c>
      <c r="Z8" s="43">
        <v>1512</v>
      </c>
      <c r="AA8" s="43">
        <v>3132</v>
      </c>
      <c r="AB8" s="91">
        <v>4</v>
      </c>
      <c r="AC8" s="91" t="s">
        <v>133</v>
      </c>
    </row>
    <row r="9" spans="1:29" s="30" customFormat="1" ht="14.1" customHeight="1">
      <c r="A9" s="153"/>
      <c r="B9" s="53">
        <v>50</v>
      </c>
      <c r="C9" s="53" t="s">
        <v>98</v>
      </c>
      <c r="D9" s="52" t="s">
        <v>47</v>
      </c>
      <c r="E9" s="51">
        <v>53</v>
      </c>
      <c r="F9" s="50">
        <v>5</v>
      </c>
      <c r="G9" s="49">
        <v>27</v>
      </c>
      <c r="H9" s="48">
        <v>10</v>
      </c>
      <c r="I9" s="46">
        <v>11900</v>
      </c>
      <c r="J9" s="47">
        <v>6893</v>
      </c>
      <c r="K9" s="46">
        <v>6894</v>
      </c>
      <c r="L9" s="45">
        <f t="shared" si="0"/>
        <v>100</v>
      </c>
      <c r="M9" s="43">
        <v>825</v>
      </c>
      <c r="N9" s="43">
        <v>775</v>
      </c>
      <c r="O9" s="43">
        <v>733</v>
      </c>
      <c r="P9" s="43">
        <v>5785</v>
      </c>
      <c r="Q9" s="43">
        <v>3321</v>
      </c>
      <c r="R9" s="43">
        <v>2566</v>
      </c>
      <c r="S9" s="43">
        <v>429</v>
      </c>
      <c r="T9" s="43">
        <v>442</v>
      </c>
      <c r="U9" s="43">
        <v>327</v>
      </c>
      <c r="V9" s="45">
        <f>+ROUND((N9+114)/(M9+114)*100,1)</f>
        <v>94.7</v>
      </c>
      <c r="W9" s="45">
        <f>+ROUND((O9-161)/(M9-161)*100,1)</f>
        <v>86.1</v>
      </c>
      <c r="X9" s="45">
        <f t="shared" si="1"/>
        <v>77.3</v>
      </c>
      <c r="Y9" s="55" t="s">
        <v>40</v>
      </c>
      <c r="Z9" s="43">
        <v>1595</v>
      </c>
      <c r="AA9" s="43">
        <v>3430</v>
      </c>
      <c r="AB9" s="91"/>
      <c r="AC9" s="91"/>
    </row>
    <row r="10" spans="1:29" s="30" customFormat="1" ht="14.1" customHeight="1">
      <c r="A10" s="153"/>
      <c r="B10" s="53">
        <v>37</v>
      </c>
      <c r="C10" s="53" t="s">
        <v>97</v>
      </c>
      <c r="D10" s="52" t="s">
        <v>18</v>
      </c>
      <c r="E10" s="51">
        <v>23</v>
      </c>
      <c r="F10" s="50">
        <v>3</v>
      </c>
      <c r="G10" s="49">
        <v>11</v>
      </c>
      <c r="H10" s="48">
        <v>30</v>
      </c>
      <c r="I10" s="46">
        <v>109600</v>
      </c>
      <c r="J10" s="47">
        <v>107073</v>
      </c>
      <c r="K10" s="46">
        <v>107261</v>
      </c>
      <c r="L10" s="45">
        <f t="shared" si="0"/>
        <v>99.8</v>
      </c>
      <c r="M10" s="43">
        <v>14062</v>
      </c>
      <c r="N10" s="43">
        <v>12515</v>
      </c>
      <c r="O10" s="43">
        <v>12053</v>
      </c>
      <c r="P10" s="43">
        <v>45900</v>
      </c>
      <c r="Q10" s="43">
        <v>42770</v>
      </c>
      <c r="R10" s="43">
        <v>38421</v>
      </c>
      <c r="S10" s="43">
        <v>419</v>
      </c>
      <c r="T10" s="43">
        <v>399</v>
      </c>
      <c r="U10" s="43">
        <v>359</v>
      </c>
      <c r="V10" s="45">
        <f>+ROUND(N10/M10*100,1)</f>
        <v>89</v>
      </c>
      <c r="W10" s="45">
        <f>+ROUND(O10/M10*100,1)</f>
        <v>85.7</v>
      </c>
      <c r="X10" s="45">
        <f t="shared" si="1"/>
        <v>89.8</v>
      </c>
      <c r="Y10" s="66" t="s">
        <v>17</v>
      </c>
      <c r="Z10" s="43">
        <v>1728</v>
      </c>
      <c r="AA10" s="43">
        <v>3618</v>
      </c>
    </row>
    <row r="11" spans="1:29" s="30" customFormat="1" ht="14.1" customHeight="1" thickBot="1">
      <c r="A11" s="153"/>
      <c r="B11" s="42">
        <v>86</v>
      </c>
      <c r="C11" s="42" t="s">
        <v>96</v>
      </c>
      <c r="D11" s="41" t="s">
        <v>18</v>
      </c>
      <c r="E11" s="40">
        <v>21</v>
      </c>
      <c r="F11" s="39">
        <v>3</v>
      </c>
      <c r="G11" s="38">
        <v>31</v>
      </c>
      <c r="H11" s="37">
        <v>30</v>
      </c>
      <c r="I11" s="34">
        <v>6860</v>
      </c>
      <c r="J11" s="35">
        <v>58</v>
      </c>
      <c r="K11" s="34">
        <v>58</v>
      </c>
      <c r="L11" s="33">
        <f t="shared" si="0"/>
        <v>100</v>
      </c>
      <c r="M11" s="31">
        <v>525</v>
      </c>
      <c r="N11" s="31">
        <v>525</v>
      </c>
      <c r="O11" s="31">
        <v>525</v>
      </c>
      <c r="P11" s="31">
        <v>2058</v>
      </c>
      <c r="Q11" s="31">
        <v>2848</v>
      </c>
      <c r="R11" s="31">
        <v>1438</v>
      </c>
      <c r="S11" s="31">
        <v>300</v>
      </c>
      <c r="T11" s="31">
        <v>49103</v>
      </c>
      <c r="U11" s="31">
        <v>24799</v>
      </c>
      <c r="V11" s="33">
        <f>+ROUND(N11/M11*100,1)</f>
        <v>100</v>
      </c>
      <c r="W11" s="33">
        <f>+ROUND(O11/M11*100,1)</f>
        <v>100</v>
      </c>
      <c r="X11" s="33">
        <f t="shared" si="1"/>
        <v>50.5</v>
      </c>
      <c r="Y11" s="55" t="s">
        <v>40</v>
      </c>
      <c r="Z11" s="31">
        <v>2700</v>
      </c>
      <c r="AA11" s="31">
        <v>2700</v>
      </c>
    </row>
    <row r="12" spans="1:29" ht="14.1" customHeight="1" thickTop="1">
      <c r="A12" s="153"/>
      <c r="B12" s="65"/>
      <c r="C12" s="111" t="s">
        <v>0</v>
      </c>
      <c r="D12" s="112"/>
      <c r="E12" s="113"/>
      <c r="F12" s="114"/>
      <c r="G12" s="115"/>
      <c r="H12" s="116"/>
      <c r="I12" s="117">
        <f>+SUM(I5:I11)</f>
        <v>204597</v>
      </c>
      <c r="J12" s="118">
        <f>+SUM(J5:J11)</f>
        <v>185065</v>
      </c>
      <c r="K12" s="117">
        <f>+SUM(K5:K11)</f>
        <v>185765</v>
      </c>
      <c r="L12" s="119">
        <f t="shared" si="0"/>
        <v>99.6</v>
      </c>
      <c r="M12" s="117">
        <f t="shared" ref="M12:R12" si="2">+SUM(M5:M11)</f>
        <v>28875</v>
      </c>
      <c r="N12" s="117">
        <f t="shared" si="2"/>
        <v>24554</v>
      </c>
      <c r="O12" s="117">
        <f t="shared" si="2"/>
        <v>23972</v>
      </c>
      <c r="P12" s="117">
        <f t="shared" si="2"/>
        <v>111139</v>
      </c>
      <c r="Q12" s="117">
        <f t="shared" si="2"/>
        <v>100657</v>
      </c>
      <c r="R12" s="117">
        <f t="shared" si="2"/>
        <v>79423</v>
      </c>
      <c r="S12" s="117">
        <f>+ROUND((P12-690-700)/I12*1000,0)</f>
        <v>536</v>
      </c>
      <c r="T12" s="117">
        <f>+ROUND((Q12-694-312)/J12*1000,0)</f>
        <v>538</v>
      </c>
      <c r="U12" s="117">
        <f>+ROUND((R12-167-312)/J12*1000,0)</f>
        <v>427</v>
      </c>
      <c r="V12" s="119">
        <f>+ROUND((N12+61+114)/(M12+61+114)*100,1)</f>
        <v>85.1</v>
      </c>
      <c r="W12" s="119">
        <f>+ROUND((O12+61+114)/(M12+61+114)*100,1)</f>
        <v>83.1</v>
      </c>
      <c r="X12" s="119">
        <f t="shared" si="1"/>
        <v>78.900000000000006</v>
      </c>
      <c r="Y12" s="120" t="s">
        <v>16</v>
      </c>
      <c r="Z12" s="117">
        <f>+ROUND(SUM(Z5:Z11)/7,0)</f>
        <v>1626</v>
      </c>
      <c r="AA12" s="117">
        <f>+ROUND(SUM(AA5:AA11)/7,0)</f>
        <v>2945</v>
      </c>
    </row>
    <row r="13" spans="1:29" ht="13.5" customHeight="1">
      <c r="A13" s="154"/>
      <c r="B13" s="64"/>
      <c r="C13" s="28"/>
      <c r="D13" s="121"/>
      <c r="E13" s="122"/>
      <c r="F13" s="123"/>
      <c r="G13" s="124"/>
      <c r="H13" s="125"/>
      <c r="I13" s="126"/>
      <c r="J13" s="127"/>
      <c r="K13" s="126"/>
      <c r="L13" s="128"/>
      <c r="M13" s="126"/>
      <c r="N13" s="126"/>
      <c r="O13" s="126"/>
      <c r="P13" s="126"/>
      <c r="Q13" s="126"/>
      <c r="R13" s="126"/>
      <c r="S13" s="126"/>
      <c r="T13" s="126"/>
      <c r="U13" s="126"/>
      <c r="V13" s="128"/>
      <c r="W13" s="128"/>
      <c r="X13" s="128"/>
      <c r="Y13" s="126"/>
      <c r="Z13" s="126"/>
      <c r="AA13" s="126"/>
    </row>
    <row r="14" spans="1:29" s="30" customFormat="1" ht="14.1" customHeight="1">
      <c r="A14" s="152" t="s">
        <v>95</v>
      </c>
      <c r="B14" s="63">
        <v>3</v>
      </c>
      <c r="C14" s="63" t="s">
        <v>94</v>
      </c>
      <c r="D14" s="62" t="s">
        <v>18</v>
      </c>
      <c r="E14" s="61">
        <v>10</v>
      </c>
      <c r="F14" s="60">
        <v>7</v>
      </c>
      <c r="G14" s="59">
        <v>14</v>
      </c>
      <c r="H14" s="58">
        <v>23</v>
      </c>
      <c r="I14" s="34">
        <v>113000</v>
      </c>
      <c r="J14" s="35">
        <v>96477</v>
      </c>
      <c r="K14" s="34">
        <v>96484</v>
      </c>
      <c r="L14" s="56">
        <f>+ROUND(J14/K14*100,1)</f>
        <v>100</v>
      </c>
      <c r="M14" s="17">
        <v>11527</v>
      </c>
      <c r="N14" s="17">
        <v>11059</v>
      </c>
      <c r="O14" s="17">
        <v>10769</v>
      </c>
      <c r="P14" s="17">
        <v>65500</v>
      </c>
      <c r="Q14" s="17">
        <v>35251</v>
      </c>
      <c r="R14" s="17">
        <v>31495</v>
      </c>
      <c r="S14" s="17">
        <v>580</v>
      </c>
      <c r="T14" s="17">
        <v>365</v>
      </c>
      <c r="U14" s="17">
        <v>326</v>
      </c>
      <c r="V14" s="56">
        <f>+ROUND(N14/M14*100,1)</f>
        <v>95.9</v>
      </c>
      <c r="W14" s="56">
        <f>+ROUND(O14/M14*100,1)</f>
        <v>93.4</v>
      </c>
      <c r="X14" s="56">
        <f>+ROUND(R14/Q14*100,1)</f>
        <v>89.3</v>
      </c>
      <c r="Y14" s="55" t="s">
        <v>17</v>
      </c>
      <c r="Z14" s="17">
        <v>1186</v>
      </c>
      <c r="AA14" s="17">
        <v>2696</v>
      </c>
    </row>
    <row r="15" spans="1:29" s="30" customFormat="1" ht="14.1" customHeight="1">
      <c r="A15" s="153"/>
      <c r="B15" s="53">
        <v>44</v>
      </c>
      <c r="C15" s="53" t="s">
        <v>93</v>
      </c>
      <c r="D15" s="52" t="s">
        <v>18</v>
      </c>
      <c r="E15" s="51">
        <v>2</v>
      </c>
      <c r="F15" s="50">
        <v>8</v>
      </c>
      <c r="G15" s="49">
        <v>31</v>
      </c>
      <c r="H15" s="48">
        <v>15</v>
      </c>
      <c r="I15" s="46">
        <v>27000</v>
      </c>
      <c r="J15" s="47">
        <v>21713</v>
      </c>
      <c r="K15" s="46">
        <v>21978</v>
      </c>
      <c r="L15" s="45">
        <f>+ROUND(J15/K15*100,1)</f>
        <v>98.8</v>
      </c>
      <c r="M15" s="43">
        <v>3304</v>
      </c>
      <c r="N15" s="43">
        <v>2437</v>
      </c>
      <c r="O15" s="43">
        <v>2370</v>
      </c>
      <c r="P15" s="43">
        <v>15200</v>
      </c>
      <c r="Q15" s="43">
        <v>10090</v>
      </c>
      <c r="R15" s="43">
        <v>9027</v>
      </c>
      <c r="S15" s="43">
        <v>563</v>
      </c>
      <c r="T15" s="43">
        <v>465</v>
      </c>
      <c r="U15" s="43">
        <v>416</v>
      </c>
      <c r="V15" s="45">
        <f>+ROUND(N15/M15*100,1)</f>
        <v>73.8</v>
      </c>
      <c r="W15" s="45">
        <f>+ROUND(O15/M15*100,1)</f>
        <v>71.7</v>
      </c>
      <c r="X15" s="45">
        <f>+ROUND(R15/Q15*100,1)</f>
        <v>89.5</v>
      </c>
      <c r="Y15" s="44" t="s">
        <v>17</v>
      </c>
      <c r="Z15" s="43">
        <v>1186</v>
      </c>
      <c r="AA15" s="43">
        <v>2696</v>
      </c>
    </row>
    <row r="16" spans="1:29" s="30" customFormat="1" ht="14.1" customHeight="1">
      <c r="A16" s="153"/>
      <c r="B16" s="53">
        <v>67</v>
      </c>
      <c r="C16" s="53" t="s">
        <v>92</v>
      </c>
      <c r="D16" s="52" t="s">
        <v>18</v>
      </c>
      <c r="E16" s="51">
        <v>27</v>
      </c>
      <c r="F16" s="50">
        <v>3</v>
      </c>
      <c r="G16" s="49">
        <v>25</v>
      </c>
      <c r="H16" s="48">
        <v>36</v>
      </c>
      <c r="I16" s="46">
        <v>10400</v>
      </c>
      <c r="J16" s="47">
        <v>10181</v>
      </c>
      <c r="K16" s="46">
        <v>10193</v>
      </c>
      <c r="L16" s="45">
        <f>+ROUND(J16/K16*100,1)</f>
        <v>99.9</v>
      </c>
      <c r="M16" s="43">
        <v>1683</v>
      </c>
      <c r="N16" s="43">
        <v>1173</v>
      </c>
      <c r="O16" s="43">
        <v>1155</v>
      </c>
      <c r="P16" s="43">
        <v>8000</v>
      </c>
      <c r="Q16" s="43">
        <v>8000</v>
      </c>
      <c r="R16" s="43">
        <v>4598</v>
      </c>
      <c r="S16" s="43">
        <v>769</v>
      </c>
      <c r="T16" s="43">
        <v>786</v>
      </c>
      <c r="U16" s="43">
        <v>452</v>
      </c>
      <c r="V16" s="45">
        <f>+ROUND(N16/M16*100,1)</f>
        <v>69.7</v>
      </c>
      <c r="W16" s="45">
        <f>+ROUND(O16/M16*100,1)</f>
        <v>68.599999999999994</v>
      </c>
      <c r="X16" s="45">
        <f>+ROUND(R16/Q16*100,1)</f>
        <v>57.5</v>
      </c>
      <c r="Y16" s="44" t="s">
        <v>17</v>
      </c>
      <c r="Z16" s="43">
        <v>1186</v>
      </c>
      <c r="AA16" s="43">
        <v>2696</v>
      </c>
    </row>
    <row r="17" spans="1:27" s="30" customFormat="1" ht="14.1" customHeight="1" thickBot="1">
      <c r="A17" s="153"/>
      <c r="B17" s="42">
        <v>53</v>
      </c>
      <c r="C17" s="42" t="s">
        <v>91</v>
      </c>
      <c r="D17" s="41" t="s">
        <v>18</v>
      </c>
      <c r="E17" s="40">
        <v>25</v>
      </c>
      <c r="F17" s="39">
        <v>3</v>
      </c>
      <c r="G17" s="38">
        <v>21</v>
      </c>
      <c r="H17" s="37">
        <v>38</v>
      </c>
      <c r="I17" s="34">
        <v>28600</v>
      </c>
      <c r="J17" s="35">
        <v>27118</v>
      </c>
      <c r="K17" s="34">
        <v>27190</v>
      </c>
      <c r="L17" s="33">
        <f>+ROUND(J17/K17*100,1)</f>
        <v>99.7</v>
      </c>
      <c r="M17" s="31">
        <v>3666</v>
      </c>
      <c r="N17" s="31">
        <v>3094</v>
      </c>
      <c r="O17" s="31">
        <v>3094</v>
      </c>
      <c r="P17" s="31">
        <v>13400</v>
      </c>
      <c r="Q17" s="31">
        <v>11021</v>
      </c>
      <c r="R17" s="31">
        <v>10016</v>
      </c>
      <c r="S17" s="31">
        <v>469</v>
      </c>
      <c r="T17" s="31">
        <v>406</v>
      </c>
      <c r="U17" s="31">
        <v>369</v>
      </c>
      <c r="V17" s="33">
        <f>+ROUND(N17/M17*100,1)</f>
        <v>84.4</v>
      </c>
      <c r="W17" s="33">
        <f>+ROUND(O17/M17*100,1)</f>
        <v>84.4</v>
      </c>
      <c r="X17" s="33">
        <f>+ROUND(R17/Q17*100,1)</f>
        <v>90.9</v>
      </c>
      <c r="Y17" s="32" t="s">
        <v>40</v>
      </c>
      <c r="Z17" s="31">
        <v>1717</v>
      </c>
      <c r="AA17" s="31">
        <v>3445</v>
      </c>
    </row>
    <row r="18" spans="1:27" ht="14.1" customHeight="1" thickTop="1">
      <c r="A18" s="153"/>
      <c r="B18" s="65"/>
      <c r="C18" s="29" t="s">
        <v>0</v>
      </c>
      <c r="D18" s="112"/>
      <c r="E18" s="113"/>
      <c r="F18" s="114"/>
      <c r="G18" s="115"/>
      <c r="H18" s="116"/>
      <c r="I18" s="117">
        <f>+SUM(I14:I17)</f>
        <v>179000</v>
      </c>
      <c r="J18" s="118">
        <f>+SUM(J14:J17)</f>
        <v>155489</v>
      </c>
      <c r="K18" s="117">
        <f>+SUM(K14:K17)</f>
        <v>155845</v>
      </c>
      <c r="L18" s="119">
        <f>+ROUND(J18/K18*100,1)</f>
        <v>99.8</v>
      </c>
      <c r="M18" s="117">
        <f t="shared" ref="M18:R18" si="3">+SUM(M14:M17)</f>
        <v>20180</v>
      </c>
      <c r="N18" s="117">
        <f t="shared" si="3"/>
        <v>17763</v>
      </c>
      <c r="O18" s="117">
        <f t="shared" si="3"/>
        <v>17388</v>
      </c>
      <c r="P18" s="117">
        <f t="shared" si="3"/>
        <v>102100</v>
      </c>
      <c r="Q18" s="117">
        <f t="shared" si="3"/>
        <v>64362</v>
      </c>
      <c r="R18" s="117">
        <f t="shared" si="3"/>
        <v>55136</v>
      </c>
      <c r="S18" s="117">
        <f>+ROUND(P18/I18*1000,0)</f>
        <v>570</v>
      </c>
      <c r="T18" s="117">
        <f>+ROUND(Q18/J18*1000,0)</f>
        <v>414</v>
      </c>
      <c r="U18" s="117">
        <f>+ROUND(R18/J18*1000,0)</f>
        <v>355</v>
      </c>
      <c r="V18" s="119">
        <f>+ROUND(N18/M18*100,1)</f>
        <v>88</v>
      </c>
      <c r="W18" s="119">
        <f>+ROUND(O18/M18*100,1)</f>
        <v>86.2</v>
      </c>
      <c r="X18" s="119">
        <f>+ROUND(R18/Q18*100,1)</f>
        <v>85.7</v>
      </c>
      <c r="Y18" s="120" t="s">
        <v>16</v>
      </c>
      <c r="Z18" s="117">
        <f>+ROUND(SUM(Z14:Z17)/4,0)</f>
        <v>1319</v>
      </c>
      <c r="AA18" s="117">
        <f>+ROUND(SUM(AA14:AA17)/4,0)</f>
        <v>2883</v>
      </c>
    </row>
    <row r="19" spans="1:27" ht="14.1" customHeight="1">
      <c r="A19" s="154"/>
      <c r="B19" s="64"/>
      <c r="C19" s="28"/>
      <c r="D19" s="121"/>
      <c r="E19" s="122"/>
      <c r="F19" s="123"/>
      <c r="G19" s="124"/>
      <c r="H19" s="125"/>
      <c r="I19" s="126"/>
      <c r="J19" s="127"/>
      <c r="K19" s="126"/>
      <c r="L19" s="128"/>
      <c r="M19" s="126"/>
      <c r="N19" s="126"/>
      <c r="O19" s="126"/>
      <c r="P19" s="126"/>
      <c r="Q19" s="126"/>
      <c r="R19" s="126"/>
      <c r="S19" s="126"/>
      <c r="T19" s="126"/>
      <c r="U19" s="126"/>
      <c r="V19" s="128"/>
      <c r="W19" s="128"/>
      <c r="X19" s="128"/>
      <c r="Y19" s="126"/>
      <c r="Z19" s="126"/>
      <c r="AA19" s="126"/>
    </row>
    <row r="20" spans="1:27" s="30" customFormat="1" ht="14.1" customHeight="1">
      <c r="A20" s="152" t="s">
        <v>90</v>
      </c>
      <c r="B20" s="63">
        <v>14</v>
      </c>
      <c r="C20" s="63" t="s">
        <v>89</v>
      </c>
      <c r="D20" s="62" t="s">
        <v>18</v>
      </c>
      <c r="E20" s="61">
        <v>9</v>
      </c>
      <c r="F20" s="60">
        <v>3</v>
      </c>
      <c r="G20" s="59">
        <v>25</v>
      </c>
      <c r="H20" s="58">
        <v>15</v>
      </c>
      <c r="I20" s="34">
        <v>62700</v>
      </c>
      <c r="J20" s="35">
        <v>49659</v>
      </c>
      <c r="K20" s="34">
        <v>49659</v>
      </c>
      <c r="L20" s="56">
        <f t="shared" ref="L20:L33" si="4">+ROUND(J20/K20*100,1)</f>
        <v>100</v>
      </c>
      <c r="M20" s="17">
        <v>6348</v>
      </c>
      <c r="N20" s="17">
        <v>5760</v>
      </c>
      <c r="O20" s="17">
        <v>5439</v>
      </c>
      <c r="P20" s="17">
        <v>32200</v>
      </c>
      <c r="Q20" s="17">
        <v>22181</v>
      </c>
      <c r="R20" s="17">
        <v>17344</v>
      </c>
      <c r="S20" s="17">
        <v>558</v>
      </c>
      <c r="T20" s="17">
        <v>447</v>
      </c>
      <c r="U20" s="17">
        <v>349</v>
      </c>
      <c r="V20" s="56">
        <f t="shared" ref="V20:V33" si="5">+ROUND(N20/M20*100,1)</f>
        <v>90.7</v>
      </c>
      <c r="W20" s="56">
        <f t="shared" ref="W20:W33" si="6">+ROUND(O20/M20*100,1)</f>
        <v>85.7</v>
      </c>
      <c r="X20" s="56">
        <f t="shared" ref="X20:X33" si="7">+ROUND(R20/Q20*100,1)</f>
        <v>78.2</v>
      </c>
      <c r="Y20" s="55" t="s">
        <v>17</v>
      </c>
      <c r="Z20" s="17">
        <v>1598</v>
      </c>
      <c r="AA20" s="17">
        <v>2300</v>
      </c>
    </row>
    <row r="21" spans="1:27" s="30" customFormat="1" ht="14.1" customHeight="1">
      <c r="A21" s="153"/>
      <c r="B21" s="53">
        <v>5</v>
      </c>
      <c r="C21" s="53" t="s">
        <v>88</v>
      </c>
      <c r="D21" s="52" t="s">
        <v>18</v>
      </c>
      <c r="E21" s="51">
        <v>25</v>
      </c>
      <c r="F21" s="50">
        <v>2</v>
      </c>
      <c r="G21" s="49">
        <v>18</v>
      </c>
      <c r="H21" s="48">
        <v>33</v>
      </c>
      <c r="I21" s="46">
        <v>50400</v>
      </c>
      <c r="J21" s="47">
        <v>49071</v>
      </c>
      <c r="K21" s="46">
        <v>49071</v>
      </c>
      <c r="L21" s="45">
        <f t="shared" si="4"/>
        <v>100</v>
      </c>
      <c r="M21" s="43">
        <v>8598</v>
      </c>
      <c r="N21" s="43">
        <v>7068</v>
      </c>
      <c r="O21" s="43">
        <v>7066</v>
      </c>
      <c r="P21" s="43">
        <v>34800</v>
      </c>
      <c r="Q21" s="43">
        <v>30583</v>
      </c>
      <c r="R21" s="43">
        <v>23492</v>
      </c>
      <c r="S21" s="43">
        <v>690</v>
      </c>
      <c r="T21" s="43">
        <v>623</v>
      </c>
      <c r="U21" s="43">
        <v>479</v>
      </c>
      <c r="V21" s="45">
        <f t="shared" si="5"/>
        <v>82.2</v>
      </c>
      <c r="W21" s="45">
        <f t="shared" si="6"/>
        <v>82.2</v>
      </c>
      <c r="X21" s="45">
        <f t="shared" si="7"/>
        <v>76.8</v>
      </c>
      <c r="Y21" s="66" t="s">
        <v>40</v>
      </c>
      <c r="Z21" s="43">
        <v>784</v>
      </c>
      <c r="AA21" s="43">
        <v>1777</v>
      </c>
    </row>
    <row r="22" spans="1:27" s="30" customFormat="1" ht="14.1" customHeight="1">
      <c r="A22" s="153"/>
      <c r="B22" s="53">
        <v>45</v>
      </c>
      <c r="C22" s="53" t="s">
        <v>87</v>
      </c>
      <c r="D22" s="52" t="s">
        <v>18</v>
      </c>
      <c r="E22" s="51">
        <v>25</v>
      </c>
      <c r="F22" s="50">
        <v>3</v>
      </c>
      <c r="G22" s="49">
        <v>26</v>
      </c>
      <c r="H22" s="48">
        <v>35</v>
      </c>
      <c r="I22" s="46">
        <v>54800</v>
      </c>
      <c r="J22" s="47">
        <v>52803</v>
      </c>
      <c r="K22" s="46">
        <v>52865</v>
      </c>
      <c r="L22" s="45">
        <f t="shared" si="4"/>
        <v>99.9</v>
      </c>
      <c r="M22" s="43">
        <v>8769</v>
      </c>
      <c r="N22" s="43">
        <v>6959</v>
      </c>
      <c r="O22" s="43">
        <v>6925</v>
      </c>
      <c r="P22" s="43">
        <v>31800</v>
      </c>
      <c r="Q22" s="43">
        <v>31700</v>
      </c>
      <c r="R22" s="43">
        <v>23959</v>
      </c>
      <c r="S22" s="43">
        <v>580</v>
      </c>
      <c r="T22" s="43">
        <v>600</v>
      </c>
      <c r="U22" s="43">
        <v>454</v>
      </c>
      <c r="V22" s="45">
        <f t="shared" si="5"/>
        <v>79.400000000000006</v>
      </c>
      <c r="W22" s="45">
        <f t="shared" si="6"/>
        <v>79</v>
      </c>
      <c r="X22" s="45">
        <f t="shared" si="7"/>
        <v>75.599999999999994</v>
      </c>
      <c r="Y22" s="66" t="s">
        <v>17</v>
      </c>
      <c r="Z22" s="43">
        <v>1296</v>
      </c>
      <c r="AA22" s="43">
        <v>2538</v>
      </c>
    </row>
    <row r="23" spans="1:27" s="30" customFormat="1" ht="14.1" customHeight="1">
      <c r="A23" s="153"/>
      <c r="B23" s="53">
        <v>55</v>
      </c>
      <c r="C23" s="53" t="s">
        <v>86</v>
      </c>
      <c r="D23" s="52" t="s">
        <v>47</v>
      </c>
      <c r="E23" s="51">
        <v>62</v>
      </c>
      <c r="F23" s="50">
        <v>3</v>
      </c>
      <c r="G23" s="49">
        <v>31</v>
      </c>
      <c r="H23" s="48">
        <v>8</v>
      </c>
      <c r="I23" s="46">
        <v>7700</v>
      </c>
      <c r="J23" s="47">
        <v>316</v>
      </c>
      <c r="K23" s="46">
        <v>316</v>
      </c>
      <c r="L23" s="45">
        <f t="shared" si="4"/>
        <v>100</v>
      </c>
      <c r="M23" s="43">
        <v>486</v>
      </c>
      <c r="N23" s="43">
        <v>261</v>
      </c>
      <c r="O23" s="43">
        <v>251</v>
      </c>
      <c r="P23" s="43">
        <v>5486</v>
      </c>
      <c r="Q23" s="43">
        <v>4480</v>
      </c>
      <c r="R23" s="43">
        <v>1328</v>
      </c>
      <c r="S23" s="43">
        <v>712</v>
      </c>
      <c r="T23" s="43">
        <v>14177</v>
      </c>
      <c r="U23" s="43">
        <v>4202</v>
      </c>
      <c r="V23" s="45">
        <f t="shared" si="5"/>
        <v>53.7</v>
      </c>
      <c r="W23" s="45">
        <f t="shared" si="6"/>
        <v>51.6</v>
      </c>
      <c r="X23" s="45">
        <f t="shared" si="7"/>
        <v>29.6</v>
      </c>
      <c r="Y23" s="55" t="s">
        <v>17</v>
      </c>
      <c r="Z23" s="43">
        <v>1296</v>
      </c>
      <c r="AA23" s="43">
        <v>2538</v>
      </c>
    </row>
    <row r="24" spans="1:27" s="30" customFormat="1" ht="14.1" customHeight="1">
      <c r="A24" s="153"/>
      <c r="B24" s="53">
        <v>65</v>
      </c>
      <c r="C24" s="53" t="s">
        <v>85</v>
      </c>
      <c r="D24" s="52" t="s">
        <v>18</v>
      </c>
      <c r="E24" s="51">
        <v>10</v>
      </c>
      <c r="F24" s="50">
        <v>3</v>
      </c>
      <c r="G24" s="49">
        <v>31</v>
      </c>
      <c r="H24" s="48">
        <v>20</v>
      </c>
      <c r="I24" s="46">
        <v>7500</v>
      </c>
      <c r="J24" s="47">
        <v>158</v>
      </c>
      <c r="K24" s="46">
        <v>158</v>
      </c>
      <c r="L24" s="45">
        <f t="shared" si="4"/>
        <v>100</v>
      </c>
      <c r="M24" s="43">
        <v>229</v>
      </c>
      <c r="N24" s="43">
        <v>156</v>
      </c>
      <c r="O24" s="43">
        <v>154</v>
      </c>
      <c r="P24" s="43">
        <v>4100</v>
      </c>
      <c r="Q24" s="43">
        <v>1541</v>
      </c>
      <c r="R24" s="43">
        <v>626</v>
      </c>
      <c r="S24" s="43">
        <v>547</v>
      </c>
      <c r="T24" s="43">
        <v>9753</v>
      </c>
      <c r="U24" s="43">
        <v>3960</v>
      </c>
      <c r="V24" s="45">
        <f t="shared" si="5"/>
        <v>68.099999999999994</v>
      </c>
      <c r="W24" s="45">
        <f t="shared" si="6"/>
        <v>67.2</v>
      </c>
      <c r="X24" s="45">
        <f t="shared" si="7"/>
        <v>40.6</v>
      </c>
      <c r="Y24" s="66" t="s">
        <v>17</v>
      </c>
      <c r="Z24" s="43">
        <v>1296</v>
      </c>
      <c r="AA24" s="43">
        <v>2538</v>
      </c>
    </row>
    <row r="25" spans="1:27" s="30" customFormat="1" ht="14.1" customHeight="1">
      <c r="A25" s="153"/>
      <c r="B25" s="53">
        <v>17</v>
      </c>
      <c r="C25" s="53" t="s">
        <v>84</v>
      </c>
      <c r="D25" s="52" t="s">
        <v>18</v>
      </c>
      <c r="E25" s="51">
        <v>26</v>
      </c>
      <c r="F25" s="50">
        <v>2</v>
      </c>
      <c r="G25" s="49">
        <v>13</v>
      </c>
      <c r="H25" s="48">
        <v>34</v>
      </c>
      <c r="I25" s="46">
        <v>21480</v>
      </c>
      <c r="J25" s="47">
        <v>20205</v>
      </c>
      <c r="K25" s="46">
        <v>20218</v>
      </c>
      <c r="L25" s="45">
        <f t="shared" si="4"/>
        <v>99.9</v>
      </c>
      <c r="M25" s="43">
        <v>3451</v>
      </c>
      <c r="N25" s="43">
        <v>2371</v>
      </c>
      <c r="O25" s="43">
        <v>2298</v>
      </c>
      <c r="P25" s="43">
        <v>11550</v>
      </c>
      <c r="Q25" s="43">
        <v>10291</v>
      </c>
      <c r="R25" s="43">
        <v>9429</v>
      </c>
      <c r="S25" s="43">
        <v>538</v>
      </c>
      <c r="T25" s="43">
        <v>509</v>
      </c>
      <c r="U25" s="43">
        <v>467</v>
      </c>
      <c r="V25" s="45">
        <f t="shared" si="5"/>
        <v>68.7</v>
      </c>
      <c r="W25" s="45">
        <f t="shared" si="6"/>
        <v>66.599999999999994</v>
      </c>
      <c r="X25" s="45">
        <f t="shared" si="7"/>
        <v>91.6</v>
      </c>
      <c r="Y25" s="55" t="s">
        <v>17</v>
      </c>
      <c r="Z25" s="43">
        <v>750</v>
      </c>
      <c r="AA25" s="43">
        <v>1582</v>
      </c>
    </row>
    <row r="26" spans="1:27" s="30" customFormat="1" ht="14.1" customHeight="1">
      <c r="A26" s="153"/>
      <c r="B26" s="53">
        <v>58</v>
      </c>
      <c r="C26" s="53" t="s">
        <v>83</v>
      </c>
      <c r="D26" s="52" t="s">
        <v>18</v>
      </c>
      <c r="E26" s="51">
        <v>27</v>
      </c>
      <c r="F26" s="50">
        <v>6</v>
      </c>
      <c r="G26" s="49">
        <v>30</v>
      </c>
      <c r="H26" s="48" t="s">
        <v>82</v>
      </c>
      <c r="I26" s="46">
        <v>14800</v>
      </c>
      <c r="J26" s="47">
        <v>14546</v>
      </c>
      <c r="K26" s="46">
        <v>14665</v>
      </c>
      <c r="L26" s="45">
        <f t="shared" si="4"/>
        <v>99.2</v>
      </c>
      <c r="M26" s="43">
        <v>3730</v>
      </c>
      <c r="N26" s="43">
        <v>2955</v>
      </c>
      <c r="O26" s="43">
        <v>2833</v>
      </c>
      <c r="P26" s="43">
        <v>15600</v>
      </c>
      <c r="Q26" s="43">
        <v>13502</v>
      </c>
      <c r="R26" s="43">
        <v>10191</v>
      </c>
      <c r="S26" s="43">
        <v>1054</v>
      </c>
      <c r="T26" s="43">
        <v>928</v>
      </c>
      <c r="U26" s="43">
        <v>701</v>
      </c>
      <c r="V26" s="45">
        <f t="shared" si="5"/>
        <v>79.2</v>
      </c>
      <c r="W26" s="45">
        <f t="shared" si="6"/>
        <v>76</v>
      </c>
      <c r="X26" s="45">
        <f t="shared" si="7"/>
        <v>75.5</v>
      </c>
      <c r="Y26" s="66" t="s">
        <v>40</v>
      </c>
      <c r="Z26" s="43">
        <v>1296</v>
      </c>
      <c r="AA26" s="43">
        <v>2808</v>
      </c>
    </row>
    <row r="27" spans="1:27" s="30" customFormat="1" ht="14.1" customHeight="1">
      <c r="A27" s="153"/>
      <c r="B27" s="53">
        <v>56</v>
      </c>
      <c r="C27" s="53" t="s">
        <v>81</v>
      </c>
      <c r="D27" s="52" t="s">
        <v>18</v>
      </c>
      <c r="E27" s="51">
        <v>25</v>
      </c>
      <c r="F27" s="50">
        <v>3</v>
      </c>
      <c r="G27" s="49">
        <v>22</v>
      </c>
      <c r="H27" s="48" t="s">
        <v>80</v>
      </c>
      <c r="I27" s="46">
        <v>7610</v>
      </c>
      <c r="J27" s="47">
        <v>7381</v>
      </c>
      <c r="K27" s="46">
        <v>7402</v>
      </c>
      <c r="L27" s="45">
        <f t="shared" si="4"/>
        <v>99.7</v>
      </c>
      <c r="M27" s="43">
        <v>1420</v>
      </c>
      <c r="N27" s="43">
        <v>748</v>
      </c>
      <c r="O27" s="43">
        <v>748</v>
      </c>
      <c r="P27" s="43">
        <v>3750</v>
      </c>
      <c r="Q27" s="43">
        <v>4110</v>
      </c>
      <c r="R27" s="43">
        <v>3880</v>
      </c>
      <c r="S27" s="43">
        <v>493</v>
      </c>
      <c r="T27" s="43">
        <v>557</v>
      </c>
      <c r="U27" s="43">
        <v>526</v>
      </c>
      <c r="V27" s="45">
        <f t="shared" si="5"/>
        <v>52.7</v>
      </c>
      <c r="W27" s="45">
        <f t="shared" si="6"/>
        <v>52.7</v>
      </c>
      <c r="X27" s="45">
        <f t="shared" si="7"/>
        <v>94.4</v>
      </c>
      <c r="Y27" s="66" t="s">
        <v>36</v>
      </c>
      <c r="Z27" s="43">
        <v>1188</v>
      </c>
      <c r="AA27" s="43">
        <v>2592</v>
      </c>
    </row>
    <row r="28" spans="1:27" s="30" customFormat="1" ht="14.1" customHeight="1">
      <c r="A28" s="153"/>
      <c r="B28" s="53">
        <v>71</v>
      </c>
      <c r="C28" s="53" t="s">
        <v>79</v>
      </c>
      <c r="D28" s="52" t="s">
        <v>18</v>
      </c>
      <c r="E28" s="51">
        <v>24</v>
      </c>
      <c r="F28" s="50">
        <v>4</v>
      </c>
      <c r="G28" s="49">
        <v>11</v>
      </c>
      <c r="H28" s="48">
        <v>33</v>
      </c>
      <c r="I28" s="46">
        <v>8000</v>
      </c>
      <c r="J28" s="47">
        <v>154</v>
      </c>
      <c r="K28" s="46">
        <v>154</v>
      </c>
      <c r="L28" s="45">
        <f t="shared" si="4"/>
        <v>100</v>
      </c>
      <c r="M28" s="43">
        <v>625</v>
      </c>
      <c r="N28" s="43">
        <v>559</v>
      </c>
      <c r="O28" s="43">
        <v>437</v>
      </c>
      <c r="P28" s="43">
        <v>3200</v>
      </c>
      <c r="Q28" s="43">
        <v>3200</v>
      </c>
      <c r="R28" s="43">
        <v>1712</v>
      </c>
      <c r="S28" s="43">
        <v>400</v>
      </c>
      <c r="T28" s="43">
        <v>20779</v>
      </c>
      <c r="U28" s="43">
        <v>11119</v>
      </c>
      <c r="V28" s="45">
        <f t="shared" si="5"/>
        <v>89.4</v>
      </c>
      <c r="W28" s="45">
        <f t="shared" si="6"/>
        <v>69.900000000000006</v>
      </c>
      <c r="X28" s="45">
        <f t="shared" si="7"/>
        <v>53.5</v>
      </c>
      <c r="Y28" s="66" t="s">
        <v>38</v>
      </c>
      <c r="Z28" s="43">
        <v>2249</v>
      </c>
      <c r="AA28" s="43">
        <v>4239</v>
      </c>
    </row>
    <row r="29" spans="1:27" s="30" customFormat="1" ht="14.1" customHeight="1">
      <c r="A29" s="153"/>
      <c r="B29" s="53">
        <v>78</v>
      </c>
      <c r="C29" s="53" t="s">
        <v>78</v>
      </c>
      <c r="D29" s="52" t="s">
        <v>18</v>
      </c>
      <c r="E29" s="51">
        <v>23</v>
      </c>
      <c r="F29" s="50">
        <v>8</v>
      </c>
      <c r="G29" s="49">
        <v>10</v>
      </c>
      <c r="H29" s="48">
        <v>27</v>
      </c>
      <c r="I29" s="46">
        <v>12000</v>
      </c>
      <c r="J29" s="47">
        <v>268</v>
      </c>
      <c r="K29" s="46">
        <v>268</v>
      </c>
      <c r="L29" s="45">
        <f t="shared" si="4"/>
        <v>100</v>
      </c>
      <c r="M29" s="43">
        <v>994</v>
      </c>
      <c r="N29" s="43">
        <v>655</v>
      </c>
      <c r="O29" s="43">
        <v>474</v>
      </c>
      <c r="P29" s="43">
        <v>4450</v>
      </c>
      <c r="Q29" s="43">
        <v>3965</v>
      </c>
      <c r="R29" s="43">
        <v>2716</v>
      </c>
      <c r="S29" s="43">
        <v>371</v>
      </c>
      <c r="T29" s="43">
        <v>14795</v>
      </c>
      <c r="U29" s="43">
        <v>10134</v>
      </c>
      <c r="V29" s="45">
        <f t="shared" si="5"/>
        <v>65.900000000000006</v>
      </c>
      <c r="W29" s="45">
        <f t="shared" si="6"/>
        <v>47.7</v>
      </c>
      <c r="X29" s="45">
        <f t="shared" si="7"/>
        <v>68.5</v>
      </c>
      <c r="Y29" s="55" t="s">
        <v>36</v>
      </c>
      <c r="Z29" s="43">
        <v>2943</v>
      </c>
      <c r="AA29" s="43">
        <v>4243</v>
      </c>
    </row>
    <row r="30" spans="1:27" s="30" customFormat="1" ht="14.1" customHeight="1">
      <c r="A30" s="153"/>
      <c r="B30" s="53">
        <v>79</v>
      </c>
      <c r="C30" s="53" t="s">
        <v>77</v>
      </c>
      <c r="D30" s="52" t="s">
        <v>18</v>
      </c>
      <c r="E30" s="51">
        <v>19</v>
      </c>
      <c r="F30" s="50">
        <v>3</v>
      </c>
      <c r="G30" s="49">
        <v>31</v>
      </c>
      <c r="H30" s="48">
        <v>28</v>
      </c>
      <c r="I30" s="46">
        <v>7058</v>
      </c>
      <c r="J30" s="47">
        <v>424</v>
      </c>
      <c r="K30" s="46">
        <v>424</v>
      </c>
      <c r="L30" s="45">
        <f t="shared" si="4"/>
        <v>100</v>
      </c>
      <c r="M30" s="43">
        <v>319</v>
      </c>
      <c r="N30" s="43">
        <v>319</v>
      </c>
      <c r="O30" s="43">
        <v>182</v>
      </c>
      <c r="P30" s="43">
        <v>3098</v>
      </c>
      <c r="Q30" s="43">
        <v>1908</v>
      </c>
      <c r="R30" s="43">
        <v>872</v>
      </c>
      <c r="S30" s="43">
        <v>439</v>
      </c>
      <c r="T30" s="43">
        <v>4500</v>
      </c>
      <c r="U30" s="43">
        <v>2056</v>
      </c>
      <c r="V30" s="45">
        <f t="shared" si="5"/>
        <v>100</v>
      </c>
      <c r="W30" s="45">
        <f t="shared" si="6"/>
        <v>57.1</v>
      </c>
      <c r="X30" s="45">
        <f t="shared" si="7"/>
        <v>45.7</v>
      </c>
      <c r="Y30" s="44" t="s">
        <v>17</v>
      </c>
      <c r="Z30" s="43">
        <v>1892</v>
      </c>
      <c r="AA30" s="43">
        <v>3348</v>
      </c>
    </row>
    <row r="31" spans="1:27" s="30" customFormat="1" ht="14.1" customHeight="1">
      <c r="A31" s="153"/>
      <c r="B31" s="53">
        <v>80</v>
      </c>
      <c r="C31" s="53" t="s">
        <v>76</v>
      </c>
      <c r="D31" s="52" t="s">
        <v>18</v>
      </c>
      <c r="E31" s="51">
        <v>19</v>
      </c>
      <c r="F31" s="50">
        <v>3</v>
      </c>
      <c r="G31" s="49">
        <v>28</v>
      </c>
      <c r="H31" s="48">
        <v>28</v>
      </c>
      <c r="I31" s="46">
        <v>10000</v>
      </c>
      <c r="J31" s="47">
        <v>71</v>
      </c>
      <c r="K31" s="46">
        <v>71</v>
      </c>
      <c r="L31" s="45">
        <f t="shared" si="4"/>
        <v>100</v>
      </c>
      <c r="M31" s="43">
        <v>329</v>
      </c>
      <c r="N31" s="43">
        <v>172</v>
      </c>
      <c r="O31" s="43">
        <v>160</v>
      </c>
      <c r="P31" s="43">
        <v>3400</v>
      </c>
      <c r="Q31" s="43">
        <v>1940</v>
      </c>
      <c r="R31" s="43">
        <v>901</v>
      </c>
      <c r="S31" s="43">
        <v>340</v>
      </c>
      <c r="T31" s="43">
        <v>27324</v>
      </c>
      <c r="U31" s="43">
        <v>12695</v>
      </c>
      <c r="V31" s="45">
        <f t="shared" si="5"/>
        <v>52.3</v>
      </c>
      <c r="W31" s="45">
        <f t="shared" si="6"/>
        <v>48.6</v>
      </c>
      <c r="X31" s="45">
        <f t="shared" si="7"/>
        <v>46.4</v>
      </c>
      <c r="Y31" s="44" t="s">
        <v>17</v>
      </c>
      <c r="Z31" s="43">
        <v>2754</v>
      </c>
      <c r="AA31" s="43">
        <v>4590</v>
      </c>
    </row>
    <row r="32" spans="1:27" s="30" customFormat="1" ht="14.1" customHeight="1" thickBot="1">
      <c r="A32" s="153"/>
      <c r="B32" s="42">
        <v>85</v>
      </c>
      <c r="C32" s="42" t="s">
        <v>75</v>
      </c>
      <c r="D32" s="41" t="s">
        <v>18</v>
      </c>
      <c r="E32" s="40">
        <v>19</v>
      </c>
      <c r="F32" s="39">
        <v>3</v>
      </c>
      <c r="G32" s="38">
        <v>28</v>
      </c>
      <c r="H32" s="37">
        <v>28</v>
      </c>
      <c r="I32" s="34">
        <v>6402</v>
      </c>
      <c r="J32" s="35">
        <v>148</v>
      </c>
      <c r="K32" s="34">
        <v>148</v>
      </c>
      <c r="L32" s="33">
        <f t="shared" si="4"/>
        <v>100</v>
      </c>
      <c r="M32" s="31">
        <v>215</v>
      </c>
      <c r="N32" s="31">
        <v>94</v>
      </c>
      <c r="O32" s="31">
        <v>81</v>
      </c>
      <c r="P32" s="31">
        <v>2044</v>
      </c>
      <c r="Q32" s="31">
        <v>1441</v>
      </c>
      <c r="R32" s="31">
        <v>589</v>
      </c>
      <c r="S32" s="31">
        <v>319</v>
      </c>
      <c r="T32" s="31">
        <v>9736</v>
      </c>
      <c r="U32" s="31">
        <v>3980</v>
      </c>
      <c r="V32" s="33">
        <f t="shared" si="5"/>
        <v>43.7</v>
      </c>
      <c r="W32" s="33">
        <f t="shared" si="6"/>
        <v>37.700000000000003</v>
      </c>
      <c r="X32" s="33">
        <f t="shared" si="7"/>
        <v>40.9</v>
      </c>
      <c r="Y32" s="32" t="s">
        <v>36</v>
      </c>
      <c r="Z32" s="43">
        <v>1593</v>
      </c>
      <c r="AA32" s="31">
        <v>3051</v>
      </c>
    </row>
    <row r="33" spans="1:27" ht="14.1" customHeight="1" thickTop="1">
      <c r="A33" s="153"/>
      <c r="B33" s="65"/>
      <c r="C33" s="29" t="s">
        <v>0</v>
      </c>
      <c r="D33" s="112"/>
      <c r="E33" s="113"/>
      <c r="F33" s="114"/>
      <c r="G33" s="115"/>
      <c r="H33" s="116"/>
      <c r="I33" s="117">
        <f>+SUM(I20:I32)</f>
        <v>270450</v>
      </c>
      <c r="J33" s="118">
        <f>+SUM(J20:J32)</f>
        <v>195204</v>
      </c>
      <c r="K33" s="117">
        <f>+SUM(K20:K32)</f>
        <v>195419</v>
      </c>
      <c r="L33" s="119">
        <f t="shared" si="4"/>
        <v>99.9</v>
      </c>
      <c r="M33" s="117">
        <f t="shared" ref="M33:R33" si="8">+SUM(M20:M32)</f>
        <v>35513</v>
      </c>
      <c r="N33" s="117">
        <f t="shared" si="8"/>
        <v>28077</v>
      </c>
      <c r="O33" s="117">
        <f t="shared" si="8"/>
        <v>27048</v>
      </c>
      <c r="P33" s="117">
        <f t="shared" si="8"/>
        <v>155478</v>
      </c>
      <c r="Q33" s="117">
        <f t="shared" si="8"/>
        <v>130842</v>
      </c>
      <c r="R33" s="117">
        <f t="shared" si="8"/>
        <v>97039</v>
      </c>
      <c r="S33" s="117">
        <f>+ROUND(P33/I33*1000,0)</f>
        <v>575</v>
      </c>
      <c r="T33" s="117">
        <f>+ROUND(Q33/J33*1000,0)</f>
        <v>670</v>
      </c>
      <c r="U33" s="117">
        <f>+ROUND(R33/J33*1000,0)</f>
        <v>497</v>
      </c>
      <c r="V33" s="119">
        <f t="shared" si="5"/>
        <v>79.099999999999994</v>
      </c>
      <c r="W33" s="119">
        <f t="shared" si="6"/>
        <v>76.2</v>
      </c>
      <c r="X33" s="119">
        <f t="shared" si="7"/>
        <v>74.2</v>
      </c>
      <c r="Y33" s="120" t="s">
        <v>16</v>
      </c>
      <c r="Z33" s="117">
        <f>+ROUND(SUM(Z20:Z32)/13,0)</f>
        <v>1610</v>
      </c>
      <c r="AA33" s="117">
        <f>+ROUND(SUM(AA20:AA32)/13,0)</f>
        <v>2934</v>
      </c>
    </row>
    <row r="34" spans="1:27" ht="14.1" customHeight="1">
      <c r="A34" s="154"/>
      <c r="B34" s="64"/>
      <c r="C34" s="28"/>
      <c r="D34" s="121"/>
      <c r="E34" s="122"/>
      <c r="F34" s="123"/>
      <c r="G34" s="124"/>
      <c r="H34" s="125"/>
      <c r="I34" s="126"/>
      <c r="J34" s="127"/>
      <c r="K34" s="126"/>
      <c r="L34" s="128"/>
      <c r="M34" s="126"/>
      <c r="N34" s="126"/>
      <c r="O34" s="126"/>
      <c r="P34" s="126"/>
      <c r="Q34" s="126"/>
      <c r="R34" s="126"/>
      <c r="S34" s="126"/>
      <c r="T34" s="126"/>
      <c r="U34" s="126"/>
      <c r="V34" s="128"/>
      <c r="W34" s="128"/>
      <c r="X34" s="128"/>
      <c r="Y34" s="126"/>
      <c r="Z34" s="126"/>
      <c r="AA34" s="126"/>
    </row>
    <row r="35" spans="1:27" s="30" customFormat="1" ht="13.5" customHeight="1">
      <c r="A35" s="152" t="s">
        <v>74</v>
      </c>
      <c r="B35" s="63">
        <v>35</v>
      </c>
      <c r="C35" s="63" t="s">
        <v>73</v>
      </c>
      <c r="D35" s="62" t="s">
        <v>18</v>
      </c>
      <c r="E35" s="61">
        <v>24</v>
      </c>
      <c r="F35" s="60">
        <v>10</v>
      </c>
      <c r="G35" s="59">
        <v>15</v>
      </c>
      <c r="H35" s="58">
        <v>37</v>
      </c>
      <c r="I35" s="34">
        <v>67100</v>
      </c>
      <c r="J35" s="35">
        <v>64896</v>
      </c>
      <c r="K35" s="34">
        <v>65244</v>
      </c>
      <c r="L35" s="56">
        <f t="shared" ref="L35:L43" si="9">+ROUND(J35/K35*100,1)</f>
        <v>99.5</v>
      </c>
      <c r="M35" s="17">
        <v>9188</v>
      </c>
      <c r="N35" s="17">
        <v>7033</v>
      </c>
      <c r="O35" s="17">
        <v>6570</v>
      </c>
      <c r="P35" s="17">
        <v>31600</v>
      </c>
      <c r="Q35" s="17">
        <v>28178</v>
      </c>
      <c r="R35" s="17">
        <v>25173</v>
      </c>
      <c r="S35" s="17">
        <v>471</v>
      </c>
      <c r="T35" s="17">
        <v>434</v>
      </c>
      <c r="U35" s="17">
        <v>388</v>
      </c>
      <c r="V35" s="56">
        <f t="shared" ref="V35:V42" si="10">+ROUND(N35/M35*100,1)</f>
        <v>76.5</v>
      </c>
      <c r="W35" s="56">
        <f t="shared" ref="W35:W42" si="11">+ROUND(O35/M35*100,1)</f>
        <v>71.5</v>
      </c>
      <c r="X35" s="56">
        <f t="shared" ref="X35:X43" si="12">+ROUND(R35/Q35*100,1)</f>
        <v>89.3</v>
      </c>
      <c r="Y35" s="55" t="s">
        <v>17</v>
      </c>
      <c r="Z35" s="17">
        <v>1954</v>
      </c>
      <c r="AA35" s="17">
        <v>3542</v>
      </c>
    </row>
    <row r="36" spans="1:27" s="30" customFormat="1" ht="14.1" customHeight="1">
      <c r="A36" s="153"/>
      <c r="B36" s="53">
        <v>29</v>
      </c>
      <c r="C36" s="53" t="s">
        <v>72</v>
      </c>
      <c r="D36" s="52" t="s">
        <v>18</v>
      </c>
      <c r="E36" s="51">
        <v>26</v>
      </c>
      <c r="F36" s="50">
        <v>3</v>
      </c>
      <c r="G36" s="49">
        <v>25</v>
      </c>
      <c r="H36" s="48">
        <v>33</v>
      </c>
      <c r="I36" s="46">
        <v>34900</v>
      </c>
      <c r="J36" s="47">
        <v>32102</v>
      </c>
      <c r="K36" s="46">
        <v>32157</v>
      </c>
      <c r="L36" s="45">
        <f t="shared" si="9"/>
        <v>99.8</v>
      </c>
      <c r="M36" s="43">
        <v>3837</v>
      </c>
      <c r="N36" s="43">
        <v>3423</v>
      </c>
      <c r="O36" s="43">
        <v>3385</v>
      </c>
      <c r="P36" s="43">
        <v>16000</v>
      </c>
      <c r="Q36" s="43">
        <v>12678</v>
      </c>
      <c r="R36" s="43">
        <v>10484</v>
      </c>
      <c r="S36" s="43">
        <v>458</v>
      </c>
      <c r="T36" s="43">
        <v>395</v>
      </c>
      <c r="U36" s="43">
        <v>327</v>
      </c>
      <c r="V36" s="45">
        <f t="shared" si="10"/>
        <v>89.2</v>
      </c>
      <c r="W36" s="45">
        <f t="shared" si="11"/>
        <v>88.2</v>
      </c>
      <c r="X36" s="45">
        <f t="shared" si="12"/>
        <v>82.7</v>
      </c>
      <c r="Y36" s="44" t="s">
        <v>17</v>
      </c>
      <c r="Z36" s="43">
        <v>1940</v>
      </c>
      <c r="AA36" s="43">
        <v>3240</v>
      </c>
    </row>
    <row r="37" spans="1:27" s="30" customFormat="1" ht="14.1" customHeight="1">
      <c r="A37" s="153"/>
      <c r="B37" s="53">
        <v>25</v>
      </c>
      <c r="C37" s="53" t="s">
        <v>71</v>
      </c>
      <c r="D37" s="52" t="s">
        <v>18</v>
      </c>
      <c r="E37" s="51">
        <v>26</v>
      </c>
      <c r="F37" s="50">
        <v>3</v>
      </c>
      <c r="G37" s="49">
        <v>25</v>
      </c>
      <c r="H37" s="48" t="s">
        <v>70</v>
      </c>
      <c r="I37" s="46">
        <v>19500</v>
      </c>
      <c r="J37" s="47">
        <v>18142</v>
      </c>
      <c r="K37" s="46">
        <v>18435</v>
      </c>
      <c r="L37" s="45">
        <f t="shared" si="9"/>
        <v>98.4</v>
      </c>
      <c r="M37" s="43">
        <v>2596</v>
      </c>
      <c r="N37" s="43">
        <v>1993</v>
      </c>
      <c r="O37" s="43">
        <v>1993</v>
      </c>
      <c r="P37" s="43">
        <v>9900</v>
      </c>
      <c r="Q37" s="43">
        <v>8275</v>
      </c>
      <c r="R37" s="43">
        <v>7093</v>
      </c>
      <c r="S37" s="43">
        <v>508</v>
      </c>
      <c r="T37" s="43">
        <v>456</v>
      </c>
      <c r="U37" s="43">
        <v>391</v>
      </c>
      <c r="V37" s="45">
        <f t="shared" si="10"/>
        <v>76.8</v>
      </c>
      <c r="W37" s="45">
        <f t="shared" si="11"/>
        <v>76.8</v>
      </c>
      <c r="X37" s="45">
        <f t="shared" si="12"/>
        <v>85.7</v>
      </c>
      <c r="Y37" s="44" t="s">
        <v>17</v>
      </c>
      <c r="Z37" s="43">
        <v>1365</v>
      </c>
      <c r="AA37" s="43">
        <v>3114</v>
      </c>
    </row>
    <row r="38" spans="1:27" s="30" customFormat="1" ht="14.1" customHeight="1">
      <c r="A38" s="153"/>
      <c r="B38" s="53">
        <v>59</v>
      </c>
      <c r="C38" s="53" t="s">
        <v>69</v>
      </c>
      <c r="D38" s="52" t="s">
        <v>18</v>
      </c>
      <c r="E38" s="51">
        <v>24</v>
      </c>
      <c r="F38" s="50">
        <v>3</v>
      </c>
      <c r="G38" s="49">
        <v>14</v>
      </c>
      <c r="H38" s="48">
        <v>27</v>
      </c>
      <c r="I38" s="46">
        <v>27300</v>
      </c>
      <c r="J38" s="47">
        <v>22836</v>
      </c>
      <c r="K38" s="46">
        <v>23580</v>
      </c>
      <c r="L38" s="45">
        <f t="shared" si="9"/>
        <v>96.8</v>
      </c>
      <c r="M38" s="43">
        <v>2637</v>
      </c>
      <c r="N38" s="43">
        <v>2479</v>
      </c>
      <c r="O38" s="43">
        <v>2159</v>
      </c>
      <c r="P38" s="43">
        <v>11460</v>
      </c>
      <c r="Q38" s="43">
        <v>8360</v>
      </c>
      <c r="R38" s="43">
        <v>7205</v>
      </c>
      <c r="S38" s="43">
        <v>420</v>
      </c>
      <c r="T38" s="43">
        <v>366</v>
      </c>
      <c r="U38" s="43">
        <v>316</v>
      </c>
      <c r="V38" s="45">
        <f t="shared" si="10"/>
        <v>94</v>
      </c>
      <c r="W38" s="45">
        <f t="shared" si="11"/>
        <v>81.900000000000006</v>
      </c>
      <c r="X38" s="45">
        <f t="shared" si="12"/>
        <v>86.2</v>
      </c>
      <c r="Y38" s="44" t="s">
        <v>36</v>
      </c>
      <c r="Z38" s="43">
        <v>1652</v>
      </c>
      <c r="AA38" s="43">
        <v>3326</v>
      </c>
    </row>
    <row r="39" spans="1:27" s="30" customFormat="1" ht="14.1" customHeight="1">
      <c r="A39" s="153"/>
      <c r="B39" s="53">
        <v>66</v>
      </c>
      <c r="C39" s="53" t="s">
        <v>68</v>
      </c>
      <c r="D39" s="52" t="s">
        <v>47</v>
      </c>
      <c r="E39" s="51">
        <v>58</v>
      </c>
      <c r="F39" s="50">
        <v>11</v>
      </c>
      <c r="G39" s="49">
        <v>28</v>
      </c>
      <c r="H39" s="48">
        <v>4</v>
      </c>
      <c r="I39" s="46">
        <v>11000</v>
      </c>
      <c r="J39" s="47">
        <v>9087</v>
      </c>
      <c r="K39" s="46">
        <v>9250</v>
      </c>
      <c r="L39" s="45">
        <f t="shared" si="9"/>
        <v>98.2</v>
      </c>
      <c r="M39" s="43">
        <v>1240</v>
      </c>
      <c r="N39" s="43">
        <v>901</v>
      </c>
      <c r="O39" s="43">
        <v>900</v>
      </c>
      <c r="P39" s="43">
        <v>5700</v>
      </c>
      <c r="Q39" s="43">
        <v>4377</v>
      </c>
      <c r="R39" s="43">
        <v>3388</v>
      </c>
      <c r="S39" s="43">
        <v>518</v>
      </c>
      <c r="T39" s="43">
        <v>482</v>
      </c>
      <c r="U39" s="43">
        <v>373</v>
      </c>
      <c r="V39" s="45">
        <f t="shared" si="10"/>
        <v>72.7</v>
      </c>
      <c r="W39" s="45">
        <f t="shared" si="11"/>
        <v>72.599999999999994</v>
      </c>
      <c r="X39" s="45">
        <f t="shared" si="12"/>
        <v>77.400000000000006</v>
      </c>
      <c r="Y39" s="66" t="s">
        <v>17</v>
      </c>
      <c r="Z39" s="43">
        <v>2678</v>
      </c>
      <c r="AA39" s="43">
        <v>4168</v>
      </c>
    </row>
    <row r="40" spans="1:27" s="30" customFormat="1" ht="14.1" customHeight="1">
      <c r="A40" s="153"/>
      <c r="B40" s="53">
        <v>64</v>
      </c>
      <c r="C40" s="53" t="s">
        <v>67</v>
      </c>
      <c r="D40" s="52" t="s">
        <v>18</v>
      </c>
      <c r="E40" s="51">
        <v>26</v>
      </c>
      <c r="F40" s="50">
        <v>4</v>
      </c>
      <c r="G40" s="49">
        <v>21</v>
      </c>
      <c r="H40" s="48">
        <v>35</v>
      </c>
      <c r="I40" s="46">
        <v>13500</v>
      </c>
      <c r="J40" s="47">
        <v>13357</v>
      </c>
      <c r="K40" s="46">
        <v>13370</v>
      </c>
      <c r="L40" s="45">
        <f t="shared" si="9"/>
        <v>99.9</v>
      </c>
      <c r="M40" s="43">
        <v>1715</v>
      </c>
      <c r="N40" s="43">
        <v>1319</v>
      </c>
      <c r="O40" s="43">
        <v>1311</v>
      </c>
      <c r="P40" s="43">
        <v>7300</v>
      </c>
      <c r="Q40" s="43">
        <v>5298</v>
      </c>
      <c r="R40" s="43">
        <v>4686</v>
      </c>
      <c r="S40" s="43">
        <v>541</v>
      </c>
      <c r="T40" s="43">
        <v>397</v>
      </c>
      <c r="U40" s="43">
        <v>351</v>
      </c>
      <c r="V40" s="45">
        <f t="shared" si="10"/>
        <v>76.900000000000006</v>
      </c>
      <c r="W40" s="45">
        <f t="shared" si="11"/>
        <v>76.400000000000006</v>
      </c>
      <c r="X40" s="45">
        <f t="shared" si="12"/>
        <v>88.4</v>
      </c>
      <c r="Y40" s="66" t="s">
        <v>17</v>
      </c>
      <c r="Z40" s="43">
        <v>1657</v>
      </c>
      <c r="AA40" s="43">
        <v>3245</v>
      </c>
    </row>
    <row r="41" spans="1:27" s="30" customFormat="1" ht="14.1" customHeight="1">
      <c r="A41" s="153"/>
      <c r="B41" s="53">
        <v>88</v>
      </c>
      <c r="C41" s="53" t="s">
        <v>66</v>
      </c>
      <c r="D41" s="52" t="s">
        <v>18</v>
      </c>
      <c r="E41" s="51">
        <v>13</v>
      </c>
      <c r="F41" s="50">
        <v>3</v>
      </c>
      <c r="G41" s="49">
        <v>26</v>
      </c>
      <c r="H41" s="48">
        <v>22</v>
      </c>
      <c r="I41" s="46">
        <v>5620</v>
      </c>
      <c r="J41" s="47">
        <v>4747</v>
      </c>
      <c r="K41" s="46">
        <v>4762</v>
      </c>
      <c r="L41" s="45">
        <f t="shared" si="9"/>
        <v>99.7</v>
      </c>
      <c r="M41" s="43">
        <v>610</v>
      </c>
      <c r="N41" s="43">
        <v>428</v>
      </c>
      <c r="O41" s="43">
        <v>428</v>
      </c>
      <c r="P41" s="43">
        <v>2265</v>
      </c>
      <c r="Q41" s="43">
        <v>1951</v>
      </c>
      <c r="R41" s="43">
        <v>1671</v>
      </c>
      <c r="S41" s="43">
        <v>403</v>
      </c>
      <c r="T41" s="43">
        <v>411</v>
      </c>
      <c r="U41" s="43">
        <v>352</v>
      </c>
      <c r="V41" s="45">
        <f t="shared" si="10"/>
        <v>70.2</v>
      </c>
      <c r="W41" s="45">
        <f t="shared" si="11"/>
        <v>70.2</v>
      </c>
      <c r="X41" s="45">
        <f t="shared" si="12"/>
        <v>85.6</v>
      </c>
      <c r="Y41" s="55" t="s">
        <v>17</v>
      </c>
      <c r="Z41" s="43">
        <v>2343</v>
      </c>
      <c r="AA41" s="43">
        <v>3661</v>
      </c>
    </row>
    <row r="42" spans="1:27" s="30" customFormat="1" ht="14.1" customHeight="1" thickBot="1">
      <c r="A42" s="153"/>
      <c r="B42" s="42">
        <v>52</v>
      </c>
      <c r="C42" s="42" t="s">
        <v>65</v>
      </c>
      <c r="D42" s="41" t="s">
        <v>18</v>
      </c>
      <c r="E42" s="40">
        <v>24</v>
      </c>
      <c r="F42" s="39">
        <v>3</v>
      </c>
      <c r="G42" s="38">
        <v>23</v>
      </c>
      <c r="H42" s="37">
        <v>33</v>
      </c>
      <c r="I42" s="34">
        <v>9500</v>
      </c>
      <c r="J42" s="35">
        <v>8851</v>
      </c>
      <c r="K42" s="34">
        <v>8870</v>
      </c>
      <c r="L42" s="33">
        <f t="shared" si="9"/>
        <v>99.8</v>
      </c>
      <c r="M42" s="31">
        <v>1065</v>
      </c>
      <c r="N42" s="31">
        <v>824</v>
      </c>
      <c r="O42" s="31">
        <v>824</v>
      </c>
      <c r="P42" s="31">
        <v>4000</v>
      </c>
      <c r="Q42" s="31">
        <v>3394</v>
      </c>
      <c r="R42" s="31">
        <v>2910</v>
      </c>
      <c r="S42" s="31">
        <v>421</v>
      </c>
      <c r="T42" s="31">
        <v>383</v>
      </c>
      <c r="U42" s="31">
        <v>329</v>
      </c>
      <c r="V42" s="33">
        <f t="shared" si="10"/>
        <v>77.400000000000006</v>
      </c>
      <c r="W42" s="33">
        <f t="shared" si="11"/>
        <v>77.400000000000006</v>
      </c>
      <c r="X42" s="33">
        <f t="shared" si="12"/>
        <v>85.7</v>
      </c>
      <c r="Y42" s="32" t="s">
        <v>17</v>
      </c>
      <c r="Z42" s="31">
        <v>1728</v>
      </c>
      <c r="AA42" s="31">
        <v>3024</v>
      </c>
    </row>
    <row r="43" spans="1:27" ht="14.1" customHeight="1" thickTop="1">
      <c r="A43" s="153"/>
      <c r="B43" s="65"/>
      <c r="C43" s="29" t="s">
        <v>0</v>
      </c>
      <c r="D43" s="112"/>
      <c r="E43" s="113"/>
      <c r="F43" s="114"/>
      <c r="G43" s="115"/>
      <c r="H43" s="116"/>
      <c r="I43" s="117">
        <f>+SUM(I35:I42)</f>
        <v>188420</v>
      </c>
      <c r="J43" s="118">
        <f>+SUM(J35:J42)</f>
        <v>174018</v>
      </c>
      <c r="K43" s="117">
        <f>+SUM(K35:K42)</f>
        <v>175668</v>
      </c>
      <c r="L43" s="119">
        <f t="shared" si="9"/>
        <v>99.1</v>
      </c>
      <c r="M43" s="117">
        <f>+SUM(M35:M42)</f>
        <v>22888</v>
      </c>
      <c r="N43" s="117">
        <f t="shared" ref="N43:O43" si="13">+SUM(N35:N42)</f>
        <v>18400</v>
      </c>
      <c r="O43" s="117">
        <f t="shared" si="13"/>
        <v>17570</v>
      </c>
      <c r="P43" s="117">
        <f t="shared" ref="P43" si="14">+SUM(P35:P42)</f>
        <v>88225</v>
      </c>
      <c r="Q43" s="117">
        <f t="shared" ref="Q43" si="15">+SUM(Q35:Q42)</f>
        <v>72511</v>
      </c>
      <c r="R43" s="117">
        <f t="shared" ref="R43" si="16">+SUM(R35:R42)</f>
        <v>62610</v>
      </c>
      <c r="S43" s="117">
        <f>+ROUND(P43/I43*1000,0)</f>
        <v>468</v>
      </c>
      <c r="T43" s="117">
        <f>+ROUND(Q43/J43*1000,0)</f>
        <v>417</v>
      </c>
      <c r="U43" s="117">
        <f>+ROUND(R43/J43*1000,0)</f>
        <v>360</v>
      </c>
      <c r="V43" s="119">
        <f>+ROUND((N43)/(M43)*100,1)</f>
        <v>80.400000000000006</v>
      </c>
      <c r="W43" s="119">
        <f>+ROUND((O43)/(M43)*100,1)</f>
        <v>76.8</v>
      </c>
      <c r="X43" s="119">
        <f t="shared" si="12"/>
        <v>86.3</v>
      </c>
      <c r="Y43" s="120" t="s">
        <v>16</v>
      </c>
      <c r="Z43" s="117">
        <f>+ROUND(SUM(Z35:Z42)/8,0)</f>
        <v>1915</v>
      </c>
      <c r="AA43" s="117">
        <f>+ROUND(SUM(AA35:AA42)/8,0)</f>
        <v>3415</v>
      </c>
    </row>
    <row r="44" spans="1:27" ht="14.1" customHeight="1">
      <c r="A44" s="154"/>
      <c r="B44" s="64"/>
      <c r="C44" s="28"/>
      <c r="D44" s="121"/>
      <c r="E44" s="122"/>
      <c r="F44" s="123"/>
      <c r="G44" s="124"/>
      <c r="H44" s="125"/>
      <c r="I44" s="126"/>
      <c r="J44" s="127"/>
      <c r="K44" s="126"/>
      <c r="L44" s="128"/>
      <c r="M44" s="126"/>
      <c r="N44" s="126"/>
      <c r="O44" s="126"/>
      <c r="P44" s="126"/>
      <c r="Q44" s="126"/>
      <c r="R44" s="126"/>
      <c r="S44" s="126"/>
      <c r="T44" s="126"/>
      <c r="U44" s="126"/>
      <c r="V44" s="128"/>
      <c r="W44" s="128"/>
      <c r="X44" s="128"/>
      <c r="Y44" s="126"/>
      <c r="Z44" s="126"/>
      <c r="AA44" s="126"/>
    </row>
    <row r="45" spans="1:27" s="30" customFormat="1" ht="14.1" customHeight="1">
      <c r="A45" s="152" t="s">
        <v>64</v>
      </c>
      <c r="B45" s="63">
        <v>70</v>
      </c>
      <c r="C45" s="63" t="s">
        <v>63</v>
      </c>
      <c r="D45" s="62" t="s">
        <v>18</v>
      </c>
      <c r="E45" s="61">
        <v>23</v>
      </c>
      <c r="F45" s="60">
        <v>3</v>
      </c>
      <c r="G45" s="59">
        <v>14</v>
      </c>
      <c r="H45" s="58">
        <v>31</v>
      </c>
      <c r="I45" s="34">
        <v>104400</v>
      </c>
      <c r="J45" s="35">
        <v>98295</v>
      </c>
      <c r="K45" s="34">
        <v>99275</v>
      </c>
      <c r="L45" s="56">
        <f>+ROUND(J45/K45*100,1)</f>
        <v>99</v>
      </c>
      <c r="M45" s="17">
        <v>11272</v>
      </c>
      <c r="N45" s="17">
        <v>10284</v>
      </c>
      <c r="O45" s="17">
        <v>9444</v>
      </c>
      <c r="P45" s="17">
        <v>44400</v>
      </c>
      <c r="Q45" s="17">
        <v>35782</v>
      </c>
      <c r="R45" s="17">
        <v>30798</v>
      </c>
      <c r="S45" s="17">
        <v>425</v>
      </c>
      <c r="T45" s="17">
        <v>364</v>
      </c>
      <c r="U45" s="17">
        <v>313</v>
      </c>
      <c r="V45" s="56">
        <f>+ROUND(N45/M45*100,1)</f>
        <v>91.2</v>
      </c>
      <c r="W45" s="56">
        <f>+ROUND(O45/M45*100,1)</f>
        <v>83.8</v>
      </c>
      <c r="X45" s="56">
        <f>+ROUND(R45/Q45*100,1)</f>
        <v>86.1</v>
      </c>
      <c r="Y45" s="90" t="s">
        <v>17</v>
      </c>
      <c r="Z45" s="17">
        <v>1400</v>
      </c>
      <c r="AA45" s="17">
        <v>2920</v>
      </c>
    </row>
    <row r="46" spans="1:27" s="30" customFormat="1" ht="14.1" customHeight="1">
      <c r="A46" s="153"/>
      <c r="B46" s="53">
        <v>83</v>
      </c>
      <c r="C46" s="53" t="s">
        <v>62</v>
      </c>
      <c r="D46" s="52" t="s">
        <v>18</v>
      </c>
      <c r="E46" s="51">
        <v>25</v>
      </c>
      <c r="F46" s="50">
        <v>3</v>
      </c>
      <c r="G46" s="49">
        <v>26</v>
      </c>
      <c r="H46" s="48" t="s">
        <v>61</v>
      </c>
      <c r="I46" s="46">
        <v>13400</v>
      </c>
      <c r="J46" s="47">
        <v>12992</v>
      </c>
      <c r="K46" s="46">
        <v>13034</v>
      </c>
      <c r="L46" s="45">
        <f>+ROUND(J46/K46*100,1)</f>
        <v>99.7</v>
      </c>
      <c r="M46" s="43">
        <v>1223</v>
      </c>
      <c r="N46" s="43">
        <v>1201</v>
      </c>
      <c r="O46" s="43">
        <v>1201</v>
      </c>
      <c r="P46" s="43">
        <v>5000</v>
      </c>
      <c r="Q46" s="43">
        <v>3873</v>
      </c>
      <c r="R46" s="43">
        <v>3342</v>
      </c>
      <c r="S46" s="43">
        <v>373</v>
      </c>
      <c r="T46" s="43">
        <v>298</v>
      </c>
      <c r="U46" s="43">
        <v>257</v>
      </c>
      <c r="V46" s="45">
        <f>+ROUND(N46/M46*100,1)</f>
        <v>98.2</v>
      </c>
      <c r="W46" s="45">
        <f>+ROUND(O46/M46*100,1)</f>
        <v>98.2</v>
      </c>
      <c r="X46" s="45">
        <f>+ROUND(R46/Q46*100,1)</f>
        <v>86.3</v>
      </c>
      <c r="Y46" s="66" t="s">
        <v>38</v>
      </c>
      <c r="Z46" s="43">
        <v>1923</v>
      </c>
      <c r="AA46" s="43">
        <v>3716</v>
      </c>
    </row>
    <row r="47" spans="1:27" s="30" customFormat="1" ht="14.1" customHeight="1" thickBot="1">
      <c r="A47" s="153"/>
      <c r="B47" s="42">
        <v>76</v>
      </c>
      <c r="C47" s="42" t="s">
        <v>60</v>
      </c>
      <c r="D47" s="41" t="s">
        <v>47</v>
      </c>
      <c r="E47" s="40">
        <v>63</v>
      </c>
      <c r="F47" s="39">
        <v>11</v>
      </c>
      <c r="G47" s="38">
        <v>7</v>
      </c>
      <c r="H47" s="37">
        <v>9</v>
      </c>
      <c r="I47" s="34">
        <v>10300</v>
      </c>
      <c r="J47" s="35">
        <v>10197</v>
      </c>
      <c r="K47" s="34">
        <v>10275</v>
      </c>
      <c r="L47" s="33">
        <f>+ROUND(J47/K47*100,1)</f>
        <v>99.2</v>
      </c>
      <c r="M47" s="31">
        <v>1034</v>
      </c>
      <c r="N47" s="31">
        <v>968</v>
      </c>
      <c r="O47" s="31">
        <v>968</v>
      </c>
      <c r="P47" s="31">
        <v>4500</v>
      </c>
      <c r="Q47" s="31">
        <v>3937</v>
      </c>
      <c r="R47" s="31">
        <v>2825</v>
      </c>
      <c r="S47" s="31">
        <v>437</v>
      </c>
      <c r="T47" s="31">
        <v>386</v>
      </c>
      <c r="U47" s="31">
        <v>277</v>
      </c>
      <c r="V47" s="33">
        <f>+ROUND(N47/M47*100,1)</f>
        <v>93.6</v>
      </c>
      <c r="W47" s="33">
        <f>+ROUND(O47/M47*100,1)</f>
        <v>93.6</v>
      </c>
      <c r="X47" s="33">
        <f>+ROUND(R47/Q47*100,1)</f>
        <v>71.8</v>
      </c>
      <c r="Y47" s="55" t="s">
        <v>17</v>
      </c>
      <c r="Z47" s="31">
        <v>1836</v>
      </c>
      <c r="AA47" s="31">
        <v>3790</v>
      </c>
    </row>
    <row r="48" spans="1:27" ht="14.1" customHeight="1" thickTop="1">
      <c r="A48" s="153"/>
      <c r="B48" s="65"/>
      <c r="C48" s="29" t="s">
        <v>0</v>
      </c>
      <c r="D48" s="112"/>
      <c r="E48" s="113"/>
      <c r="F48" s="114"/>
      <c r="G48" s="115"/>
      <c r="H48" s="116"/>
      <c r="I48" s="117">
        <f>+SUM(I45:I47)</f>
        <v>128100</v>
      </c>
      <c r="J48" s="117">
        <f t="shared" ref="J48:K48" si="17">+SUM(J45:J47)</f>
        <v>121484</v>
      </c>
      <c r="K48" s="117">
        <f t="shared" si="17"/>
        <v>122584</v>
      </c>
      <c r="L48" s="119">
        <f>+ROUND(J48/K48*100,1)</f>
        <v>99.1</v>
      </c>
      <c r="M48" s="117">
        <f>+SUM(M45:M47)</f>
        <v>13529</v>
      </c>
      <c r="N48" s="117">
        <f t="shared" ref="N48:O48" si="18">+SUM(N45:N47)</f>
        <v>12453</v>
      </c>
      <c r="O48" s="117">
        <f t="shared" si="18"/>
        <v>11613</v>
      </c>
      <c r="P48" s="117">
        <f t="shared" ref="P48" si="19">+SUM(P45:P47)</f>
        <v>53900</v>
      </c>
      <c r="Q48" s="117">
        <f t="shared" ref="Q48" si="20">+SUM(Q45:Q47)</f>
        <v>43592</v>
      </c>
      <c r="R48" s="117">
        <f t="shared" ref="R48" si="21">+SUM(R45:R47)</f>
        <v>36965</v>
      </c>
      <c r="S48" s="117">
        <f>+ROUND(P48/I48*1000,0)</f>
        <v>421</v>
      </c>
      <c r="T48" s="117">
        <f>+ROUND(Q48/J48*1000,0)</f>
        <v>359</v>
      </c>
      <c r="U48" s="117">
        <f>+ROUND(R48/J48*1000,0)</f>
        <v>304</v>
      </c>
      <c r="V48" s="119">
        <f>+ROUND(N48/M48*100,1)</f>
        <v>92</v>
      </c>
      <c r="W48" s="119">
        <f>+ROUND(O48/M48*100,1)</f>
        <v>85.8</v>
      </c>
      <c r="X48" s="119">
        <f>+ROUND(R48/Q48*100,1)</f>
        <v>84.8</v>
      </c>
      <c r="Y48" s="120" t="s">
        <v>16</v>
      </c>
      <c r="Z48" s="117">
        <f>+ROUND(SUM(Z45:Z47)/3,0)</f>
        <v>1720</v>
      </c>
      <c r="AA48" s="117">
        <f>+ROUND(SUM(AA45:AA47)/3,0)</f>
        <v>3475</v>
      </c>
    </row>
    <row r="49" spans="1:27" ht="14.1" customHeight="1">
      <c r="A49" s="154"/>
      <c r="B49" s="64"/>
      <c r="C49" s="28"/>
      <c r="D49" s="121"/>
      <c r="E49" s="122"/>
      <c r="F49" s="123"/>
      <c r="G49" s="124"/>
      <c r="H49" s="125"/>
      <c r="I49" s="126"/>
      <c r="J49" s="127"/>
      <c r="K49" s="126"/>
      <c r="L49" s="128"/>
      <c r="M49" s="126"/>
      <c r="N49" s="126"/>
      <c r="O49" s="126"/>
      <c r="P49" s="126"/>
      <c r="Q49" s="126"/>
      <c r="R49" s="126"/>
      <c r="S49" s="126"/>
      <c r="T49" s="126"/>
      <c r="U49" s="126"/>
      <c r="V49" s="128"/>
      <c r="W49" s="128"/>
      <c r="X49" s="128"/>
      <c r="Y49" s="126"/>
      <c r="Z49" s="126"/>
      <c r="AA49" s="126"/>
    </row>
    <row r="50" spans="1:27" s="30" customFormat="1" ht="14.1" customHeight="1" thickBot="1">
      <c r="A50" s="152" t="s">
        <v>59</v>
      </c>
      <c r="B50" s="89">
        <v>20</v>
      </c>
      <c r="C50" s="89" t="s">
        <v>58</v>
      </c>
      <c r="D50" s="88" t="s">
        <v>18</v>
      </c>
      <c r="E50" s="87">
        <v>9</v>
      </c>
      <c r="F50" s="86">
        <v>3</v>
      </c>
      <c r="G50" s="85">
        <v>31</v>
      </c>
      <c r="H50" s="84">
        <v>19</v>
      </c>
      <c r="I50" s="34">
        <v>7000</v>
      </c>
      <c r="J50" s="35">
        <v>5247</v>
      </c>
      <c r="K50" s="34">
        <v>5247</v>
      </c>
      <c r="L50" s="83">
        <f>+ROUND(J50/K50*100,1)</f>
        <v>100</v>
      </c>
      <c r="M50" s="81">
        <v>791</v>
      </c>
      <c r="N50" s="81">
        <v>687</v>
      </c>
      <c r="O50" s="81">
        <v>676</v>
      </c>
      <c r="P50" s="81">
        <v>4085</v>
      </c>
      <c r="Q50" s="81">
        <v>2671</v>
      </c>
      <c r="R50" s="81">
        <v>2161</v>
      </c>
      <c r="S50" s="81">
        <v>584</v>
      </c>
      <c r="T50" s="81">
        <v>509</v>
      </c>
      <c r="U50" s="81">
        <v>412</v>
      </c>
      <c r="V50" s="82">
        <f>+ROUND(N50/M50*100,1)</f>
        <v>86.9</v>
      </c>
      <c r="W50" s="82">
        <f>+ROUND(O50/M50*100,1)</f>
        <v>85.5</v>
      </c>
      <c r="X50" s="82">
        <f>+ROUND(R50/Q50*100,1)</f>
        <v>80.900000000000006</v>
      </c>
      <c r="Y50" s="55" t="s">
        <v>40</v>
      </c>
      <c r="Z50" s="81">
        <v>1944</v>
      </c>
      <c r="AA50" s="80">
        <v>3888</v>
      </c>
    </row>
    <row r="51" spans="1:27" ht="14.1" customHeight="1" thickTop="1">
      <c r="A51" s="153"/>
      <c r="B51" s="65"/>
      <c r="C51" s="29" t="s">
        <v>0</v>
      </c>
      <c r="D51" s="112"/>
      <c r="E51" s="113"/>
      <c r="F51" s="114"/>
      <c r="G51" s="115"/>
      <c r="H51" s="116"/>
      <c r="I51" s="117">
        <f>+I50</f>
        <v>7000</v>
      </c>
      <c r="J51" s="118">
        <f>+J50</f>
        <v>5247</v>
      </c>
      <c r="K51" s="117">
        <f>+K50</f>
        <v>5247</v>
      </c>
      <c r="L51" s="119">
        <f>+ROUND(J51/K51*100,1)</f>
        <v>100</v>
      </c>
      <c r="M51" s="117">
        <f t="shared" ref="M51:R51" si="22">+M50</f>
        <v>791</v>
      </c>
      <c r="N51" s="117">
        <f t="shared" si="22"/>
        <v>687</v>
      </c>
      <c r="O51" s="117">
        <f t="shared" si="22"/>
        <v>676</v>
      </c>
      <c r="P51" s="117">
        <f t="shared" si="22"/>
        <v>4085</v>
      </c>
      <c r="Q51" s="117">
        <f t="shared" si="22"/>
        <v>2671</v>
      </c>
      <c r="R51" s="117">
        <f t="shared" si="22"/>
        <v>2161</v>
      </c>
      <c r="S51" s="117">
        <f>+ROUND(P51/I51*1000,0)</f>
        <v>584</v>
      </c>
      <c r="T51" s="117">
        <f>+ROUND(Q51/J51*1000,0)</f>
        <v>509</v>
      </c>
      <c r="U51" s="117">
        <f>+ROUND(R51/J51*1000,0)</f>
        <v>412</v>
      </c>
      <c r="V51" s="119">
        <f>+ROUND(N51/M51*100,1)</f>
        <v>86.9</v>
      </c>
      <c r="W51" s="119">
        <f>+ROUND(O51/M51*100,1)</f>
        <v>85.5</v>
      </c>
      <c r="X51" s="119">
        <f>+ROUND(R51/Q51*100,1)</f>
        <v>80.900000000000006</v>
      </c>
      <c r="Y51" s="120" t="s">
        <v>16</v>
      </c>
      <c r="Z51" s="117">
        <f>+Z50</f>
        <v>1944</v>
      </c>
      <c r="AA51" s="117">
        <f>+AA50</f>
        <v>3888</v>
      </c>
    </row>
    <row r="52" spans="1:27" ht="14.1" customHeight="1">
      <c r="A52" s="154"/>
      <c r="B52" s="64"/>
      <c r="C52" s="28"/>
      <c r="D52" s="121"/>
      <c r="E52" s="122"/>
      <c r="F52" s="123"/>
      <c r="G52" s="124"/>
      <c r="H52" s="125"/>
      <c r="I52" s="126"/>
      <c r="J52" s="127"/>
      <c r="K52" s="126"/>
      <c r="L52" s="128"/>
      <c r="M52" s="126"/>
      <c r="N52" s="126"/>
      <c r="O52" s="126"/>
      <c r="P52" s="126"/>
      <c r="Q52" s="126"/>
      <c r="R52" s="126"/>
      <c r="S52" s="126"/>
      <c r="T52" s="126"/>
      <c r="U52" s="126"/>
      <c r="V52" s="128"/>
      <c r="W52" s="128"/>
      <c r="X52" s="128"/>
      <c r="Y52" s="126"/>
      <c r="Z52" s="126"/>
      <c r="AA52" s="126"/>
    </row>
    <row r="53" spans="1:27" s="30" customFormat="1" ht="14.1" customHeight="1">
      <c r="A53" s="152" t="s">
        <v>7</v>
      </c>
      <c r="B53" s="63">
        <v>4</v>
      </c>
      <c r="C53" s="63" t="s">
        <v>57</v>
      </c>
      <c r="D53" s="62" t="s">
        <v>18</v>
      </c>
      <c r="E53" s="61">
        <v>27</v>
      </c>
      <c r="F53" s="60">
        <v>3</v>
      </c>
      <c r="G53" s="59">
        <v>27</v>
      </c>
      <c r="H53" s="58" t="s">
        <v>56</v>
      </c>
      <c r="I53" s="34">
        <v>203500</v>
      </c>
      <c r="J53" s="35">
        <v>204276</v>
      </c>
      <c r="K53" s="34">
        <v>205044</v>
      </c>
      <c r="L53" s="56">
        <f t="shared" ref="L53:L63" si="23">+ROUND(J53/K53*100,1)</f>
        <v>99.6</v>
      </c>
      <c r="M53" s="17">
        <v>25460</v>
      </c>
      <c r="N53" s="17">
        <v>23071</v>
      </c>
      <c r="O53" s="17">
        <v>22410</v>
      </c>
      <c r="P53" s="17">
        <v>82000</v>
      </c>
      <c r="Q53" s="17">
        <v>77122</v>
      </c>
      <c r="R53" s="17">
        <v>69563</v>
      </c>
      <c r="S53" s="17">
        <v>403</v>
      </c>
      <c r="T53" s="17">
        <v>378</v>
      </c>
      <c r="U53" s="17">
        <v>341</v>
      </c>
      <c r="V53" s="56">
        <f>+ROUND(N53/M53*100,1)</f>
        <v>90.6</v>
      </c>
      <c r="W53" s="56">
        <f>+ROUND(O53/M53*100,1)</f>
        <v>88</v>
      </c>
      <c r="X53" s="56">
        <f t="shared" ref="X53:X63" si="24">+ROUND(R53/Q53*100,1)</f>
        <v>90.2</v>
      </c>
      <c r="Y53" s="55" t="s">
        <v>17</v>
      </c>
      <c r="Z53" s="17">
        <v>1540</v>
      </c>
      <c r="AA53" s="17">
        <v>2670</v>
      </c>
    </row>
    <row r="54" spans="1:27" s="30" customFormat="1" ht="14.1" customHeight="1">
      <c r="A54" s="153"/>
      <c r="B54" s="53">
        <v>41</v>
      </c>
      <c r="C54" s="53" t="s">
        <v>55</v>
      </c>
      <c r="D54" s="52" t="s">
        <v>18</v>
      </c>
      <c r="E54" s="51">
        <v>27</v>
      </c>
      <c r="F54" s="50">
        <v>3</v>
      </c>
      <c r="G54" s="49">
        <v>31</v>
      </c>
      <c r="H54" s="48" t="s">
        <v>54</v>
      </c>
      <c r="I54" s="46">
        <v>16610</v>
      </c>
      <c r="J54" s="47">
        <v>15112</v>
      </c>
      <c r="K54" s="46">
        <v>15112</v>
      </c>
      <c r="L54" s="45">
        <f t="shared" si="23"/>
        <v>100</v>
      </c>
      <c r="M54" s="43">
        <v>1991</v>
      </c>
      <c r="N54" s="43">
        <v>1517</v>
      </c>
      <c r="O54" s="43">
        <v>1414</v>
      </c>
      <c r="P54" s="43">
        <v>6810</v>
      </c>
      <c r="Q54" s="43">
        <v>6575</v>
      </c>
      <c r="R54" s="43">
        <v>5440</v>
      </c>
      <c r="S54" s="43">
        <v>410</v>
      </c>
      <c r="T54" s="43">
        <v>435</v>
      </c>
      <c r="U54" s="43">
        <v>360</v>
      </c>
      <c r="V54" s="45">
        <f>+ROUND(N54/M54*100,1)</f>
        <v>76.2</v>
      </c>
      <c r="W54" s="45">
        <f>+ROUND(O54/M54*100,1)</f>
        <v>71</v>
      </c>
      <c r="X54" s="45">
        <f t="shared" si="24"/>
        <v>82.7</v>
      </c>
      <c r="Y54" s="44" t="s">
        <v>17</v>
      </c>
      <c r="Z54" s="43">
        <v>1540</v>
      </c>
      <c r="AA54" s="43">
        <v>2670</v>
      </c>
    </row>
    <row r="55" spans="1:27" s="30" customFormat="1" ht="14.1" customHeight="1">
      <c r="A55" s="153"/>
      <c r="B55" s="53">
        <v>47</v>
      </c>
      <c r="C55" s="53" t="s">
        <v>53</v>
      </c>
      <c r="D55" s="52" t="s">
        <v>18</v>
      </c>
      <c r="E55" s="51">
        <v>27</v>
      </c>
      <c r="F55" s="50">
        <v>3</v>
      </c>
      <c r="G55" s="49">
        <v>31</v>
      </c>
      <c r="H55" s="48" t="s">
        <v>52</v>
      </c>
      <c r="I55" s="46">
        <v>5040</v>
      </c>
      <c r="J55" s="47">
        <v>4692</v>
      </c>
      <c r="K55" s="46">
        <v>4758</v>
      </c>
      <c r="L55" s="45">
        <f t="shared" si="23"/>
        <v>98.6</v>
      </c>
      <c r="M55" s="43">
        <v>526</v>
      </c>
      <c r="N55" s="43">
        <v>431</v>
      </c>
      <c r="O55" s="43">
        <v>405</v>
      </c>
      <c r="P55" s="43">
        <v>1960</v>
      </c>
      <c r="Q55" s="43">
        <v>1766</v>
      </c>
      <c r="R55" s="43">
        <v>1437</v>
      </c>
      <c r="S55" s="43">
        <v>389</v>
      </c>
      <c r="T55" s="43">
        <v>376</v>
      </c>
      <c r="U55" s="43">
        <v>306</v>
      </c>
      <c r="V55" s="45">
        <f>+ROUND(N55/M55*100,1)</f>
        <v>81.900000000000006</v>
      </c>
      <c r="W55" s="45">
        <f>+ROUND(O55/M55*100,1)</f>
        <v>77</v>
      </c>
      <c r="X55" s="45">
        <f t="shared" si="24"/>
        <v>81.400000000000006</v>
      </c>
      <c r="Y55" s="66" t="s">
        <v>17</v>
      </c>
      <c r="Z55" s="43">
        <v>1540</v>
      </c>
      <c r="AA55" s="43">
        <v>2670</v>
      </c>
    </row>
    <row r="56" spans="1:27" s="30" customFormat="1" ht="14.1" customHeight="1">
      <c r="A56" s="153"/>
      <c r="B56" s="53">
        <v>19</v>
      </c>
      <c r="C56" s="53" t="s">
        <v>51</v>
      </c>
      <c r="D56" s="52" t="s">
        <v>18</v>
      </c>
      <c r="E56" s="51">
        <v>22</v>
      </c>
      <c r="F56" s="50">
        <v>3</v>
      </c>
      <c r="G56" s="49">
        <v>26</v>
      </c>
      <c r="H56" s="48">
        <v>30</v>
      </c>
      <c r="I56" s="46">
        <v>16600</v>
      </c>
      <c r="J56" s="47">
        <v>15464</v>
      </c>
      <c r="K56" s="46">
        <v>15511</v>
      </c>
      <c r="L56" s="45">
        <f t="shared" si="23"/>
        <v>99.7</v>
      </c>
      <c r="M56" s="43">
        <v>1523</v>
      </c>
      <c r="N56" s="43">
        <v>1478</v>
      </c>
      <c r="O56" s="43">
        <v>1444</v>
      </c>
      <c r="P56" s="43">
        <v>8200</v>
      </c>
      <c r="Q56" s="43">
        <v>4863</v>
      </c>
      <c r="R56" s="43">
        <v>4161</v>
      </c>
      <c r="S56" s="43">
        <v>494</v>
      </c>
      <c r="T56" s="43">
        <v>314</v>
      </c>
      <c r="U56" s="43">
        <v>269</v>
      </c>
      <c r="V56" s="45">
        <f>+ROUND(N56/M56*100,1)</f>
        <v>97</v>
      </c>
      <c r="W56" s="45">
        <f>+ROUND(O56/M56*100,1)</f>
        <v>94.8</v>
      </c>
      <c r="X56" s="45">
        <f t="shared" si="24"/>
        <v>85.6</v>
      </c>
      <c r="Y56" s="55" t="s">
        <v>17</v>
      </c>
      <c r="Z56" s="43">
        <v>1540</v>
      </c>
      <c r="AA56" s="43">
        <v>2670</v>
      </c>
    </row>
    <row r="57" spans="1:27" s="30" customFormat="1" ht="14.1" customHeight="1">
      <c r="A57" s="153"/>
      <c r="B57" s="53">
        <v>46</v>
      </c>
      <c r="C57" s="53" t="s">
        <v>50</v>
      </c>
      <c r="D57" s="52" t="s">
        <v>18</v>
      </c>
      <c r="E57" s="51">
        <v>23</v>
      </c>
      <c r="F57" s="50">
        <v>7</v>
      </c>
      <c r="G57" s="49">
        <v>7</v>
      </c>
      <c r="H57" s="48">
        <v>31</v>
      </c>
      <c r="I57" s="46">
        <v>65300</v>
      </c>
      <c r="J57" s="47">
        <v>64144</v>
      </c>
      <c r="K57" s="46">
        <v>64183</v>
      </c>
      <c r="L57" s="45">
        <f t="shared" si="23"/>
        <v>99.9</v>
      </c>
      <c r="M57" s="43">
        <v>8315</v>
      </c>
      <c r="N57" s="43">
        <v>7503</v>
      </c>
      <c r="O57" s="43">
        <v>6871</v>
      </c>
      <c r="P57" s="43">
        <v>30400</v>
      </c>
      <c r="Q57" s="43">
        <v>25454</v>
      </c>
      <c r="R57" s="43">
        <v>22719</v>
      </c>
      <c r="S57" s="43">
        <v>466</v>
      </c>
      <c r="T57" s="43">
        <v>397</v>
      </c>
      <c r="U57" s="43">
        <v>354</v>
      </c>
      <c r="V57" s="45">
        <f>+ROUND(N57/M57*100,1)</f>
        <v>90.2</v>
      </c>
      <c r="W57" s="45">
        <f>+ROUND(O57/M57*100,1)</f>
        <v>82.6</v>
      </c>
      <c r="X57" s="45">
        <f t="shared" si="24"/>
        <v>89.3</v>
      </c>
      <c r="Y57" s="66" t="s">
        <v>17</v>
      </c>
      <c r="Z57" s="43">
        <v>1830</v>
      </c>
      <c r="AA57" s="43">
        <v>3070</v>
      </c>
    </row>
    <row r="58" spans="1:27" s="30" customFormat="1" ht="14.1" customHeight="1">
      <c r="A58" s="153"/>
      <c r="B58" s="53">
        <v>34</v>
      </c>
      <c r="C58" s="53" t="s">
        <v>49</v>
      </c>
      <c r="D58" s="52" t="s">
        <v>18</v>
      </c>
      <c r="E58" s="51">
        <v>16</v>
      </c>
      <c r="F58" s="50">
        <v>3</v>
      </c>
      <c r="G58" s="49">
        <v>30</v>
      </c>
      <c r="H58" s="48">
        <v>28</v>
      </c>
      <c r="I58" s="46">
        <v>36300</v>
      </c>
      <c r="J58" s="47">
        <v>32377</v>
      </c>
      <c r="K58" s="46">
        <v>32649</v>
      </c>
      <c r="L58" s="45">
        <f t="shared" si="23"/>
        <v>99.2</v>
      </c>
      <c r="M58" s="43">
        <v>4549</v>
      </c>
      <c r="N58" s="43">
        <v>3305</v>
      </c>
      <c r="O58" s="43">
        <v>3277</v>
      </c>
      <c r="P58" s="43">
        <v>19600</v>
      </c>
      <c r="Q58" s="43">
        <v>14448</v>
      </c>
      <c r="R58" s="43">
        <v>12440</v>
      </c>
      <c r="S58" s="43">
        <v>540</v>
      </c>
      <c r="T58" s="43">
        <v>446</v>
      </c>
      <c r="U58" s="43">
        <v>384</v>
      </c>
      <c r="V58" s="45">
        <f>+ROUND((N58+4)/(M58+4)*100,1)</f>
        <v>72.7</v>
      </c>
      <c r="W58" s="45">
        <f>+ROUND((O58+4)/(M58+4)*100,1)</f>
        <v>72.099999999999994</v>
      </c>
      <c r="X58" s="45">
        <f t="shared" si="24"/>
        <v>86.1</v>
      </c>
      <c r="Y58" s="55" t="s">
        <v>36</v>
      </c>
      <c r="Z58" s="43">
        <v>1540</v>
      </c>
      <c r="AA58" s="43">
        <v>3500</v>
      </c>
    </row>
    <row r="59" spans="1:27" s="30" customFormat="1" ht="14.1" customHeight="1">
      <c r="A59" s="153"/>
      <c r="B59" s="53">
        <v>51</v>
      </c>
      <c r="C59" s="53" t="s">
        <v>48</v>
      </c>
      <c r="D59" s="52" t="s">
        <v>47</v>
      </c>
      <c r="E59" s="51">
        <v>56</v>
      </c>
      <c r="F59" s="50">
        <v>6</v>
      </c>
      <c r="G59" s="49">
        <v>10</v>
      </c>
      <c r="H59" s="79">
        <v>58</v>
      </c>
      <c r="I59" s="46">
        <v>12700</v>
      </c>
      <c r="J59" s="47">
        <v>8201</v>
      </c>
      <c r="K59" s="46">
        <v>8320</v>
      </c>
      <c r="L59" s="45">
        <f t="shared" si="23"/>
        <v>98.6</v>
      </c>
      <c r="M59" s="43">
        <v>1210</v>
      </c>
      <c r="N59" s="43">
        <v>799</v>
      </c>
      <c r="O59" s="43">
        <v>796</v>
      </c>
      <c r="P59" s="43">
        <v>6700</v>
      </c>
      <c r="Q59" s="43">
        <v>4624</v>
      </c>
      <c r="R59" s="43">
        <v>3877</v>
      </c>
      <c r="S59" s="43">
        <v>528</v>
      </c>
      <c r="T59" s="43">
        <v>458</v>
      </c>
      <c r="U59" s="43">
        <v>403</v>
      </c>
      <c r="V59" s="45">
        <f>+ROUND((N59+209)/(M59+209)*100,1)</f>
        <v>71</v>
      </c>
      <c r="W59" s="45">
        <f>+ROUND((O59+209)/(M59+209)*100,1)</f>
        <v>70.8</v>
      </c>
      <c r="X59" s="45">
        <f t="shared" si="24"/>
        <v>83.8</v>
      </c>
      <c r="Y59" s="44" t="s">
        <v>36</v>
      </c>
      <c r="Z59" s="43">
        <v>1540</v>
      </c>
      <c r="AA59" s="43">
        <v>3760</v>
      </c>
    </row>
    <row r="60" spans="1:27" s="30" customFormat="1" ht="14.1" customHeight="1">
      <c r="A60" s="153"/>
      <c r="B60" s="53">
        <v>73</v>
      </c>
      <c r="C60" s="53" t="s">
        <v>46</v>
      </c>
      <c r="D60" s="52" t="s">
        <v>18</v>
      </c>
      <c r="E60" s="51">
        <v>8</v>
      </c>
      <c r="F60" s="50">
        <v>11</v>
      </c>
      <c r="G60" s="49">
        <v>5</v>
      </c>
      <c r="H60" s="48">
        <v>17</v>
      </c>
      <c r="I60" s="46">
        <v>9150</v>
      </c>
      <c r="J60" s="47">
        <v>8970</v>
      </c>
      <c r="K60" s="46">
        <v>9017</v>
      </c>
      <c r="L60" s="45">
        <f t="shared" si="23"/>
        <v>99.5</v>
      </c>
      <c r="M60" s="43">
        <v>1250</v>
      </c>
      <c r="N60" s="43">
        <v>892</v>
      </c>
      <c r="O60" s="43">
        <v>889</v>
      </c>
      <c r="P60" s="43">
        <v>5200</v>
      </c>
      <c r="Q60" s="43">
        <v>3773</v>
      </c>
      <c r="R60" s="43">
        <v>3415</v>
      </c>
      <c r="S60" s="43">
        <v>568</v>
      </c>
      <c r="T60" s="43">
        <v>421</v>
      </c>
      <c r="U60" s="43">
        <v>381</v>
      </c>
      <c r="V60" s="45">
        <f>+ROUND(N60/M60*100,1)</f>
        <v>71.400000000000006</v>
      </c>
      <c r="W60" s="45">
        <f>+ROUND(O60/M60*100,1)</f>
        <v>71.099999999999994</v>
      </c>
      <c r="X60" s="45">
        <f t="shared" si="24"/>
        <v>90.5</v>
      </c>
      <c r="Y60" s="66" t="s">
        <v>36</v>
      </c>
      <c r="Z60" s="43">
        <v>1540</v>
      </c>
      <c r="AA60" s="43">
        <v>3090</v>
      </c>
    </row>
    <row r="61" spans="1:27" s="30" customFormat="1" ht="14.1" customHeight="1">
      <c r="A61" s="153"/>
      <c r="B61" s="107">
        <v>89</v>
      </c>
      <c r="C61" s="78" t="s">
        <v>45</v>
      </c>
      <c r="D61" s="77" t="s">
        <v>18</v>
      </c>
      <c r="E61" s="76">
        <v>24</v>
      </c>
      <c r="F61" s="75">
        <v>9</v>
      </c>
      <c r="G61" s="74">
        <v>28</v>
      </c>
      <c r="H61" s="73">
        <v>32</v>
      </c>
      <c r="I61" s="71">
        <v>47000</v>
      </c>
      <c r="J61" s="72">
        <v>44764</v>
      </c>
      <c r="K61" s="71">
        <v>45042</v>
      </c>
      <c r="L61" s="70">
        <f t="shared" si="23"/>
        <v>99.4</v>
      </c>
      <c r="M61" s="69">
        <v>5590</v>
      </c>
      <c r="N61" s="69">
        <v>4872</v>
      </c>
      <c r="O61" s="69">
        <v>4853</v>
      </c>
      <c r="P61" s="69">
        <v>20800</v>
      </c>
      <c r="Q61" s="69">
        <v>16862</v>
      </c>
      <c r="R61" s="69">
        <v>15273</v>
      </c>
      <c r="S61" s="69">
        <v>443</v>
      </c>
      <c r="T61" s="69">
        <v>377</v>
      </c>
      <c r="U61" s="69">
        <v>341</v>
      </c>
      <c r="V61" s="70">
        <f>+ROUND(N61/M61*100,1)</f>
        <v>87.2</v>
      </c>
      <c r="W61" s="70">
        <f>+ROUND(O61/M61*100,1)</f>
        <v>86.8</v>
      </c>
      <c r="X61" s="70">
        <f t="shared" si="24"/>
        <v>90.6</v>
      </c>
      <c r="Y61" s="66" t="s">
        <v>36</v>
      </c>
      <c r="Z61" s="69">
        <v>1540</v>
      </c>
      <c r="AA61" s="69">
        <v>3090</v>
      </c>
    </row>
    <row r="62" spans="1:27" s="30" customFormat="1" ht="14.1" customHeight="1" thickBot="1">
      <c r="A62" s="153"/>
      <c r="B62" s="42">
        <v>32</v>
      </c>
      <c r="C62" s="68" t="s">
        <v>44</v>
      </c>
      <c r="D62" s="67" t="s">
        <v>18</v>
      </c>
      <c r="E62" s="51">
        <v>20</v>
      </c>
      <c r="F62" s="50">
        <v>4</v>
      </c>
      <c r="G62" s="49">
        <v>30</v>
      </c>
      <c r="H62" s="48">
        <v>28</v>
      </c>
      <c r="I62" s="46">
        <v>9400</v>
      </c>
      <c r="J62" s="47">
        <v>8156</v>
      </c>
      <c r="K62" s="46">
        <v>8196</v>
      </c>
      <c r="L62" s="45">
        <f t="shared" si="23"/>
        <v>99.5</v>
      </c>
      <c r="M62" s="43">
        <v>928</v>
      </c>
      <c r="N62" s="43">
        <v>808</v>
      </c>
      <c r="O62" s="43">
        <v>788</v>
      </c>
      <c r="P62" s="43">
        <v>3700</v>
      </c>
      <c r="Q62" s="43">
        <v>3161</v>
      </c>
      <c r="R62" s="43">
        <v>2536</v>
      </c>
      <c r="S62" s="43">
        <v>394</v>
      </c>
      <c r="T62" s="43">
        <v>388</v>
      </c>
      <c r="U62" s="43">
        <v>311</v>
      </c>
      <c r="V62" s="45">
        <f>+ROUND(N62/M62*100,1)</f>
        <v>87.1</v>
      </c>
      <c r="W62" s="45">
        <f>+ROUND(O62/M62*100,1)</f>
        <v>84.9</v>
      </c>
      <c r="X62" s="45">
        <f t="shared" si="24"/>
        <v>80.2</v>
      </c>
      <c r="Y62" s="32" t="s">
        <v>36</v>
      </c>
      <c r="Z62" s="43">
        <v>1695</v>
      </c>
      <c r="AA62" s="43">
        <v>4395</v>
      </c>
    </row>
    <row r="63" spans="1:27" ht="14.1" customHeight="1" thickTop="1">
      <c r="A63" s="153"/>
      <c r="B63" s="108"/>
      <c r="C63" s="29" t="s">
        <v>0</v>
      </c>
      <c r="D63" s="112"/>
      <c r="E63" s="113"/>
      <c r="F63" s="114"/>
      <c r="G63" s="115"/>
      <c r="H63" s="116"/>
      <c r="I63" s="117">
        <f>+SUM(I53:I62)</f>
        <v>421600</v>
      </c>
      <c r="J63" s="117">
        <f t="shared" ref="J63:K63" si="25">+SUM(J53:J62)</f>
        <v>406156</v>
      </c>
      <c r="K63" s="117">
        <f t="shared" si="25"/>
        <v>407832</v>
      </c>
      <c r="L63" s="119">
        <f t="shared" si="23"/>
        <v>99.6</v>
      </c>
      <c r="M63" s="117">
        <f>+SUM(M53:M62)</f>
        <v>51342</v>
      </c>
      <c r="N63" s="117">
        <f t="shared" ref="N63" si="26">+SUM(N53:N62)</f>
        <v>44676</v>
      </c>
      <c r="O63" s="117">
        <f>+SUM(O53:O62)</f>
        <v>43147</v>
      </c>
      <c r="P63" s="117">
        <f t="shared" ref="P63:R63" si="27">+SUM(P53:P62)</f>
        <v>185370</v>
      </c>
      <c r="Q63" s="117">
        <f t="shared" si="27"/>
        <v>158648</v>
      </c>
      <c r="R63" s="117">
        <f t="shared" si="27"/>
        <v>140861</v>
      </c>
      <c r="S63" s="117">
        <f>+ROUND((P63-1000-125)/I63*1000,0)</f>
        <v>437</v>
      </c>
      <c r="T63" s="117">
        <f>+ROUND((Q63-10-869)/J63*1000,0)</f>
        <v>388</v>
      </c>
      <c r="U63" s="117">
        <f>+ROUND((R63-10-571)/J63*1000,0)</f>
        <v>345</v>
      </c>
      <c r="V63" s="119">
        <f>+ROUND((N63+213)/(M63+213)*100,1)</f>
        <v>87.1</v>
      </c>
      <c r="W63" s="119">
        <f>+ROUND((O63+213)/(M63+4+213)*100,1)</f>
        <v>84.1</v>
      </c>
      <c r="X63" s="119">
        <f t="shared" si="24"/>
        <v>88.8</v>
      </c>
      <c r="Y63" s="120" t="s">
        <v>16</v>
      </c>
      <c r="Z63" s="117">
        <f>+ROUND(SUM(Z53:Z62)/10,0)</f>
        <v>1585</v>
      </c>
      <c r="AA63" s="117">
        <f>+ROUND(SUM(AA53:AA62)/10,0)</f>
        <v>3159</v>
      </c>
    </row>
    <row r="64" spans="1:27" ht="14.1" customHeight="1">
      <c r="A64" s="154"/>
      <c r="B64" s="64"/>
      <c r="C64" s="28"/>
      <c r="D64" s="121"/>
      <c r="E64" s="122"/>
      <c r="F64" s="123"/>
      <c r="G64" s="124"/>
      <c r="H64" s="125"/>
      <c r="I64" s="126"/>
      <c r="J64" s="127"/>
      <c r="K64" s="126"/>
      <c r="L64" s="128"/>
      <c r="M64" s="126"/>
      <c r="N64" s="126"/>
      <c r="O64" s="126"/>
      <c r="P64" s="126"/>
      <c r="Q64" s="126"/>
      <c r="R64" s="126"/>
      <c r="S64" s="126"/>
      <c r="T64" s="126"/>
      <c r="U64" s="126"/>
      <c r="V64" s="128"/>
      <c r="W64" s="128"/>
      <c r="X64" s="128"/>
      <c r="Y64" s="126"/>
      <c r="Z64" s="126"/>
      <c r="AA64" s="126"/>
    </row>
    <row r="65" spans="1:27" s="30" customFormat="1" ht="14.1" customHeight="1">
      <c r="A65" s="152" t="s">
        <v>43</v>
      </c>
      <c r="B65" s="63">
        <v>9</v>
      </c>
      <c r="C65" s="63" t="s">
        <v>42</v>
      </c>
      <c r="D65" s="62" t="s">
        <v>18</v>
      </c>
      <c r="E65" s="61">
        <v>18</v>
      </c>
      <c r="F65" s="60">
        <v>8</v>
      </c>
      <c r="G65" s="59">
        <v>29</v>
      </c>
      <c r="H65" s="58">
        <v>25</v>
      </c>
      <c r="I65" s="34">
        <v>31100</v>
      </c>
      <c r="J65" s="35">
        <v>25458</v>
      </c>
      <c r="K65" s="34">
        <v>25458</v>
      </c>
      <c r="L65" s="56">
        <f>+ROUND(J65/K65*100,1)</f>
        <v>100</v>
      </c>
      <c r="M65" s="17">
        <v>3925</v>
      </c>
      <c r="N65" s="17">
        <v>2933</v>
      </c>
      <c r="O65" s="17">
        <v>2822</v>
      </c>
      <c r="P65" s="17">
        <v>18000</v>
      </c>
      <c r="Q65" s="17">
        <v>12307</v>
      </c>
      <c r="R65" s="17">
        <v>10753</v>
      </c>
      <c r="S65" s="17">
        <v>579</v>
      </c>
      <c r="T65" s="17">
        <v>483</v>
      </c>
      <c r="U65" s="17">
        <v>422</v>
      </c>
      <c r="V65" s="56">
        <f>+ROUND(N65/M65*100,1)</f>
        <v>74.7</v>
      </c>
      <c r="W65" s="56">
        <f>+ROUND(O65/M65*100,1)</f>
        <v>71.900000000000006</v>
      </c>
      <c r="X65" s="56">
        <f>+ROUND(R65/Q65*100,1)</f>
        <v>87.4</v>
      </c>
      <c r="Y65" s="55" t="s">
        <v>36</v>
      </c>
      <c r="Z65" s="17">
        <v>1290</v>
      </c>
      <c r="AA65" s="17">
        <v>2800</v>
      </c>
    </row>
    <row r="66" spans="1:27" s="30" customFormat="1" ht="14.1" customHeight="1">
      <c r="A66" s="153"/>
      <c r="B66" s="53">
        <v>22</v>
      </c>
      <c r="C66" s="53" t="s">
        <v>41</v>
      </c>
      <c r="D66" s="52" t="s">
        <v>18</v>
      </c>
      <c r="E66" s="51">
        <v>1</v>
      </c>
      <c r="F66" s="50">
        <v>4</v>
      </c>
      <c r="G66" s="49">
        <v>24</v>
      </c>
      <c r="H66" s="48">
        <v>10</v>
      </c>
      <c r="I66" s="46">
        <v>12000</v>
      </c>
      <c r="J66" s="47">
        <v>9781</v>
      </c>
      <c r="K66" s="46">
        <v>9825</v>
      </c>
      <c r="L66" s="45">
        <f>+ROUND(J66/K66*100,1)</f>
        <v>99.6</v>
      </c>
      <c r="M66" s="43">
        <v>1043</v>
      </c>
      <c r="N66" s="43">
        <v>900</v>
      </c>
      <c r="O66" s="43">
        <v>900</v>
      </c>
      <c r="P66" s="43">
        <v>6000</v>
      </c>
      <c r="Q66" s="43">
        <v>3596</v>
      </c>
      <c r="R66" s="43">
        <v>2850</v>
      </c>
      <c r="S66" s="43">
        <v>500</v>
      </c>
      <c r="T66" s="43">
        <v>368</v>
      </c>
      <c r="U66" s="43">
        <v>291</v>
      </c>
      <c r="V66" s="45">
        <f>+ROUND(N66/M66*100,1)</f>
        <v>86.3</v>
      </c>
      <c r="W66" s="45">
        <f>+ROUND(O66/M66*100,1)</f>
        <v>86.3</v>
      </c>
      <c r="X66" s="45">
        <f>+ROUND(R66/Q66*100,1)</f>
        <v>79.3</v>
      </c>
      <c r="Y66" s="44" t="s">
        <v>40</v>
      </c>
      <c r="Z66" s="43">
        <v>1720</v>
      </c>
      <c r="AA66" s="43">
        <v>4390</v>
      </c>
    </row>
    <row r="67" spans="1:27" s="30" customFormat="1" ht="14.1" customHeight="1">
      <c r="A67" s="153"/>
      <c r="B67" s="53">
        <v>74</v>
      </c>
      <c r="C67" s="53" t="s">
        <v>39</v>
      </c>
      <c r="D67" s="52" t="s">
        <v>18</v>
      </c>
      <c r="E67" s="51">
        <v>8</v>
      </c>
      <c r="F67" s="50">
        <v>8</v>
      </c>
      <c r="G67" s="49">
        <v>8</v>
      </c>
      <c r="H67" s="48">
        <v>25</v>
      </c>
      <c r="I67" s="46">
        <v>11000</v>
      </c>
      <c r="J67" s="47">
        <v>9847</v>
      </c>
      <c r="K67" s="46">
        <v>9847</v>
      </c>
      <c r="L67" s="45">
        <f>+ROUND(J67/K67*100,1)</f>
        <v>100</v>
      </c>
      <c r="M67" s="43">
        <v>974</v>
      </c>
      <c r="N67" s="43">
        <v>900</v>
      </c>
      <c r="O67" s="43">
        <v>894</v>
      </c>
      <c r="P67" s="43">
        <v>6000</v>
      </c>
      <c r="Q67" s="43">
        <v>3187</v>
      </c>
      <c r="R67" s="43">
        <v>2661</v>
      </c>
      <c r="S67" s="43">
        <v>545</v>
      </c>
      <c r="T67" s="43">
        <v>324</v>
      </c>
      <c r="U67" s="43">
        <v>270</v>
      </c>
      <c r="V67" s="45">
        <f>+ROUND(N67/M67*100,1)</f>
        <v>92.4</v>
      </c>
      <c r="W67" s="45">
        <f>+ROUND(O67/M67*100,1)</f>
        <v>91.8</v>
      </c>
      <c r="X67" s="45">
        <f>+ROUND(R67/Q67*100,1)</f>
        <v>83.5</v>
      </c>
      <c r="Y67" s="44" t="s">
        <v>38</v>
      </c>
      <c r="Z67" s="43">
        <v>1620</v>
      </c>
      <c r="AA67" s="43">
        <v>3564</v>
      </c>
    </row>
    <row r="68" spans="1:27" s="30" customFormat="1" ht="14.1" customHeight="1" thickBot="1">
      <c r="A68" s="153"/>
      <c r="B68" s="42">
        <v>63</v>
      </c>
      <c r="C68" s="42" t="s">
        <v>37</v>
      </c>
      <c r="D68" s="41" t="s">
        <v>18</v>
      </c>
      <c r="E68" s="40">
        <v>9</v>
      </c>
      <c r="F68" s="39">
        <v>3</v>
      </c>
      <c r="G68" s="38">
        <v>30</v>
      </c>
      <c r="H68" s="37">
        <v>18</v>
      </c>
      <c r="I68" s="34">
        <v>9900</v>
      </c>
      <c r="J68" s="35">
        <v>8910</v>
      </c>
      <c r="K68" s="34">
        <v>8964</v>
      </c>
      <c r="L68" s="33">
        <f>+ROUND(J68/K68*100,1)</f>
        <v>99.4</v>
      </c>
      <c r="M68" s="31">
        <v>1540</v>
      </c>
      <c r="N68" s="31">
        <v>1540</v>
      </c>
      <c r="O68" s="31">
        <v>1540</v>
      </c>
      <c r="P68" s="31">
        <v>26900</v>
      </c>
      <c r="Q68" s="31">
        <v>10970</v>
      </c>
      <c r="R68" s="31">
        <v>4219</v>
      </c>
      <c r="S68" s="31">
        <v>2717</v>
      </c>
      <c r="T68" s="31">
        <v>1231</v>
      </c>
      <c r="U68" s="31">
        <v>474</v>
      </c>
      <c r="V68" s="33">
        <f>+ROUND(N68/M68*100,1)</f>
        <v>100</v>
      </c>
      <c r="W68" s="33">
        <f>+ROUND(O68/M68*100,1)</f>
        <v>100</v>
      </c>
      <c r="X68" s="33">
        <f>+ROUND(R68/Q68*100,1)</f>
        <v>38.5</v>
      </c>
      <c r="Y68" s="32" t="s">
        <v>36</v>
      </c>
      <c r="Z68" s="31">
        <v>2160</v>
      </c>
      <c r="AA68" s="31">
        <v>3670</v>
      </c>
    </row>
    <row r="69" spans="1:27" ht="14.1" customHeight="1" thickTop="1">
      <c r="A69" s="153"/>
      <c r="B69" s="65"/>
      <c r="C69" s="29" t="s">
        <v>0</v>
      </c>
      <c r="D69" s="112"/>
      <c r="E69" s="113"/>
      <c r="F69" s="114"/>
      <c r="G69" s="115"/>
      <c r="H69" s="116"/>
      <c r="I69" s="117">
        <f>+SUM(I65:I68)</f>
        <v>64000</v>
      </c>
      <c r="J69" s="118">
        <f>+SUM(J65:J68)</f>
        <v>53996</v>
      </c>
      <c r="K69" s="117">
        <f>+SUM(K65:K68)</f>
        <v>54094</v>
      </c>
      <c r="L69" s="119">
        <f>+ROUND(J69/K69*100,1)</f>
        <v>99.8</v>
      </c>
      <c r="M69" s="117">
        <f t="shared" ref="M69:P69" si="28">+SUM(M65:M68)</f>
        <v>7482</v>
      </c>
      <c r="N69" s="117">
        <f t="shared" si="28"/>
        <v>6273</v>
      </c>
      <c r="O69" s="117">
        <f t="shared" si="28"/>
        <v>6156</v>
      </c>
      <c r="P69" s="117">
        <f t="shared" si="28"/>
        <v>56900</v>
      </c>
      <c r="Q69" s="117">
        <f>+SUM(Q65:Q68)</f>
        <v>30060</v>
      </c>
      <c r="R69" s="117">
        <f>+SUM(R65:R68)</f>
        <v>20483</v>
      </c>
      <c r="S69" s="117">
        <f>+ROUND(P69/I69*1000,0)</f>
        <v>889</v>
      </c>
      <c r="T69" s="117">
        <f>+ROUND((Q69)/J69*1000,0)</f>
        <v>557</v>
      </c>
      <c r="U69" s="117">
        <f>+ROUND(R69/J69*1000,0)</f>
        <v>379</v>
      </c>
      <c r="V69" s="119">
        <f>+ROUND((N69)/(M69)*100,1)</f>
        <v>83.8</v>
      </c>
      <c r="W69" s="119">
        <f>+ROUND((O69)/(M69)*100,1)</f>
        <v>82.3</v>
      </c>
      <c r="X69" s="119">
        <f>+ROUND(R69/Q69*100,1)</f>
        <v>68.099999999999994</v>
      </c>
      <c r="Y69" s="120" t="s">
        <v>16</v>
      </c>
      <c r="Z69" s="117">
        <f>+ROUND(SUM(Z65:Z68)/4,0)</f>
        <v>1698</v>
      </c>
      <c r="AA69" s="117">
        <f>+ROUND(SUM(AA65:AA68)/4,0)</f>
        <v>3606</v>
      </c>
    </row>
    <row r="70" spans="1:27" ht="14.1" customHeight="1">
      <c r="A70" s="154"/>
      <c r="B70" s="64"/>
      <c r="C70" s="28"/>
      <c r="D70" s="121"/>
      <c r="E70" s="122"/>
      <c r="F70" s="123"/>
      <c r="G70" s="124"/>
      <c r="H70" s="125"/>
      <c r="I70" s="126"/>
      <c r="J70" s="127"/>
      <c r="K70" s="126"/>
      <c r="L70" s="128"/>
      <c r="M70" s="126"/>
      <c r="N70" s="126"/>
      <c r="O70" s="126"/>
      <c r="P70" s="126"/>
      <c r="Q70" s="126"/>
      <c r="R70" s="126"/>
      <c r="S70" s="126"/>
      <c r="T70" s="126"/>
      <c r="U70" s="126"/>
      <c r="V70" s="128"/>
      <c r="W70" s="128"/>
      <c r="X70" s="128"/>
      <c r="Y70" s="126"/>
      <c r="Z70" s="126"/>
      <c r="AA70" s="126"/>
    </row>
    <row r="71" spans="1:27" s="30" customFormat="1" ht="14.1" customHeight="1">
      <c r="A71" s="152" t="s">
        <v>3</v>
      </c>
      <c r="B71" s="63">
        <v>57</v>
      </c>
      <c r="C71" s="63" t="s">
        <v>35</v>
      </c>
      <c r="D71" s="62" t="s">
        <v>18</v>
      </c>
      <c r="E71" s="61">
        <v>22</v>
      </c>
      <c r="F71" s="60">
        <v>2</v>
      </c>
      <c r="G71" s="59">
        <v>18</v>
      </c>
      <c r="H71" s="58">
        <v>31</v>
      </c>
      <c r="I71" s="34">
        <v>200700</v>
      </c>
      <c r="J71" s="35">
        <v>186157</v>
      </c>
      <c r="K71" s="34">
        <v>192791</v>
      </c>
      <c r="L71" s="56">
        <f t="shared" ref="L71:L80" si="29">+ROUND(J71/K71*100,1)</f>
        <v>96.6</v>
      </c>
      <c r="M71" s="17">
        <v>21225</v>
      </c>
      <c r="N71" s="17">
        <v>19051</v>
      </c>
      <c r="O71" s="17">
        <v>18988</v>
      </c>
      <c r="P71" s="17">
        <v>85300</v>
      </c>
      <c r="Q71" s="17">
        <v>65221</v>
      </c>
      <c r="R71" s="17">
        <v>58183</v>
      </c>
      <c r="S71" s="17">
        <v>425</v>
      </c>
      <c r="T71" s="17">
        <v>349</v>
      </c>
      <c r="U71" s="17">
        <v>312</v>
      </c>
      <c r="V71" s="56">
        <f>+ROUND((N71+70)/(M71+70)*100,1)</f>
        <v>89.8</v>
      </c>
      <c r="W71" s="56">
        <f>+ROUND((O71+70)/(M71+70)*100,1)</f>
        <v>89.5</v>
      </c>
      <c r="X71" s="56">
        <f t="shared" ref="X71:X80" si="30">+ROUND(R71/Q71*100,1)</f>
        <v>89.2</v>
      </c>
      <c r="Y71" s="55" t="s">
        <v>17</v>
      </c>
      <c r="Z71" s="17">
        <v>1388</v>
      </c>
      <c r="AA71" s="17">
        <v>3258</v>
      </c>
    </row>
    <row r="72" spans="1:27" s="30" customFormat="1" ht="14.1" customHeight="1">
      <c r="A72" s="153"/>
      <c r="B72" s="53">
        <v>1</v>
      </c>
      <c r="C72" s="53" t="s">
        <v>34</v>
      </c>
      <c r="D72" s="52" t="s">
        <v>18</v>
      </c>
      <c r="E72" s="51">
        <v>23</v>
      </c>
      <c r="F72" s="50">
        <v>4</v>
      </c>
      <c r="G72" s="49">
        <v>14</v>
      </c>
      <c r="H72" s="48">
        <v>26</v>
      </c>
      <c r="I72" s="46">
        <v>273000</v>
      </c>
      <c r="J72" s="47">
        <v>260411</v>
      </c>
      <c r="K72" s="46">
        <v>260722</v>
      </c>
      <c r="L72" s="45">
        <f t="shared" si="29"/>
        <v>99.9</v>
      </c>
      <c r="M72" s="43">
        <v>31828</v>
      </c>
      <c r="N72" s="43">
        <v>29085</v>
      </c>
      <c r="O72" s="43">
        <v>28257</v>
      </c>
      <c r="P72" s="43">
        <v>114100</v>
      </c>
      <c r="Q72" s="43">
        <v>97137</v>
      </c>
      <c r="R72" s="43">
        <v>86962</v>
      </c>
      <c r="S72" s="43">
        <v>418</v>
      </c>
      <c r="T72" s="43">
        <v>373</v>
      </c>
      <c r="U72" s="43">
        <v>334</v>
      </c>
      <c r="V72" s="45">
        <f t="shared" ref="V72:V79" si="31">+ROUND(N72/M72*100,1)</f>
        <v>91.4</v>
      </c>
      <c r="W72" s="45">
        <f t="shared" ref="W72:W79" si="32">+ROUND(O72/M72*100,1)</f>
        <v>88.8</v>
      </c>
      <c r="X72" s="45">
        <f t="shared" si="30"/>
        <v>89.5</v>
      </c>
      <c r="Y72" s="66" t="s">
        <v>17</v>
      </c>
      <c r="Z72" s="43">
        <v>1674</v>
      </c>
      <c r="AA72" s="43">
        <v>3391</v>
      </c>
    </row>
    <row r="73" spans="1:27" s="30" customFormat="1" ht="14.1" customHeight="1">
      <c r="A73" s="153"/>
      <c r="B73" s="53">
        <v>10</v>
      </c>
      <c r="C73" s="53" t="s">
        <v>33</v>
      </c>
      <c r="D73" s="52" t="s">
        <v>18</v>
      </c>
      <c r="E73" s="51">
        <v>26</v>
      </c>
      <c r="F73" s="50">
        <v>11</v>
      </c>
      <c r="G73" s="49">
        <v>12</v>
      </c>
      <c r="H73" s="48">
        <v>33</v>
      </c>
      <c r="I73" s="46">
        <v>51200</v>
      </c>
      <c r="J73" s="47">
        <v>48551</v>
      </c>
      <c r="K73" s="46">
        <v>48551</v>
      </c>
      <c r="L73" s="45">
        <f t="shared" si="29"/>
        <v>100</v>
      </c>
      <c r="M73" s="43">
        <v>5854</v>
      </c>
      <c r="N73" s="43">
        <v>5155</v>
      </c>
      <c r="O73" s="43">
        <v>5125</v>
      </c>
      <c r="P73" s="43">
        <v>21800</v>
      </c>
      <c r="Q73" s="43">
        <v>20185</v>
      </c>
      <c r="R73" s="43">
        <v>15995</v>
      </c>
      <c r="S73" s="43">
        <v>426</v>
      </c>
      <c r="T73" s="43">
        <v>408</v>
      </c>
      <c r="U73" s="43">
        <v>324</v>
      </c>
      <c r="V73" s="45">
        <f t="shared" si="31"/>
        <v>88.1</v>
      </c>
      <c r="W73" s="45">
        <f t="shared" si="32"/>
        <v>87.5</v>
      </c>
      <c r="X73" s="45">
        <f t="shared" si="30"/>
        <v>79.2</v>
      </c>
      <c r="Y73" s="66" t="s">
        <v>17</v>
      </c>
      <c r="Z73" s="43">
        <v>1520</v>
      </c>
      <c r="AA73" s="43">
        <v>3240</v>
      </c>
    </row>
    <row r="74" spans="1:27" s="30" customFormat="1" ht="14.1" customHeight="1">
      <c r="A74" s="153"/>
      <c r="B74" s="53">
        <v>26</v>
      </c>
      <c r="C74" s="53" t="s">
        <v>32</v>
      </c>
      <c r="D74" s="52" t="s">
        <v>18</v>
      </c>
      <c r="E74" s="51">
        <v>5</v>
      </c>
      <c r="F74" s="50">
        <v>11</v>
      </c>
      <c r="G74" s="49">
        <v>5</v>
      </c>
      <c r="H74" s="48">
        <v>19</v>
      </c>
      <c r="I74" s="46">
        <v>7100</v>
      </c>
      <c r="J74" s="47">
        <v>5180</v>
      </c>
      <c r="K74" s="46">
        <v>5180</v>
      </c>
      <c r="L74" s="45">
        <f t="shared" si="29"/>
        <v>100</v>
      </c>
      <c r="M74" s="43">
        <v>556</v>
      </c>
      <c r="N74" s="43">
        <v>518</v>
      </c>
      <c r="O74" s="43">
        <v>508</v>
      </c>
      <c r="P74" s="43">
        <v>4300</v>
      </c>
      <c r="Q74" s="43">
        <v>2130</v>
      </c>
      <c r="R74" s="43">
        <v>1519</v>
      </c>
      <c r="S74" s="43">
        <v>606</v>
      </c>
      <c r="T74" s="43">
        <v>411</v>
      </c>
      <c r="U74" s="43">
        <v>293</v>
      </c>
      <c r="V74" s="45">
        <f t="shared" si="31"/>
        <v>93.2</v>
      </c>
      <c r="W74" s="45">
        <f t="shared" si="32"/>
        <v>91.4</v>
      </c>
      <c r="X74" s="45">
        <f t="shared" si="30"/>
        <v>71.3</v>
      </c>
      <c r="Y74" s="66" t="s">
        <v>17</v>
      </c>
      <c r="Z74" s="43">
        <v>1388</v>
      </c>
      <c r="AA74" s="43">
        <v>3258</v>
      </c>
    </row>
    <row r="75" spans="1:27" s="30" customFormat="1" ht="14.1" customHeight="1">
      <c r="A75" s="153"/>
      <c r="B75" s="53">
        <v>15</v>
      </c>
      <c r="C75" s="53" t="s">
        <v>31</v>
      </c>
      <c r="D75" s="52" t="s">
        <v>18</v>
      </c>
      <c r="E75" s="51">
        <v>6</v>
      </c>
      <c r="F75" s="50">
        <v>3</v>
      </c>
      <c r="G75" s="49">
        <v>29</v>
      </c>
      <c r="H75" s="48">
        <v>15</v>
      </c>
      <c r="I75" s="46">
        <v>14700</v>
      </c>
      <c r="J75" s="47">
        <v>10730</v>
      </c>
      <c r="K75" s="46">
        <v>10730</v>
      </c>
      <c r="L75" s="45">
        <f t="shared" si="29"/>
        <v>100</v>
      </c>
      <c r="M75" s="43">
        <v>1304</v>
      </c>
      <c r="N75" s="43">
        <v>1213</v>
      </c>
      <c r="O75" s="43">
        <v>1196</v>
      </c>
      <c r="P75" s="43">
        <v>8400</v>
      </c>
      <c r="Q75" s="43">
        <v>4365</v>
      </c>
      <c r="R75" s="43">
        <v>3573</v>
      </c>
      <c r="S75" s="43">
        <v>571</v>
      </c>
      <c r="T75" s="43">
        <v>407</v>
      </c>
      <c r="U75" s="43">
        <v>333</v>
      </c>
      <c r="V75" s="45">
        <f t="shared" si="31"/>
        <v>93</v>
      </c>
      <c r="W75" s="45">
        <f t="shared" si="32"/>
        <v>91.7</v>
      </c>
      <c r="X75" s="45">
        <f t="shared" si="30"/>
        <v>81.900000000000006</v>
      </c>
      <c r="Y75" s="55" t="s">
        <v>17</v>
      </c>
      <c r="Z75" s="43">
        <v>1356</v>
      </c>
      <c r="AA75" s="43">
        <v>3062</v>
      </c>
    </row>
    <row r="76" spans="1:27" s="30" customFormat="1" ht="14.1" customHeight="1">
      <c r="A76" s="153"/>
      <c r="B76" s="53">
        <v>87</v>
      </c>
      <c r="C76" s="53" t="s">
        <v>30</v>
      </c>
      <c r="D76" s="52" t="s">
        <v>18</v>
      </c>
      <c r="E76" s="51">
        <v>12</v>
      </c>
      <c r="F76" s="50">
        <v>3</v>
      </c>
      <c r="G76" s="49">
        <v>28</v>
      </c>
      <c r="H76" s="48">
        <v>16</v>
      </c>
      <c r="I76" s="46">
        <v>6370</v>
      </c>
      <c r="J76" s="47">
        <v>5199</v>
      </c>
      <c r="K76" s="46">
        <v>5199</v>
      </c>
      <c r="L76" s="45">
        <f t="shared" si="29"/>
        <v>100</v>
      </c>
      <c r="M76" s="43">
        <v>494</v>
      </c>
      <c r="N76" s="43">
        <v>494</v>
      </c>
      <c r="O76" s="43">
        <v>494</v>
      </c>
      <c r="P76" s="43">
        <v>2270</v>
      </c>
      <c r="Q76" s="43">
        <v>1729</v>
      </c>
      <c r="R76" s="43">
        <v>1350</v>
      </c>
      <c r="S76" s="43">
        <v>356</v>
      </c>
      <c r="T76" s="43">
        <v>333</v>
      </c>
      <c r="U76" s="43">
        <v>260</v>
      </c>
      <c r="V76" s="45">
        <f t="shared" si="31"/>
        <v>100</v>
      </c>
      <c r="W76" s="45">
        <f t="shared" si="32"/>
        <v>100</v>
      </c>
      <c r="X76" s="45">
        <f t="shared" si="30"/>
        <v>78.099999999999994</v>
      </c>
      <c r="Y76" s="44" t="s">
        <v>17</v>
      </c>
      <c r="Z76" s="43">
        <v>1510</v>
      </c>
      <c r="AA76" s="43">
        <v>2720</v>
      </c>
    </row>
    <row r="77" spans="1:27" s="30" customFormat="1" ht="14.1" customHeight="1">
      <c r="A77" s="153"/>
      <c r="B77" s="53">
        <v>81</v>
      </c>
      <c r="C77" s="53" t="s">
        <v>29</v>
      </c>
      <c r="D77" s="52" t="s">
        <v>18</v>
      </c>
      <c r="E77" s="51">
        <v>14</v>
      </c>
      <c r="F77" s="50">
        <v>3</v>
      </c>
      <c r="G77" s="49">
        <v>27</v>
      </c>
      <c r="H77" s="48">
        <v>23</v>
      </c>
      <c r="I77" s="46">
        <v>10200</v>
      </c>
      <c r="J77" s="47">
        <v>7917</v>
      </c>
      <c r="K77" s="46">
        <v>7937</v>
      </c>
      <c r="L77" s="45">
        <f t="shared" si="29"/>
        <v>99.7</v>
      </c>
      <c r="M77" s="43">
        <v>1229</v>
      </c>
      <c r="N77" s="43">
        <v>960</v>
      </c>
      <c r="O77" s="43">
        <v>960</v>
      </c>
      <c r="P77" s="43">
        <v>7800</v>
      </c>
      <c r="Q77" s="43">
        <v>5569</v>
      </c>
      <c r="R77" s="43">
        <v>3358</v>
      </c>
      <c r="S77" s="43">
        <v>765</v>
      </c>
      <c r="T77" s="43">
        <v>703</v>
      </c>
      <c r="U77" s="43">
        <v>424</v>
      </c>
      <c r="V77" s="45">
        <f t="shared" si="31"/>
        <v>78.099999999999994</v>
      </c>
      <c r="W77" s="45">
        <f t="shared" si="32"/>
        <v>78.099999999999994</v>
      </c>
      <c r="X77" s="45">
        <f t="shared" si="30"/>
        <v>60.3</v>
      </c>
      <c r="Y77" s="44" t="s">
        <v>17</v>
      </c>
      <c r="Z77" s="43">
        <v>1250</v>
      </c>
      <c r="AA77" s="43">
        <v>2650</v>
      </c>
    </row>
    <row r="78" spans="1:27" s="30" customFormat="1" ht="14.1" customHeight="1">
      <c r="A78" s="153"/>
      <c r="B78" s="53">
        <v>54</v>
      </c>
      <c r="C78" s="53" t="s">
        <v>28</v>
      </c>
      <c r="D78" s="52" t="s">
        <v>18</v>
      </c>
      <c r="E78" s="51">
        <v>20</v>
      </c>
      <c r="F78" s="50">
        <v>3</v>
      </c>
      <c r="G78" s="49">
        <v>10</v>
      </c>
      <c r="H78" s="48">
        <v>28</v>
      </c>
      <c r="I78" s="46">
        <v>7460</v>
      </c>
      <c r="J78" s="47">
        <v>6433</v>
      </c>
      <c r="K78" s="46">
        <v>6482</v>
      </c>
      <c r="L78" s="45">
        <f t="shared" si="29"/>
        <v>99.2</v>
      </c>
      <c r="M78" s="43">
        <v>862</v>
      </c>
      <c r="N78" s="43">
        <v>643</v>
      </c>
      <c r="O78" s="43">
        <v>640</v>
      </c>
      <c r="P78" s="43">
        <v>3470</v>
      </c>
      <c r="Q78" s="43">
        <v>2761</v>
      </c>
      <c r="R78" s="43">
        <v>2355</v>
      </c>
      <c r="S78" s="43">
        <v>465</v>
      </c>
      <c r="T78" s="43">
        <v>429</v>
      </c>
      <c r="U78" s="43">
        <v>366</v>
      </c>
      <c r="V78" s="45">
        <f t="shared" si="31"/>
        <v>74.599999999999994</v>
      </c>
      <c r="W78" s="45">
        <f t="shared" si="32"/>
        <v>74.2</v>
      </c>
      <c r="X78" s="45">
        <f t="shared" si="30"/>
        <v>85.3</v>
      </c>
      <c r="Y78" s="44" t="s">
        <v>17</v>
      </c>
      <c r="Z78" s="43">
        <v>1350</v>
      </c>
      <c r="AA78" s="43">
        <v>3078</v>
      </c>
    </row>
    <row r="79" spans="1:27" s="30" customFormat="1" ht="14.1" customHeight="1" thickBot="1">
      <c r="A79" s="153"/>
      <c r="B79" s="42">
        <v>75</v>
      </c>
      <c r="C79" s="42" t="s">
        <v>27</v>
      </c>
      <c r="D79" s="41" t="s">
        <v>18</v>
      </c>
      <c r="E79" s="40">
        <v>10</v>
      </c>
      <c r="F79" s="39">
        <v>8</v>
      </c>
      <c r="G79" s="38">
        <v>27</v>
      </c>
      <c r="H79" s="37">
        <v>19</v>
      </c>
      <c r="I79" s="36">
        <v>6000</v>
      </c>
      <c r="J79" s="145">
        <v>4413</v>
      </c>
      <c r="K79" s="36">
        <v>4416</v>
      </c>
      <c r="L79" s="33">
        <f t="shared" si="29"/>
        <v>99.9</v>
      </c>
      <c r="M79" s="31">
        <v>469</v>
      </c>
      <c r="N79" s="31">
        <v>453</v>
      </c>
      <c r="O79" s="31">
        <v>392</v>
      </c>
      <c r="P79" s="31">
        <v>2700</v>
      </c>
      <c r="Q79" s="31">
        <v>1523</v>
      </c>
      <c r="R79" s="31">
        <v>1281</v>
      </c>
      <c r="S79" s="31">
        <v>450</v>
      </c>
      <c r="T79" s="31">
        <v>345</v>
      </c>
      <c r="U79" s="31">
        <v>290</v>
      </c>
      <c r="V79" s="33">
        <f t="shared" si="31"/>
        <v>96.6</v>
      </c>
      <c r="W79" s="33">
        <f t="shared" si="32"/>
        <v>83.6</v>
      </c>
      <c r="X79" s="33">
        <f t="shared" si="30"/>
        <v>84.1</v>
      </c>
      <c r="Y79" s="32" t="s">
        <v>17</v>
      </c>
      <c r="Z79" s="31">
        <v>1350</v>
      </c>
      <c r="AA79" s="31">
        <v>3078</v>
      </c>
    </row>
    <row r="80" spans="1:27" ht="14.1" customHeight="1" thickTop="1">
      <c r="A80" s="153"/>
      <c r="B80" s="65"/>
      <c r="C80" s="29" t="s">
        <v>0</v>
      </c>
      <c r="D80" s="112"/>
      <c r="E80" s="113"/>
      <c r="F80" s="114"/>
      <c r="G80" s="115"/>
      <c r="H80" s="116"/>
      <c r="I80" s="129">
        <f>+SUM(I71:I79)</f>
        <v>576730</v>
      </c>
      <c r="J80" s="129">
        <f>+SUM(J71:J79)</f>
        <v>534991</v>
      </c>
      <c r="K80" s="129">
        <f>+SUM(K71:K79)</f>
        <v>542008</v>
      </c>
      <c r="L80" s="119">
        <f t="shared" si="29"/>
        <v>98.7</v>
      </c>
      <c r="M80" s="117">
        <f>+SUM(M71:M79)</f>
        <v>63821</v>
      </c>
      <c r="N80" s="117">
        <f t="shared" ref="N80:O80" si="33">+SUM(N71:N79)</f>
        <v>57572</v>
      </c>
      <c r="O80" s="117">
        <f t="shared" si="33"/>
        <v>56560</v>
      </c>
      <c r="P80" s="117">
        <f t="shared" ref="P80" si="34">+SUM(P71:P79)</f>
        <v>250140</v>
      </c>
      <c r="Q80" s="117">
        <f t="shared" ref="Q80" si="35">+SUM(Q71:Q79)</f>
        <v>200620</v>
      </c>
      <c r="R80" s="117">
        <f t="shared" ref="R80" si="36">+SUM(R71:R79)</f>
        <v>174576</v>
      </c>
      <c r="S80" s="117">
        <f>+ROUND((P80-0)/I80*1000,0)</f>
        <v>434</v>
      </c>
      <c r="T80" s="117">
        <f>+ROUND((Q80-191)/J80*1000,0)</f>
        <v>375</v>
      </c>
      <c r="U80" s="117">
        <f>+ROUND((R80-191)/J80*1000,0)</f>
        <v>326</v>
      </c>
      <c r="V80" s="119">
        <f>+ROUND((N80+70)/(M80+70)*100,1)</f>
        <v>90.2</v>
      </c>
      <c r="W80" s="119">
        <f>+ROUND((O80+70)/(M80+70)*100,1)</f>
        <v>88.6</v>
      </c>
      <c r="X80" s="119">
        <f t="shared" si="30"/>
        <v>87</v>
      </c>
      <c r="Y80" s="120" t="s">
        <v>16</v>
      </c>
      <c r="Z80" s="117">
        <f>+ROUND(SUM(Z71:Z79)/9,0)</f>
        <v>1421</v>
      </c>
      <c r="AA80" s="117">
        <f>+ROUND(SUM(AA71:AA79)/9,0)</f>
        <v>3082</v>
      </c>
    </row>
    <row r="81" spans="1:27" ht="14.1" customHeight="1">
      <c r="A81" s="154"/>
      <c r="B81" s="64"/>
      <c r="C81" s="28"/>
      <c r="D81" s="121"/>
      <c r="E81" s="122"/>
      <c r="F81" s="123"/>
      <c r="G81" s="124"/>
      <c r="H81" s="125"/>
      <c r="I81" s="126"/>
      <c r="J81" s="130"/>
      <c r="K81" s="126"/>
      <c r="L81" s="128"/>
      <c r="M81" s="126"/>
      <c r="N81" s="126"/>
      <c r="O81" s="126"/>
      <c r="P81" s="126"/>
      <c r="Q81" s="126"/>
      <c r="R81" s="126"/>
      <c r="S81" s="126"/>
      <c r="T81" s="126"/>
      <c r="U81" s="126"/>
      <c r="V81" s="128"/>
      <c r="W81" s="128"/>
      <c r="X81" s="128"/>
      <c r="Y81" s="126"/>
      <c r="Z81" s="126"/>
      <c r="AA81" s="126"/>
    </row>
    <row r="82" spans="1:27" s="30" customFormat="1" ht="14.1" customHeight="1">
      <c r="A82" s="152" t="s">
        <v>26</v>
      </c>
      <c r="B82" s="63">
        <v>2</v>
      </c>
      <c r="C82" s="63" t="s">
        <v>25</v>
      </c>
      <c r="D82" s="62" t="s">
        <v>18</v>
      </c>
      <c r="E82" s="61">
        <v>7</v>
      </c>
      <c r="F82" s="60">
        <v>3</v>
      </c>
      <c r="G82" s="59">
        <v>31</v>
      </c>
      <c r="H82" s="58">
        <v>26</v>
      </c>
      <c r="I82" s="57">
        <v>43900</v>
      </c>
      <c r="J82" s="35">
        <v>35642</v>
      </c>
      <c r="K82" s="57">
        <v>36613</v>
      </c>
      <c r="L82" s="56">
        <f t="shared" ref="L82:L88" si="37">+ROUND(J82/K82*100,1)</f>
        <v>97.3</v>
      </c>
      <c r="M82" s="17">
        <v>4848</v>
      </c>
      <c r="N82" s="17">
        <v>4255</v>
      </c>
      <c r="O82" s="17">
        <v>4088</v>
      </c>
      <c r="P82" s="17">
        <v>28000</v>
      </c>
      <c r="Q82" s="17">
        <v>14967</v>
      </c>
      <c r="R82" s="17">
        <v>13246</v>
      </c>
      <c r="S82" s="17">
        <v>638</v>
      </c>
      <c r="T82" s="17">
        <v>420</v>
      </c>
      <c r="U82" s="17">
        <v>372</v>
      </c>
      <c r="V82" s="56">
        <f t="shared" ref="V82:V88" si="38">+ROUND(N82/M82*100,1)</f>
        <v>87.8</v>
      </c>
      <c r="W82" s="56">
        <f t="shared" ref="W82:W87" si="39">+ROUND(O82/M82*100,1)</f>
        <v>84.3</v>
      </c>
      <c r="X82" s="56">
        <f t="shared" ref="X82:X88" si="40">+ROUND(R82/Q82*100,1)</f>
        <v>88.5</v>
      </c>
      <c r="Y82" s="55" t="s">
        <v>17</v>
      </c>
      <c r="Z82" s="54">
        <v>1425</v>
      </c>
      <c r="AA82" s="54">
        <v>3240</v>
      </c>
    </row>
    <row r="83" spans="1:27" s="30" customFormat="1" ht="14.1" customHeight="1">
      <c r="A83" s="153"/>
      <c r="B83" s="53">
        <v>69</v>
      </c>
      <c r="C83" s="53" t="s">
        <v>24</v>
      </c>
      <c r="D83" s="52" t="s">
        <v>18</v>
      </c>
      <c r="E83" s="51">
        <v>16</v>
      </c>
      <c r="F83" s="50">
        <v>12</v>
      </c>
      <c r="G83" s="49">
        <v>27</v>
      </c>
      <c r="H83" s="48">
        <v>21</v>
      </c>
      <c r="I83" s="46">
        <v>6000</v>
      </c>
      <c r="J83" s="47">
        <v>4034</v>
      </c>
      <c r="K83" s="46">
        <v>4048</v>
      </c>
      <c r="L83" s="45">
        <f t="shared" si="37"/>
        <v>99.7</v>
      </c>
      <c r="M83" s="43">
        <v>499</v>
      </c>
      <c r="N83" s="43">
        <v>414</v>
      </c>
      <c r="O83" s="43">
        <v>398</v>
      </c>
      <c r="P83" s="43">
        <v>2500</v>
      </c>
      <c r="Q83" s="43">
        <v>1580</v>
      </c>
      <c r="R83" s="43">
        <v>1363</v>
      </c>
      <c r="S83" s="43">
        <v>417</v>
      </c>
      <c r="T83" s="43">
        <v>392</v>
      </c>
      <c r="U83" s="43">
        <v>338</v>
      </c>
      <c r="V83" s="45">
        <f t="shared" si="38"/>
        <v>83</v>
      </c>
      <c r="W83" s="45">
        <f t="shared" si="39"/>
        <v>79.8</v>
      </c>
      <c r="X83" s="45">
        <f t="shared" si="40"/>
        <v>86.3</v>
      </c>
      <c r="Y83" s="44" t="s">
        <v>17</v>
      </c>
      <c r="Z83" s="43">
        <v>1425</v>
      </c>
      <c r="AA83" s="43">
        <v>3240</v>
      </c>
    </row>
    <row r="84" spans="1:27" s="30" customFormat="1" ht="14.1" customHeight="1">
      <c r="A84" s="153"/>
      <c r="B84" s="53">
        <v>27</v>
      </c>
      <c r="C84" s="53" t="s">
        <v>23</v>
      </c>
      <c r="D84" s="52" t="s">
        <v>18</v>
      </c>
      <c r="E84" s="51">
        <v>26</v>
      </c>
      <c r="F84" s="50">
        <v>4</v>
      </c>
      <c r="G84" s="49">
        <v>30</v>
      </c>
      <c r="H84" s="48">
        <v>32</v>
      </c>
      <c r="I84" s="46">
        <v>17800</v>
      </c>
      <c r="J84" s="47">
        <v>16427</v>
      </c>
      <c r="K84" s="46">
        <v>16511</v>
      </c>
      <c r="L84" s="45">
        <f t="shared" si="37"/>
        <v>99.5</v>
      </c>
      <c r="M84" s="43">
        <v>2396</v>
      </c>
      <c r="N84" s="43">
        <v>1830</v>
      </c>
      <c r="O84" s="43">
        <v>1830</v>
      </c>
      <c r="P84" s="43">
        <v>9070</v>
      </c>
      <c r="Q84" s="43">
        <v>8306</v>
      </c>
      <c r="R84" s="43">
        <v>6546</v>
      </c>
      <c r="S84" s="43">
        <v>510</v>
      </c>
      <c r="T84" s="43">
        <v>506</v>
      </c>
      <c r="U84" s="43">
        <v>399</v>
      </c>
      <c r="V84" s="45">
        <f t="shared" si="38"/>
        <v>76.400000000000006</v>
      </c>
      <c r="W84" s="45">
        <f t="shared" si="39"/>
        <v>76.400000000000006</v>
      </c>
      <c r="X84" s="45">
        <f t="shared" si="40"/>
        <v>78.8</v>
      </c>
      <c r="Y84" s="44" t="s">
        <v>17</v>
      </c>
      <c r="Z84" s="43">
        <v>1950</v>
      </c>
      <c r="AA84" s="43">
        <v>4210</v>
      </c>
    </row>
    <row r="85" spans="1:27" s="30" customFormat="1" ht="14.1" customHeight="1">
      <c r="A85" s="153"/>
      <c r="B85" s="53">
        <v>21</v>
      </c>
      <c r="C85" s="53" t="s">
        <v>22</v>
      </c>
      <c r="D85" s="52" t="s">
        <v>18</v>
      </c>
      <c r="E85" s="51">
        <v>27</v>
      </c>
      <c r="F85" s="50">
        <v>4</v>
      </c>
      <c r="G85" s="49">
        <v>1</v>
      </c>
      <c r="H85" s="48" t="s">
        <v>21</v>
      </c>
      <c r="I85" s="46">
        <v>11970</v>
      </c>
      <c r="J85" s="47">
        <v>10933</v>
      </c>
      <c r="K85" s="46">
        <v>10937</v>
      </c>
      <c r="L85" s="45">
        <f t="shared" si="37"/>
        <v>100</v>
      </c>
      <c r="M85" s="43">
        <v>1670</v>
      </c>
      <c r="N85" s="43">
        <v>1289</v>
      </c>
      <c r="O85" s="43">
        <v>1253</v>
      </c>
      <c r="P85" s="43">
        <v>9360</v>
      </c>
      <c r="Q85" s="43">
        <v>9300</v>
      </c>
      <c r="R85" s="43">
        <v>4575</v>
      </c>
      <c r="S85" s="43">
        <v>782</v>
      </c>
      <c r="T85" s="43">
        <v>851</v>
      </c>
      <c r="U85" s="43">
        <v>418</v>
      </c>
      <c r="V85" s="45">
        <f t="shared" si="38"/>
        <v>77.2</v>
      </c>
      <c r="W85" s="45">
        <f t="shared" si="39"/>
        <v>75</v>
      </c>
      <c r="X85" s="45">
        <f t="shared" si="40"/>
        <v>49.2</v>
      </c>
      <c r="Y85" s="44" t="s">
        <v>17</v>
      </c>
      <c r="Z85" s="43">
        <v>1755</v>
      </c>
      <c r="AA85" s="43">
        <v>3537</v>
      </c>
    </row>
    <row r="86" spans="1:27" s="30" customFormat="1" ht="14.1" customHeight="1">
      <c r="A86" s="153"/>
      <c r="B86" s="53">
        <v>40</v>
      </c>
      <c r="C86" s="53" t="s">
        <v>20</v>
      </c>
      <c r="D86" s="52" t="s">
        <v>18</v>
      </c>
      <c r="E86" s="51">
        <v>6</v>
      </c>
      <c r="F86" s="50">
        <v>3</v>
      </c>
      <c r="G86" s="49">
        <v>31</v>
      </c>
      <c r="H86" s="48">
        <v>16</v>
      </c>
      <c r="I86" s="46">
        <v>5500</v>
      </c>
      <c r="J86" s="47">
        <v>4085</v>
      </c>
      <c r="K86" s="46">
        <v>4301</v>
      </c>
      <c r="L86" s="45">
        <f t="shared" si="37"/>
        <v>95</v>
      </c>
      <c r="M86" s="43">
        <v>457</v>
      </c>
      <c r="N86" s="43">
        <v>408</v>
      </c>
      <c r="O86" s="43">
        <v>403</v>
      </c>
      <c r="P86" s="43">
        <v>2700</v>
      </c>
      <c r="Q86" s="43">
        <v>2415</v>
      </c>
      <c r="R86" s="43">
        <v>1252</v>
      </c>
      <c r="S86" s="43">
        <v>491</v>
      </c>
      <c r="T86" s="43">
        <v>591</v>
      </c>
      <c r="U86" s="43">
        <v>307</v>
      </c>
      <c r="V86" s="45">
        <f t="shared" si="38"/>
        <v>89.3</v>
      </c>
      <c r="W86" s="45">
        <f t="shared" si="39"/>
        <v>88.2</v>
      </c>
      <c r="X86" s="45">
        <f t="shared" si="40"/>
        <v>51.8</v>
      </c>
      <c r="Y86" s="44" t="s">
        <v>17</v>
      </c>
      <c r="Z86" s="43">
        <v>2019</v>
      </c>
      <c r="AA86" s="43">
        <v>4125</v>
      </c>
    </row>
    <row r="87" spans="1:27" s="30" customFormat="1" ht="14.1" customHeight="1" thickBot="1">
      <c r="A87" s="153"/>
      <c r="B87" s="42">
        <v>23</v>
      </c>
      <c r="C87" s="42" t="s">
        <v>19</v>
      </c>
      <c r="D87" s="41" t="s">
        <v>18</v>
      </c>
      <c r="E87" s="40">
        <v>5</v>
      </c>
      <c r="F87" s="39">
        <v>11</v>
      </c>
      <c r="G87" s="38">
        <v>15</v>
      </c>
      <c r="H87" s="37">
        <v>19</v>
      </c>
      <c r="I87" s="36">
        <v>5200</v>
      </c>
      <c r="J87" s="35">
        <v>2876</v>
      </c>
      <c r="K87" s="34">
        <v>2876</v>
      </c>
      <c r="L87" s="33">
        <f t="shared" si="37"/>
        <v>100</v>
      </c>
      <c r="M87" s="31">
        <v>760</v>
      </c>
      <c r="N87" s="31">
        <v>659</v>
      </c>
      <c r="O87" s="31">
        <v>652</v>
      </c>
      <c r="P87" s="31">
        <v>11000</v>
      </c>
      <c r="Q87" s="31">
        <v>5869</v>
      </c>
      <c r="R87" s="31">
        <v>2077</v>
      </c>
      <c r="S87" s="31">
        <v>2115</v>
      </c>
      <c r="T87" s="31">
        <v>2041</v>
      </c>
      <c r="U87" s="31">
        <v>722</v>
      </c>
      <c r="V87" s="33">
        <f t="shared" si="38"/>
        <v>86.7</v>
      </c>
      <c r="W87" s="33">
        <f t="shared" si="39"/>
        <v>85.8</v>
      </c>
      <c r="X87" s="33">
        <f t="shared" si="40"/>
        <v>35.4</v>
      </c>
      <c r="Y87" s="32" t="s">
        <v>17</v>
      </c>
      <c r="Z87" s="31">
        <v>1110</v>
      </c>
      <c r="AA87" s="31">
        <v>2110</v>
      </c>
    </row>
    <row r="88" spans="1:27" ht="14.1" customHeight="1" thickTop="1">
      <c r="A88" s="153"/>
      <c r="B88" s="65"/>
      <c r="C88" s="29" t="s">
        <v>0</v>
      </c>
      <c r="D88" s="112"/>
      <c r="E88" s="113"/>
      <c r="F88" s="131"/>
      <c r="G88" s="115"/>
      <c r="H88" s="132"/>
      <c r="I88" s="129">
        <f>+SUM(I82:I87)</f>
        <v>90370</v>
      </c>
      <c r="J88" s="117">
        <f>+SUM(J82:J87)</f>
        <v>73997</v>
      </c>
      <c r="K88" s="117">
        <f>+SUM(K82:K87)</f>
        <v>75286</v>
      </c>
      <c r="L88" s="119">
        <f t="shared" si="37"/>
        <v>98.3</v>
      </c>
      <c r="M88" s="117">
        <f t="shared" ref="M88:R88" si="41">+SUM(M82:M87)</f>
        <v>10630</v>
      </c>
      <c r="N88" s="117">
        <f t="shared" si="41"/>
        <v>8855</v>
      </c>
      <c r="O88" s="117">
        <f t="shared" si="41"/>
        <v>8624</v>
      </c>
      <c r="P88" s="117">
        <f t="shared" si="41"/>
        <v>62630</v>
      </c>
      <c r="Q88" s="117">
        <f t="shared" si="41"/>
        <v>42437</v>
      </c>
      <c r="R88" s="117">
        <f t="shared" si="41"/>
        <v>29059</v>
      </c>
      <c r="S88" s="117">
        <f>+ROUND(P88/I88*1000,0)</f>
        <v>693</v>
      </c>
      <c r="T88" s="117">
        <f>+ROUND((Q88)/J88*1000,0)</f>
        <v>573</v>
      </c>
      <c r="U88" s="117">
        <f>+ROUND(R88/J88*1000,0)</f>
        <v>393</v>
      </c>
      <c r="V88" s="119">
        <f t="shared" si="38"/>
        <v>83.3</v>
      </c>
      <c r="W88" s="119">
        <f>+ROUND((O88+3)/(M88+3)*100,1)</f>
        <v>81.099999999999994</v>
      </c>
      <c r="X88" s="119">
        <f t="shared" si="40"/>
        <v>68.5</v>
      </c>
      <c r="Y88" s="120" t="s">
        <v>16</v>
      </c>
      <c r="Z88" s="117">
        <f>+ROUND(SUM(Z82:Z87)/6,0)</f>
        <v>1614</v>
      </c>
      <c r="AA88" s="117">
        <f>+ROUND(SUM(AA82:AA87)/6,0)</f>
        <v>3410</v>
      </c>
    </row>
    <row r="89" spans="1:27" ht="14.1" customHeight="1">
      <c r="A89" s="154"/>
      <c r="B89" s="64"/>
      <c r="C89" s="28"/>
      <c r="D89" s="121"/>
      <c r="E89" s="122"/>
      <c r="F89" s="133"/>
      <c r="G89" s="124"/>
      <c r="H89" s="134"/>
      <c r="I89" s="126"/>
      <c r="J89" s="126"/>
      <c r="K89" s="126"/>
      <c r="L89" s="128"/>
      <c r="M89" s="126"/>
      <c r="N89" s="126"/>
      <c r="O89" s="126"/>
      <c r="P89" s="126"/>
      <c r="Q89" s="126"/>
      <c r="R89" s="126"/>
      <c r="S89" s="126"/>
      <c r="T89" s="126"/>
      <c r="U89" s="126"/>
      <c r="V89" s="128"/>
      <c r="W89" s="128"/>
      <c r="X89" s="128"/>
      <c r="Y89" s="126"/>
      <c r="Z89" s="126"/>
      <c r="AA89" s="126"/>
    </row>
    <row r="90" spans="1:27" ht="14.1" customHeight="1">
      <c r="A90" s="136" t="s">
        <v>1</v>
      </c>
      <c r="B90" s="137"/>
      <c r="C90" s="135" t="s">
        <v>0</v>
      </c>
      <c r="D90" s="138"/>
      <c r="E90" s="139"/>
      <c r="F90" s="140"/>
      <c r="G90" s="141"/>
      <c r="H90" s="142"/>
      <c r="I90" s="143">
        <f>+I12+I18+I33+I43+I48+I51+I63+I69+I80+I88</f>
        <v>2130267</v>
      </c>
      <c r="J90" s="143">
        <f>+J12+J18+J33+J43+J48+J51+J63+J69+J80+J88</f>
        <v>1905647</v>
      </c>
      <c r="K90" s="143">
        <f>+K12+K18+K33+K43+K48+K51+K63+K69+K80+K88</f>
        <v>1919748</v>
      </c>
      <c r="L90" s="144">
        <f>+ROUND(J90/K90*100,1)</f>
        <v>99.3</v>
      </c>
      <c r="M90" s="143">
        <f t="shared" ref="M90:R90" si="42">+M12+M18+M33+M43+M48+M51+M63+M69+M80+M88</f>
        <v>255051</v>
      </c>
      <c r="N90" s="143">
        <f t="shared" si="42"/>
        <v>219310</v>
      </c>
      <c r="O90" s="143">
        <f t="shared" si="42"/>
        <v>212754</v>
      </c>
      <c r="P90" s="143">
        <f t="shared" si="42"/>
        <v>1069967</v>
      </c>
      <c r="Q90" s="143">
        <f t="shared" si="42"/>
        <v>846400</v>
      </c>
      <c r="R90" s="143">
        <f t="shared" si="42"/>
        <v>698313</v>
      </c>
      <c r="S90" s="143">
        <f>+ROUND((P90-3219)/I90*1000,0)</f>
        <v>501</v>
      </c>
      <c r="T90" s="143">
        <f>+ROUND((Q90-2076)/J90*1000,0)</f>
        <v>443</v>
      </c>
      <c r="U90" s="143">
        <f>+ROUND((R90-1251)/K90*1000,0)</f>
        <v>363</v>
      </c>
      <c r="V90" s="144">
        <f>+ROUND((N90+458)/(M90+458)*100,1)</f>
        <v>86</v>
      </c>
      <c r="W90" s="144">
        <f>+ROUND((O90+458)/(M90+458)*100,1)</f>
        <v>83.4</v>
      </c>
      <c r="X90" s="144">
        <f>+ROUND(R90/Q90*100,1)</f>
        <v>82.5</v>
      </c>
      <c r="Y90" s="136" t="s">
        <v>16</v>
      </c>
      <c r="Z90" s="143">
        <f>+ROUND((SUM(Z5:Z11)+SUM(Z14:Z17)+SUM(Z20:Z32)+SUM(Z35:Z42)+SUM(Z45:Z47)+Z50+SUM(Z53:Z62)+SUM(Z65:Z68)+SUM(Z71:Z79)+SUM(Z82:Z87))/65,0)</f>
        <v>1617</v>
      </c>
      <c r="AA90" s="143">
        <f>+ROUND((SUM(AA5:AA11)+SUM(AA14:AA17)+SUM(AA20:AA32)+SUM(AA35:AA42)+SUM(AA45:AA47)+AA50+SUM(AA53:AA62)+SUM(AA65:AA68)+SUM(AA71:AA79)+SUM(AA82:AA87))/65,0)</f>
        <v>3171</v>
      </c>
    </row>
    <row r="91" spans="1:27" s="20" customFormat="1" ht="14.1" customHeight="1">
      <c r="A91" s="27"/>
      <c r="B91" s="26"/>
      <c r="C91" s="26"/>
      <c r="D91" s="25"/>
      <c r="E91" s="24"/>
      <c r="F91" s="9"/>
      <c r="G91" s="8"/>
      <c r="H91" s="23"/>
      <c r="I91" s="21"/>
      <c r="J91" s="21"/>
      <c r="K91" s="21"/>
      <c r="L91" s="22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2"/>
      <c r="X91" s="22"/>
      <c r="Y91" s="21"/>
      <c r="Z91" s="21"/>
      <c r="AA91" s="21"/>
    </row>
    <row r="92" spans="1:27" ht="14.1" customHeight="1">
      <c r="A92" s="1" t="s">
        <v>15</v>
      </c>
    </row>
    <row r="93" spans="1:27" ht="14.1" customHeight="1">
      <c r="A93" s="147" t="s">
        <v>14</v>
      </c>
      <c r="B93" s="147" t="s">
        <v>13</v>
      </c>
      <c r="C93" s="147" t="s">
        <v>12</v>
      </c>
      <c r="D93" s="147" t="s">
        <v>134</v>
      </c>
      <c r="E93" s="147"/>
      <c r="F93" s="19"/>
      <c r="G93" s="18"/>
    </row>
    <row r="94" spans="1:27" ht="14.1" customHeight="1">
      <c r="A94" s="147"/>
      <c r="B94" s="147"/>
      <c r="C94" s="147"/>
      <c r="D94" s="147"/>
      <c r="E94" s="147"/>
      <c r="F94" s="19"/>
      <c r="G94" s="18"/>
    </row>
    <row r="95" spans="1:27" ht="14.1" customHeight="1">
      <c r="A95" s="157" t="s">
        <v>11</v>
      </c>
      <c r="B95" s="17">
        <v>13</v>
      </c>
      <c r="C95" s="17" t="s">
        <v>10</v>
      </c>
      <c r="D95" s="159">
        <v>61</v>
      </c>
      <c r="E95" s="159"/>
      <c r="F95" s="12"/>
      <c r="G95" s="8"/>
    </row>
    <row r="96" spans="1:27" ht="14.1" customHeight="1">
      <c r="A96" s="158"/>
      <c r="B96" s="15">
        <v>50</v>
      </c>
      <c r="C96" s="15" t="s">
        <v>9</v>
      </c>
      <c r="D96" s="160">
        <v>114</v>
      </c>
      <c r="E96" s="160"/>
      <c r="F96" s="12"/>
      <c r="G96" s="1" t="s">
        <v>8</v>
      </c>
      <c r="H96" s="1"/>
    </row>
    <row r="97" spans="1:8" ht="14.1" customHeight="1">
      <c r="A97" s="161" t="s">
        <v>7</v>
      </c>
      <c r="B97" s="69">
        <v>34</v>
      </c>
      <c r="C97" s="16" t="s">
        <v>6</v>
      </c>
      <c r="D97" s="162">
        <v>4</v>
      </c>
      <c r="E97" s="163"/>
      <c r="F97" s="12"/>
      <c r="G97" s="1" t="s">
        <v>5</v>
      </c>
      <c r="H97" s="1"/>
    </row>
    <row r="98" spans="1:8" ht="14.1" customHeight="1">
      <c r="A98" s="158"/>
      <c r="B98" s="109">
        <v>51</v>
      </c>
      <c r="C98" s="15" t="s">
        <v>4</v>
      </c>
      <c r="D98" s="160">
        <v>209</v>
      </c>
      <c r="E98" s="160"/>
      <c r="F98" s="12"/>
      <c r="G98" s="1"/>
      <c r="H98" s="1"/>
    </row>
    <row r="99" spans="1:8" ht="14.1" customHeight="1">
      <c r="A99" s="14" t="s">
        <v>3</v>
      </c>
      <c r="B99" s="13">
        <v>57</v>
      </c>
      <c r="C99" s="13" t="s">
        <v>2</v>
      </c>
      <c r="D99" s="155">
        <v>70</v>
      </c>
      <c r="E99" s="155"/>
      <c r="F99" s="12"/>
      <c r="G99" s="8"/>
    </row>
    <row r="100" spans="1:8" ht="14.1" customHeight="1">
      <c r="A100" s="11" t="s">
        <v>1</v>
      </c>
      <c r="B100" s="110"/>
      <c r="C100" s="10" t="s">
        <v>0</v>
      </c>
      <c r="D100" s="156">
        <f>+SUM(D95:E99)</f>
        <v>458</v>
      </c>
      <c r="E100" s="156"/>
      <c r="F100" s="9"/>
      <c r="G100" s="8"/>
    </row>
    <row r="101" spans="1:8" ht="14.1" customHeight="1">
      <c r="F101" s="9"/>
      <c r="G101" s="8"/>
    </row>
    <row r="102" spans="1:8" ht="14.1" customHeight="1">
      <c r="F102" s="9"/>
      <c r="G102" s="8"/>
    </row>
    <row r="103" spans="1:8" ht="12" customHeight="1"/>
    <row r="104" spans="1:8" ht="14.1" customHeight="1"/>
    <row r="105" spans="1:8" ht="14.1" customHeight="1"/>
    <row r="106" spans="1:8" ht="14.1" customHeight="1"/>
    <row r="107" spans="1:8" ht="14.1" customHeight="1"/>
    <row r="108" spans="1:8" ht="14.1" customHeight="1"/>
    <row r="109" spans="1:8" ht="14.1" customHeight="1"/>
    <row r="110" spans="1:8" ht="14.1" customHeight="1"/>
    <row r="111" spans="1:8" ht="14.1" customHeight="1"/>
    <row r="112" spans="1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</sheetData>
  <mergeCells count="35">
    <mergeCell ref="D99:E99"/>
    <mergeCell ref="D100:E100"/>
    <mergeCell ref="C93:C94"/>
    <mergeCell ref="D93:E94"/>
    <mergeCell ref="A95:A96"/>
    <mergeCell ref="D95:E95"/>
    <mergeCell ref="D96:E96"/>
    <mergeCell ref="A97:A98"/>
    <mergeCell ref="D97:E97"/>
    <mergeCell ref="D98:E98"/>
    <mergeCell ref="B93:B94"/>
    <mergeCell ref="A53:A64"/>
    <mergeCell ref="A65:A70"/>
    <mergeCell ref="A71:A81"/>
    <mergeCell ref="A82:A89"/>
    <mergeCell ref="A93:A94"/>
    <mergeCell ref="A50:A52"/>
    <mergeCell ref="L3:L4"/>
    <mergeCell ref="M3:O3"/>
    <mergeCell ref="P3:R3"/>
    <mergeCell ref="S3:U3"/>
    <mergeCell ref="A5:A13"/>
    <mergeCell ref="A14:A19"/>
    <mergeCell ref="A20:A34"/>
    <mergeCell ref="A35:A44"/>
    <mergeCell ref="A45:A49"/>
    <mergeCell ref="V3:X3"/>
    <mergeCell ref="Y3:AA3"/>
    <mergeCell ref="A3:A4"/>
    <mergeCell ref="B3:B4"/>
    <mergeCell ref="C3:C4"/>
    <mergeCell ref="D3:H3"/>
    <mergeCell ref="I3:J3"/>
    <mergeCell ref="K3:K4"/>
    <mergeCell ref="D4:G4"/>
  </mergeCells>
  <phoneticPr fontId="3"/>
  <pageMargins left="0.98425196850393704" right="0.19685039370078741" top="0.59055118110236227" bottom="0.78740157480314965" header="0.51181102362204722" footer="0.51181102362204722"/>
  <pageSetup paperSize="9" scale="93" fitToWidth="2" fitToHeight="2" pageOrder="overThenDown" orientation="portrait" r:id="rId1"/>
  <headerFooter alignWithMargins="0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27-12</vt:lpstr>
      <vt:lpstr>'27-12'!Print_Area</vt:lpstr>
      <vt:lpstr>'27-12'!Print_Titles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2017-06-07T08:21:21Z</cp:lastPrinted>
  <dcterms:created xsi:type="dcterms:W3CDTF">2017-02-14T07:56:44Z</dcterms:created>
  <dcterms:modified xsi:type="dcterms:W3CDTF">2017-06-07T08:21:27Z</dcterms:modified>
</cp:coreProperties>
</file>