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810B0900SE001(1)\share\01_森林政策課\02-2_森林経営管理支援センター\888_仮置き\出口 仮置きファイル\市町村支援事業HP(6.25Ver）\"/>
    </mc:Choice>
  </mc:AlternateContent>
  <xr:revisionPtr revIDLastSave="0" documentId="13_ncr:1_{0439BD0F-4A9B-4837-8B59-B0658D0F3F0C}" xr6:coauthVersionLast="47" xr6:coauthVersionMax="47" xr10:uidLastSave="{00000000-0000-0000-0000-000000000000}"/>
  <bookViews>
    <workbookView xWindow="-28920" yWindow="-120" windowWidth="29040" windowHeight="15840" tabRatio="929" activeTab="2" xr2:uid="{00000000-000D-0000-FFFF-FFFF00000000}"/>
  </bookViews>
  <sheets>
    <sheet name="入力内容" sheetId="45" r:id="rId1"/>
    <sheet name="4間伐" sheetId="7" r:id="rId2"/>
    <sheet name="間伐 (野帳1)" sheetId="9" r:id="rId3"/>
    <sheet name="間伐 (野帳2)" sheetId="37" r:id="rId4"/>
    <sheet name="間伐 (野帳3)" sheetId="38" r:id="rId5"/>
    <sheet name="間伐 (野帳4)" sheetId="39" r:id="rId6"/>
    <sheet name="間伐 (野帳5)" sheetId="40" r:id="rId7"/>
    <sheet name="間伐 (野帳6)" sheetId="41" r:id="rId8"/>
    <sheet name="スギ材積表" sheetId="28" r:id="rId9"/>
  </sheets>
  <definedNames>
    <definedName name="_xlnm._FilterDatabase" localSheetId="8" hidden="1">スギ材積表!$A$1:$A$45</definedName>
    <definedName name="_xlnm._FilterDatabase" localSheetId="2" hidden="1">'間伐 (野帳1)'!$A$6:$H$39</definedName>
    <definedName name="_xlnm._FilterDatabase" localSheetId="3" hidden="1">'間伐 (野帳2)'!$A$6:$H$39</definedName>
    <definedName name="_xlnm._FilterDatabase" localSheetId="4" hidden="1">'間伐 (野帳3)'!$A$6:$H$39</definedName>
    <definedName name="_xlnm._FilterDatabase" localSheetId="5" hidden="1">'間伐 (野帳4)'!$A$6:$H$39</definedName>
    <definedName name="_xlnm._FilterDatabase" localSheetId="6" hidden="1">'間伐 (野帳5)'!$A$6:$H$39</definedName>
    <definedName name="_xlnm._FilterDatabase" localSheetId="7" hidden="1">'間伐 (野帳6)'!$A$6:$H$39</definedName>
    <definedName name="_xlnm.Print_Area" localSheetId="1">'4間伐'!$A$1:$G$25</definedName>
    <definedName name="_xlnm.Print_Area" localSheetId="8">スギ材積表!$A$1:$AO$45</definedName>
    <definedName name="_xlnm.Print_Area" localSheetId="2">'間伐 (野帳1)'!$A$1:$H$39</definedName>
    <definedName name="_xlnm.Print_Area" localSheetId="3">'間伐 (野帳2)'!$A$1:$H$39</definedName>
    <definedName name="_xlnm.Print_Area" localSheetId="4">'間伐 (野帳3)'!$A$1:$H$39</definedName>
    <definedName name="_xlnm.Print_Area" localSheetId="5">'間伐 (野帳4)'!$A$1:$H$39</definedName>
    <definedName name="_xlnm.Print_Area" localSheetId="6">'間伐 (野帳5)'!$A$1:$H$39</definedName>
    <definedName name="_xlnm.Print_Area" localSheetId="7">'間伐 (野帳6)'!$A$1:$H$39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1" l="1"/>
  <c r="E36" i="41"/>
  <c r="F35" i="41"/>
  <c r="E35" i="41"/>
  <c r="F34" i="41"/>
  <c r="E34" i="41"/>
  <c r="F33" i="41"/>
  <c r="E33" i="41"/>
  <c r="F32" i="41"/>
  <c r="E32" i="41"/>
  <c r="F31" i="41"/>
  <c r="E31" i="41"/>
  <c r="F30" i="41"/>
  <c r="E30" i="41"/>
  <c r="F29" i="41"/>
  <c r="E29" i="41"/>
  <c r="F28" i="41"/>
  <c r="E28" i="41"/>
  <c r="F27" i="41"/>
  <c r="E27" i="41"/>
  <c r="F26" i="41"/>
  <c r="E26" i="41"/>
  <c r="F25" i="41"/>
  <c r="E25" i="41"/>
  <c r="F24" i="41"/>
  <c r="E24" i="41"/>
  <c r="F23" i="41"/>
  <c r="E23" i="41"/>
  <c r="F22" i="41"/>
  <c r="E22" i="41"/>
  <c r="F21" i="41"/>
  <c r="E21" i="41"/>
  <c r="F20" i="41"/>
  <c r="E20" i="41"/>
  <c r="F19" i="41"/>
  <c r="E19" i="41"/>
  <c r="F18" i="41"/>
  <c r="E18" i="41"/>
  <c r="F17" i="41"/>
  <c r="E17" i="41"/>
  <c r="F16" i="41"/>
  <c r="E16" i="41"/>
  <c r="F15" i="41"/>
  <c r="E15" i="41"/>
  <c r="F14" i="41"/>
  <c r="E14" i="41"/>
  <c r="F13" i="41"/>
  <c r="E13" i="41"/>
  <c r="F12" i="41"/>
  <c r="E12" i="41"/>
  <c r="F11" i="41"/>
  <c r="E11" i="41"/>
  <c r="F10" i="41"/>
  <c r="E10" i="41"/>
  <c r="F9" i="41"/>
  <c r="E9" i="41"/>
  <c r="F8" i="41"/>
  <c r="E8" i="41"/>
  <c r="F7" i="41"/>
  <c r="E7" i="41"/>
  <c r="F36" i="40"/>
  <c r="E36" i="40"/>
  <c r="F35" i="40"/>
  <c r="E35" i="40"/>
  <c r="F34" i="40"/>
  <c r="E34" i="40"/>
  <c r="F33" i="40"/>
  <c r="E33" i="40"/>
  <c r="F32" i="40"/>
  <c r="E32" i="40"/>
  <c r="F31" i="40"/>
  <c r="E31" i="40"/>
  <c r="F30" i="40"/>
  <c r="E30" i="40"/>
  <c r="F29" i="40"/>
  <c r="E29" i="40"/>
  <c r="F28" i="40"/>
  <c r="E28" i="40"/>
  <c r="F27" i="40"/>
  <c r="E27" i="40"/>
  <c r="F26" i="40"/>
  <c r="E26" i="40"/>
  <c r="F25" i="40"/>
  <c r="E25" i="40"/>
  <c r="F24" i="40"/>
  <c r="E24" i="40"/>
  <c r="F23" i="40"/>
  <c r="E23" i="40"/>
  <c r="F22" i="40"/>
  <c r="E22" i="40"/>
  <c r="F21" i="40"/>
  <c r="E21" i="40"/>
  <c r="F20" i="40"/>
  <c r="E20" i="40"/>
  <c r="F19" i="40"/>
  <c r="E19" i="40"/>
  <c r="F18" i="40"/>
  <c r="E18" i="40"/>
  <c r="F17" i="40"/>
  <c r="E17" i="40"/>
  <c r="F16" i="40"/>
  <c r="E16" i="40"/>
  <c r="F15" i="40"/>
  <c r="E15" i="40"/>
  <c r="F14" i="40"/>
  <c r="E14" i="40"/>
  <c r="F13" i="40"/>
  <c r="E13" i="40"/>
  <c r="F12" i="40"/>
  <c r="E12" i="40"/>
  <c r="F11" i="40"/>
  <c r="E11" i="40"/>
  <c r="F10" i="40"/>
  <c r="E10" i="40"/>
  <c r="F9" i="40"/>
  <c r="E9" i="40"/>
  <c r="F8" i="40"/>
  <c r="E8" i="40"/>
  <c r="F7" i="40"/>
  <c r="E7" i="40"/>
  <c r="F36" i="39"/>
  <c r="E36" i="39"/>
  <c r="F35" i="39"/>
  <c r="E35" i="39"/>
  <c r="F34" i="39"/>
  <c r="E34" i="39"/>
  <c r="F33" i="39"/>
  <c r="E33" i="39"/>
  <c r="F32" i="39"/>
  <c r="E32" i="39"/>
  <c r="F31" i="39"/>
  <c r="E31" i="39"/>
  <c r="F30" i="39"/>
  <c r="E30" i="39"/>
  <c r="F29" i="39"/>
  <c r="E29" i="39"/>
  <c r="F28" i="39"/>
  <c r="E28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F20" i="39"/>
  <c r="E20" i="39"/>
  <c r="F19" i="39"/>
  <c r="E19" i="39"/>
  <c r="F18" i="39"/>
  <c r="E18" i="39"/>
  <c r="F17" i="39"/>
  <c r="E17" i="39"/>
  <c r="F16" i="39"/>
  <c r="E16" i="39"/>
  <c r="F15" i="39"/>
  <c r="E15" i="39"/>
  <c r="F14" i="39"/>
  <c r="E14" i="39"/>
  <c r="F13" i="39"/>
  <c r="E13" i="39"/>
  <c r="F12" i="39"/>
  <c r="E12" i="39"/>
  <c r="F11" i="39"/>
  <c r="E11" i="39"/>
  <c r="F10" i="39"/>
  <c r="E10" i="39"/>
  <c r="F9" i="39"/>
  <c r="E9" i="39"/>
  <c r="F8" i="39"/>
  <c r="E8" i="39"/>
  <c r="F7" i="39"/>
  <c r="E7" i="39"/>
  <c r="D37" i="39"/>
  <c r="C37" i="39"/>
  <c r="B37" i="39"/>
  <c r="E39" i="39"/>
  <c r="F36" i="38"/>
  <c r="E36" i="38"/>
  <c r="F35" i="38"/>
  <c r="E35" i="38"/>
  <c r="F34" i="38"/>
  <c r="E34" i="38"/>
  <c r="F33" i="38"/>
  <c r="E33" i="38"/>
  <c r="F32" i="38"/>
  <c r="E32" i="38"/>
  <c r="F31" i="38"/>
  <c r="E31" i="38"/>
  <c r="F30" i="38"/>
  <c r="E30" i="38"/>
  <c r="F29" i="38"/>
  <c r="E29" i="38"/>
  <c r="F28" i="38"/>
  <c r="E28" i="38"/>
  <c r="F27" i="38"/>
  <c r="E27" i="38"/>
  <c r="F26" i="38"/>
  <c r="E26" i="38"/>
  <c r="F25" i="38"/>
  <c r="E25" i="38"/>
  <c r="F24" i="38"/>
  <c r="E24" i="38"/>
  <c r="F23" i="38"/>
  <c r="E23" i="38"/>
  <c r="F22" i="38"/>
  <c r="E22" i="38"/>
  <c r="F21" i="38"/>
  <c r="E21" i="38"/>
  <c r="F20" i="38"/>
  <c r="E20" i="38"/>
  <c r="F19" i="38"/>
  <c r="E19" i="38"/>
  <c r="F18" i="38"/>
  <c r="E18" i="38"/>
  <c r="F17" i="38"/>
  <c r="E17" i="38"/>
  <c r="F16" i="38"/>
  <c r="E16" i="38"/>
  <c r="F15" i="38"/>
  <c r="E15" i="38"/>
  <c r="F14" i="38"/>
  <c r="E14" i="38"/>
  <c r="F13" i="38"/>
  <c r="E13" i="38"/>
  <c r="F12" i="38"/>
  <c r="E12" i="38"/>
  <c r="F11" i="38"/>
  <c r="E11" i="38"/>
  <c r="F10" i="38"/>
  <c r="E10" i="38"/>
  <c r="F9" i="38"/>
  <c r="E9" i="38"/>
  <c r="F8" i="38"/>
  <c r="E8" i="38"/>
  <c r="F7" i="38"/>
  <c r="E7" i="38"/>
  <c r="F36" i="37"/>
  <c r="E36" i="37"/>
  <c r="F35" i="37"/>
  <c r="E35" i="37"/>
  <c r="F34" i="37"/>
  <c r="E34" i="37"/>
  <c r="F33" i="37"/>
  <c r="E33" i="37"/>
  <c r="F32" i="37"/>
  <c r="E32" i="37"/>
  <c r="F31" i="37"/>
  <c r="E31" i="37"/>
  <c r="F30" i="37"/>
  <c r="E30" i="37"/>
  <c r="F29" i="37"/>
  <c r="E29" i="37"/>
  <c r="F28" i="37"/>
  <c r="E28" i="37"/>
  <c r="F27" i="37"/>
  <c r="E27" i="37"/>
  <c r="F26" i="37"/>
  <c r="E26" i="37"/>
  <c r="F25" i="37"/>
  <c r="E25" i="37"/>
  <c r="F24" i="37"/>
  <c r="E24" i="37"/>
  <c r="F23" i="37"/>
  <c r="E23" i="37"/>
  <c r="F22" i="37"/>
  <c r="E22" i="37"/>
  <c r="F21" i="37"/>
  <c r="E21" i="37"/>
  <c r="F20" i="37"/>
  <c r="E20" i="37"/>
  <c r="F19" i="37"/>
  <c r="E19" i="37"/>
  <c r="F18" i="37"/>
  <c r="E18" i="37"/>
  <c r="F17" i="37"/>
  <c r="E17" i="37"/>
  <c r="F16" i="37"/>
  <c r="E16" i="37"/>
  <c r="F15" i="37"/>
  <c r="E15" i="37"/>
  <c r="F14" i="37"/>
  <c r="E14" i="37"/>
  <c r="F13" i="37"/>
  <c r="E13" i="37"/>
  <c r="F12" i="37"/>
  <c r="E12" i="37"/>
  <c r="F11" i="37"/>
  <c r="E11" i="37"/>
  <c r="F10" i="37"/>
  <c r="E10" i="37"/>
  <c r="F9" i="37"/>
  <c r="E9" i="37"/>
  <c r="F8" i="37"/>
  <c r="E8" i="37"/>
  <c r="F7" i="37"/>
  <c r="E7" i="37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7" i="9"/>
  <c r="F7" i="9"/>
  <c r="F37" i="39" l="1"/>
  <c r="Y36" i="38" l="1"/>
  <c r="Y35" i="38"/>
  <c r="Y34" i="38"/>
  <c r="Y33" i="38"/>
  <c r="Y32" i="38"/>
  <c r="Y31" i="38"/>
  <c r="Y30" i="38"/>
  <c r="Y29" i="38"/>
  <c r="Y28" i="38"/>
  <c r="Y27" i="38"/>
  <c r="Y26" i="38"/>
  <c r="Y25" i="38"/>
  <c r="Y24" i="38"/>
  <c r="Y23" i="38"/>
  <c r="Y22" i="38"/>
  <c r="Y21" i="38"/>
  <c r="Y20" i="38"/>
  <c r="Y19" i="38"/>
  <c r="Y18" i="38"/>
  <c r="Y17" i="38"/>
  <c r="Y16" i="38"/>
  <c r="Y15" i="38"/>
  <c r="Y14" i="38"/>
  <c r="Y13" i="38"/>
  <c r="Y12" i="38"/>
  <c r="Y11" i="38"/>
  <c r="Y10" i="38"/>
  <c r="Y9" i="38"/>
  <c r="Y8" i="38"/>
  <c r="Y7" i="38"/>
  <c r="Y36" i="39"/>
  <c r="Y35" i="39"/>
  <c r="Y34" i="39"/>
  <c r="Y33" i="39"/>
  <c r="Y32" i="39"/>
  <c r="Y31" i="39"/>
  <c r="Y30" i="39"/>
  <c r="Y29" i="39"/>
  <c r="Y28" i="39"/>
  <c r="Y27" i="39"/>
  <c r="Y26" i="39"/>
  <c r="Y25" i="39"/>
  <c r="Y24" i="39"/>
  <c r="Y23" i="39"/>
  <c r="Y22" i="39"/>
  <c r="Y21" i="39"/>
  <c r="Y20" i="39"/>
  <c r="Y19" i="39"/>
  <c r="Y18" i="39"/>
  <c r="Y17" i="39"/>
  <c r="Y16" i="39"/>
  <c r="Y15" i="39"/>
  <c r="Y14" i="39"/>
  <c r="Y13" i="39"/>
  <c r="Y12" i="39"/>
  <c r="Y11" i="39"/>
  <c r="Y10" i="39"/>
  <c r="Y9" i="39"/>
  <c r="Y8" i="39"/>
  <c r="Y7" i="39"/>
  <c r="Y36" i="40"/>
  <c r="Y35" i="40"/>
  <c r="Y34" i="40"/>
  <c r="Y33" i="40"/>
  <c r="Y32" i="40"/>
  <c r="Y31" i="40"/>
  <c r="Y30" i="40"/>
  <c r="Y29" i="40"/>
  <c r="Y28" i="40"/>
  <c r="Y27" i="40"/>
  <c r="Y26" i="40"/>
  <c r="Y25" i="40"/>
  <c r="Y24" i="40"/>
  <c r="Y23" i="40"/>
  <c r="Y22" i="40"/>
  <c r="Y21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36" i="41"/>
  <c r="Y35" i="41"/>
  <c r="Y34" i="41"/>
  <c r="Y33" i="41"/>
  <c r="Y32" i="41"/>
  <c r="Y31" i="41"/>
  <c r="Y30" i="41"/>
  <c r="Y29" i="41"/>
  <c r="Y28" i="41"/>
  <c r="Y27" i="41"/>
  <c r="Y26" i="41"/>
  <c r="Y25" i="41"/>
  <c r="Y24" i="41"/>
  <c r="Y23" i="41"/>
  <c r="Y22" i="41"/>
  <c r="Y21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Z36" i="37"/>
  <c r="Z35" i="37"/>
  <c r="Z34" i="37"/>
  <c r="Z33" i="37"/>
  <c r="Z32" i="37"/>
  <c r="Z31" i="37"/>
  <c r="Z30" i="37"/>
  <c r="Z29" i="37"/>
  <c r="Z28" i="37"/>
  <c r="Z27" i="37"/>
  <c r="Z26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Z7" i="37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7" i="9"/>
  <c r="E4" i="7" l="1"/>
  <c r="G3" i="41"/>
  <c r="E3" i="41"/>
  <c r="G3" i="40"/>
  <c r="E3" i="40"/>
  <c r="G3" i="39"/>
  <c r="E3" i="39"/>
  <c r="G3" i="38"/>
  <c r="E3" i="38"/>
  <c r="G3" i="37"/>
  <c r="E3" i="37"/>
  <c r="B3" i="37"/>
  <c r="B3" i="38"/>
  <c r="B3" i="39"/>
  <c r="B3" i="40"/>
  <c r="B3" i="41"/>
  <c r="B4" i="41"/>
  <c r="B4" i="40"/>
  <c r="B4" i="39"/>
  <c r="B4" i="38"/>
  <c r="B4" i="37"/>
  <c r="E4" i="41"/>
  <c r="E4" i="40"/>
  <c r="E4" i="39"/>
  <c r="E4" i="38"/>
  <c r="E4" i="37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W8" i="9" l="1"/>
  <c r="O36" i="38"/>
  <c r="N36" i="38"/>
  <c r="O35" i="38"/>
  <c r="N35" i="38"/>
  <c r="O34" i="38"/>
  <c r="N34" i="38"/>
  <c r="O33" i="38"/>
  <c r="N33" i="38"/>
  <c r="O32" i="38"/>
  <c r="N32" i="38"/>
  <c r="O31" i="38"/>
  <c r="N31" i="38"/>
  <c r="O30" i="38"/>
  <c r="N30" i="38"/>
  <c r="O29" i="38"/>
  <c r="N29" i="38"/>
  <c r="O28" i="38"/>
  <c r="N28" i="38"/>
  <c r="O27" i="38"/>
  <c r="N27" i="38"/>
  <c r="O26" i="38"/>
  <c r="N26" i="38"/>
  <c r="O25" i="38"/>
  <c r="N25" i="38"/>
  <c r="O24" i="38"/>
  <c r="N24" i="38"/>
  <c r="O23" i="38"/>
  <c r="N23" i="38"/>
  <c r="O22" i="38"/>
  <c r="N22" i="38"/>
  <c r="O21" i="38"/>
  <c r="N21" i="38"/>
  <c r="O20" i="38"/>
  <c r="N20" i="38"/>
  <c r="O19" i="38"/>
  <c r="N19" i="38"/>
  <c r="O18" i="38"/>
  <c r="N18" i="38"/>
  <c r="O17" i="38"/>
  <c r="N17" i="38"/>
  <c r="O16" i="38"/>
  <c r="N16" i="38"/>
  <c r="O15" i="38"/>
  <c r="N15" i="38"/>
  <c r="O14" i="38"/>
  <c r="N14" i="38"/>
  <c r="O13" i="38"/>
  <c r="N13" i="38"/>
  <c r="O12" i="38"/>
  <c r="N12" i="38"/>
  <c r="O11" i="38"/>
  <c r="N11" i="38"/>
  <c r="O10" i="38"/>
  <c r="N10" i="38"/>
  <c r="O9" i="38"/>
  <c r="N9" i="38"/>
  <c r="O8" i="38"/>
  <c r="N8" i="38"/>
  <c r="O7" i="38"/>
  <c r="N7" i="38"/>
  <c r="O36" i="39"/>
  <c r="N36" i="39"/>
  <c r="O35" i="39"/>
  <c r="N35" i="39"/>
  <c r="O34" i="39"/>
  <c r="N34" i="39"/>
  <c r="O33" i="39"/>
  <c r="N33" i="39"/>
  <c r="O32" i="39"/>
  <c r="N32" i="39"/>
  <c r="O31" i="39"/>
  <c r="N31" i="39"/>
  <c r="O30" i="39"/>
  <c r="N30" i="39"/>
  <c r="O29" i="39"/>
  <c r="N29" i="39"/>
  <c r="O28" i="39"/>
  <c r="N28" i="39"/>
  <c r="O27" i="39"/>
  <c r="N27" i="39"/>
  <c r="O26" i="39"/>
  <c r="N26" i="39"/>
  <c r="O25" i="39"/>
  <c r="N25" i="39"/>
  <c r="O24" i="39"/>
  <c r="N24" i="39"/>
  <c r="O23" i="39"/>
  <c r="N23" i="39"/>
  <c r="O22" i="39"/>
  <c r="N22" i="39"/>
  <c r="O21" i="39"/>
  <c r="N21" i="39"/>
  <c r="O20" i="39"/>
  <c r="N20" i="39"/>
  <c r="O19" i="39"/>
  <c r="N19" i="39"/>
  <c r="O18" i="39"/>
  <c r="N18" i="39"/>
  <c r="O17" i="39"/>
  <c r="N17" i="39"/>
  <c r="O16" i="39"/>
  <c r="N16" i="39"/>
  <c r="O15" i="39"/>
  <c r="N15" i="39"/>
  <c r="O14" i="39"/>
  <c r="N14" i="39"/>
  <c r="O13" i="39"/>
  <c r="N13" i="39"/>
  <c r="O12" i="39"/>
  <c r="N12" i="39"/>
  <c r="O11" i="39"/>
  <c r="N11" i="39"/>
  <c r="O10" i="39"/>
  <c r="N10" i="39"/>
  <c r="O9" i="39"/>
  <c r="N9" i="39"/>
  <c r="O8" i="39"/>
  <c r="N8" i="39"/>
  <c r="O7" i="39"/>
  <c r="N7" i="39"/>
  <c r="O36" i="40"/>
  <c r="N36" i="40"/>
  <c r="O35" i="40"/>
  <c r="N35" i="40"/>
  <c r="O34" i="40"/>
  <c r="N34" i="40"/>
  <c r="O33" i="40"/>
  <c r="N33" i="40"/>
  <c r="O32" i="40"/>
  <c r="N32" i="40"/>
  <c r="O31" i="40"/>
  <c r="N31" i="40"/>
  <c r="O30" i="40"/>
  <c r="N30" i="40"/>
  <c r="O29" i="40"/>
  <c r="N29" i="40"/>
  <c r="O28" i="40"/>
  <c r="N28" i="40"/>
  <c r="O27" i="40"/>
  <c r="N27" i="40"/>
  <c r="O26" i="40"/>
  <c r="N26" i="40"/>
  <c r="O25" i="40"/>
  <c r="N25" i="40"/>
  <c r="O24" i="40"/>
  <c r="N24" i="40"/>
  <c r="O23" i="40"/>
  <c r="N23" i="40"/>
  <c r="O22" i="40"/>
  <c r="N22" i="40"/>
  <c r="O21" i="40"/>
  <c r="N21" i="40"/>
  <c r="O20" i="40"/>
  <c r="N20" i="40"/>
  <c r="O19" i="40"/>
  <c r="N19" i="40"/>
  <c r="O18" i="40"/>
  <c r="N18" i="40"/>
  <c r="O17" i="40"/>
  <c r="N17" i="40"/>
  <c r="O16" i="40"/>
  <c r="N16" i="40"/>
  <c r="O15" i="40"/>
  <c r="N15" i="40"/>
  <c r="O14" i="40"/>
  <c r="N14" i="40"/>
  <c r="O13" i="40"/>
  <c r="N13" i="40"/>
  <c r="O12" i="40"/>
  <c r="N12" i="40"/>
  <c r="O11" i="40"/>
  <c r="N11" i="40"/>
  <c r="O10" i="40"/>
  <c r="N10" i="40"/>
  <c r="O9" i="40"/>
  <c r="N9" i="40"/>
  <c r="O8" i="40"/>
  <c r="N8" i="40"/>
  <c r="O7" i="40"/>
  <c r="N7" i="40"/>
  <c r="O36" i="41"/>
  <c r="N36" i="41"/>
  <c r="O35" i="41"/>
  <c r="N35" i="41"/>
  <c r="O34" i="41"/>
  <c r="N34" i="41"/>
  <c r="O33" i="41"/>
  <c r="N33" i="41"/>
  <c r="O32" i="41"/>
  <c r="N32" i="41"/>
  <c r="O31" i="41"/>
  <c r="N31" i="41"/>
  <c r="O30" i="41"/>
  <c r="N30" i="41"/>
  <c r="O29" i="41"/>
  <c r="N29" i="41"/>
  <c r="O28" i="41"/>
  <c r="N28" i="41"/>
  <c r="O27" i="41"/>
  <c r="N27" i="41"/>
  <c r="O26" i="41"/>
  <c r="N26" i="41"/>
  <c r="O25" i="41"/>
  <c r="N25" i="41"/>
  <c r="O24" i="41"/>
  <c r="N24" i="41"/>
  <c r="O23" i="41"/>
  <c r="N23" i="41"/>
  <c r="O22" i="41"/>
  <c r="N22" i="41"/>
  <c r="O21" i="41"/>
  <c r="N21" i="41"/>
  <c r="O20" i="41"/>
  <c r="N20" i="41"/>
  <c r="O19" i="41"/>
  <c r="N19" i="41"/>
  <c r="O18" i="41"/>
  <c r="N18" i="41"/>
  <c r="O17" i="41"/>
  <c r="N17" i="41"/>
  <c r="O16" i="41"/>
  <c r="N16" i="41"/>
  <c r="O15" i="41"/>
  <c r="N15" i="41"/>
  <c r="O14" i="41"/>
  <c r="N14" i="41"/>
  <c r="O13" i="41"/>
  <c r="N13" i="41"/>
  <c r="O12" i="41"/>
  <c r="N12" i="41"/>
  <c r="O11" i="41"/>
  <c r="N11" i="41"/>
  <c r="O10" i="41"/>
  <c r="N10" i="41"/>
  <c r="O9" i="41"/>
  <c r="N9" i="41"/>
  <c r="O8" i="41"/>
  <c r="N8" i="41"/>
  <c r="O7" i="41"/>
  <c r="N7" i="41"/>
  <c r="P36" i="37"/>
  <c r="O36" i="37"/>
  <c r="P35" i="37"/>
  <c r="O35" i="37"/>
  <c r="P34" i="37"/>
  <c r="O34" i="37"/>
  <c r="P33" i="37"/>
  <c r="O33" i="37"/>
  <c r="P32" i="37"/>
  <c r="O32" i="37"/>
  <c r="P31" i="37"/>
  <c r="O31" i="37"/>
  <c r="P30" i="37"/>
  <c r="O30" i="37"/>
  <c r="P29" i="37"/>
  <c r="O29" i="37"/>
  <c r="P28" i="37"/>
  <c r="O28" i="37"/>
  <c r="P27" i="37"/>
  <c r="O27" i="37"/>
  <c r="P26" i="37"/>
  <c r="O26" i="37"/>
  <c r="P25" i="37"/>
  <c r="O25" i="37"/>
  <c r="P24" i="37"/>
  <c r="O24" i="37"/>
  <c r="P23" i="37"/>
  <c r="O23" i="37"/>
  <c r="P22" i="37"/>
  <c r="O22" i="37"/>
  <c r="P21" i="37"/>
  <c r="O21" i="37"/>
  <c r="P20" i="37"/>
  <c r="O20" i="37"/>
  <c r="P19" i="37"/>
  <c r="O19" i="37"/>
  <c r="P18" i="37"/>
  <c r="O18" i="37"/>
  <c r="P17" i="37"/>
  <c r="O17" i="37"/>
  <c r="P16" i="37"/>
  <c r="O16" i="37"/>
  <c r="P15" i="37"/>
  <c r="O15" i="37"/>
  <c r="P14" i="37"/>
  <c r="O14" i="37"/>
  <c r="P13" i="37"/>
  <c r="O13" i="37"/>
  <c r="P12" i="37"/>
  <c r="O12" i="37"/>
  <c r="P11" i="37"/>
  <c r="O11" i="37"/>
  <c r="P10" i="37"/>
  <c r="O10" i="37"/>
  <c r="P9" i="37"/>
  <c r="O9" i="37"/>
  <c r="P8" i="37"/>
  <c r="O8" i="37"/>
  <c r="P7" i="37"/>
  <c r="O7" i="37"/>
  <c r="P8" i="9"/>
  <c r="Q8" i="9" s="1"/>
  <c r="P9" i="9"/>
  <c r="Q9" i="9" s="1"/>
  <c r="P10" i="9"/>
  <c r="Q10" i="9" s="1"/>
  <c r="P11" i="9"/>
  <c r="Q11" i="9" s="1"/>
  <c r="P12" i="9"/>
  <c r="Q12" i="9" s="1"/>
  <c r="P13" i="9"/>
  <c r="Q13" i="9" s="1"/>
  <c r="P14" i="9"/>
  <c r="Q14" i="9" s="1"/>
  <c r="P15" i="9"/>
  <c r="Q15" i="9" s="1"/>
  <c r="P16" i="9"/>
  <c r="Q16" i="9" s="1"/>
  <c r="P17" i="9"/>
  <c r="Q17" i="9" s="1"/>
  <c r="P18" i="9"/>
  <c r="Q18" i="9" s="1"/>
  <c r="P19" i="9"/>
  <c r="Q19" i="9" s="1"/>
  <c r="P20" i="9"/>
  <c r="Q20" i="9" s="1"/>
  <c r="P21" i="9"/>
  <c r="Q21" i="9" s="1"/>
  <c r="P22" i="9"/>
  <c r="Q22" i="9" s="1"/>
  <c r="P23" i="9"/>
  <c r="Q23" i="9" s="1"/>
  <c r="P24" i="9"/>
  <c r="Q24" i="9" s="1"/>
  <c r="P25" i="9"/>
  <c r="Q25" i="9" s="1"/>
  <c r="P26" i="9"/>
  <c r="Q26" i="9" s="1"/>
  <c r="P27" i="9"/>
  <c r="Q27" i="9" s="1"/>
  <c r="P28" i="9"/>
  <c r="Q28" i="9" s="1"/>
  <c r="P29" i="9"/>
  <c r="Q29" i="9" s="1"/>
  <c r="P30" i="9"/>
  <c r="Q30" i="9" s="1"/>
  <c r="P31" i="9"/>
  <c r="Q31" i="9" s="1"/>
  <c r="P32" i="9"/>
  <c r="Q32" i="9" s="1"/>
  <c r="P33" i="9"/>
  <c r="Q33" i="9" s="1"/>
  <c r="P34" i="9"/>
  <c r="Q34" i="9" s="1"/>
  <c r="P35" i="9"/>
  <c r="Q35" i="9" s="1"/>
  <c r="P36" i="9"/>
  <c r="Q36" i="9" s="1"/>
  <c r="P7" i="9"/>
  <c r="Q7" i="9" s="1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7" i="9"/>
  <c r="O7" i="9"/>
  <c r="AA7" i="41"/>
  <c r="AA16" i="40"/>
  <c r="AA24" i="39"/>
  <c r="AB21" i="37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7" i="9"/>
  <c r="Z8" i="40"/>
  <c r="Z9" i="40"/>
  <c r="Z10" i="40"/>
  <c r="Z11" i="40"/>
  <c r="Z12" i="40"/>
  <c r="Z13" i="40"/>
  <c r="Z14" i="40"/>
  <c r="Z15" i="40"/>
  <c r="Z16" i="40"/>
  <c r="Z17" i="40"/>
  <c r="Z18" i="40"/>
  <c r="Z19" i="40"/>
  <c r="Z20" i="40"/>
  <c r="Z21" i="40"/>
  <c r="Z22" i="40"/>
  <c r="Z23" i="40"/>
  <c r="Z24" i="40"/>
  <c r="Z25" i="40"/>
  <c r="Z26" i="40"/>
  <c r="Z27" i="40"/>
  <c r="Z28" i="40"/>
  <c r="Z29" i="40"/>
  <c r="Z30" i="40"/>
  <c r="Z31" i="40"/>
  <c r="Z32" i="40"/>
  <c r="Z33" i="40"/>
  <c r="Z34" i="40"/>
  <c r="Z35" i="40"/>
  <c r="Z36" i="40"/>
  <c r="D37" i="41"/>
  <c r="C37" i="41"/>
  <c r="B37" i="41"/>
  <c r="Z36" i="41"/>
  <c r="Z35" i="41"/>
  <c r="Z34" i="41"/>
  <c r="Z33" i="41"/>
  <c r="Z32" i="41"/>
  <c r="Z31" i="41"/>
  <c r="Z30" i="41"/>
  <c r="Z29" i="41"/>
  <c r="Z28" i="41"/>
  <c r="Z27" i="41"/>
  <c r="Z26" i="41"/>
  <c r="Z25" i="41"/>
  <c r="Z24" i="41"/>
  <c r="Z23" i="41"/>
  <c r="Z22" i="41"/>
  <c r="Z21" i="41"/>
  <c r="Z20" i="41"/>
  <c r="Z19" i="41"/>
  <c r="Z18" i="41"/>
  <c r="Z17" i="41"/>
  <c r="Z16" i="41"/>
  <c r="Z15" i="41"/>
  <c r="Z14" i="41"/>
  <c r="Z13" i="41"/>
  <c r="Z12" i="41"/>
  <c r="Z11" i="41"/>
  <c r="Z10" i="41"/>
  <c r="Z9" i="41"/>
  <c r="Z8" i="41"/>
  <c r="Z7" i="41"/>
  <c r="E5" i="41"/>
  <c r="D37" i="40"/>
  <c r="C37" i="40"/>
  <c r="B37" i="40"/>
  <c r="Z7" i="40"/>
  <c r="E5" i="40"/>
  <c r="Z36" i="39"/>
  <c r="Z35" i="39"/>
  <c r="Z34" i="39"/>
  <c r="Z33" i="39"/>
  <c r="Z32" i="39"/>
  <c r="Z31" i="39"/>
  <c r="Z30" i="39"/>
  <c r="Z29" i="39"/>
  <c r="Z28" i="39"/>
  <c r="Z27" i="39"/>
  <c r="Z26" i="39"/>
  <c r="Z25" i="39"/>
  <c r="Z24" i="39"/>
  <c r="Z23" i="39"/>
  <c r="Z22" i="39"/>
  <c r="Z21" i="39"/>
  <c r="Z20" i="39"/>
  <c r="Z19" i="39"/>
  <c r="Z18" i="39"/>
  <c r="Z17" i="39"/>
  <c r="Z16" i="39"/>
  <c r="Z15" i="39"/>
  <c r="Z14" i="39"/>
  <c r="Z13" i="39"/>
  <c r="Z12" i="39"/>
  <c r="Z11" i="39"/>
  <c r="Z10" i="39"/>
  <c r="Z9" i="39"/>
  <c r="Z8" i="39"/>
  <c r="Z7" i="39"/>
  <c r="E5" i="39"/>
  <c r="C38" i="39" l="1"/>
  <c r="D38" i="40"/>
  <c r="P24" i="39"/>
  <c r="Q24" i="39" s="1"/>
  <c r="R24" i="39" s="1"/>
  <c r="Q21" i="37"/>
  <c r="R21" i="37" s="1"/>
  <c r="S21" i="37" s="1"/>
  <c r="S24" i="9"/>
  <c r="R32" i="9"/>
  <c r="R12" i="9"/>
  <c r="R8" i="9"/>
  <c r="Q15" i="37"/>
  <c r="R15" i="37" s="1"/>
  <c r="T15" i="37" s="1"/>
  <c r="AB15" i="37"/>
  <c r="P28" i="38"/>
  <c r="Q28" i="38" s="1"/>
  <c r="S28" i="38" s="1"/>
  <c r="AA28" i="38"/>
  <c r="P12" i="38"/>
  <c r="Q12" i="38" s="1"/>
  <c r="S12" i="38" s="1"/>
  <c r="AA12" i="38"/>
  <c r="P30" i="39"/>
  <c r="Q30" i="39" s="1"/>
  <c r="R30" i="39" s="1"/>
  <c r="AA30" i="39"/>
  <c r="P18" i="39"/>
  <c r="Q18" i="39" s="1"/>
  <c r="S18" i="39" s="1"/>
  <c r="AA18" i="39"/>
  <c r="P11" i="40"/>
  <c r="Q11" i="40" s="1"/>
  <c r="S11" i="40" s="1"/>
  <c r="AA11" i="40"/>
  <c r="P25" i="40"/>
  <c r="Q25" i="40" s="1"/>
  <c r="S25" i="40" s="1"/>
  <c r="AA25" i="40"/>
  <c r="P17" i="40"/>
  <c r="Q17" i="40" s="1"/>
  <c r="S17" i="40" s="1"/>
  <c r="AA17" i="40"/>
  <c r="P34" i="41"/>
  <c r="Q34" i="41" s="1"/>
  <c r="S34" i="41" s="1"/>
  <c r="AA34" i="41"/>
  <c r="P30" i="41"/>
  <c r="Q30" i="41" s="1"/>
  <c r="S30" i="41" s="1"/>
  <c r="AA30" i="41"/>
  <c r="P26" i="41"/>
  <c r="Q26" i="41" s="1"/>
  <c r="R26" i="41" s="1"/>
  <c r="AA26" i="41"/>
  <c r="P22" i="41"/>
  <c r="Q22" i="41" s="1"/>
  <c r="R22" i="41" s="1"/>
  <c r="AA22" i="41"/>
  <c r="P18" i="41"/>
  <c r="Q18" i="41" s="1"/>
  <c r="S18" i="41" s="1"/>
  <c r="AA18" i="41"/>
  <c r="P14" i="41"/>
  <c r="Q14" i="41" s="1"/>
  <c r="R14" i="41" s="1"/>
  <c r="AA14" i="41"/>
  <c r="P10" i="41"/>
  <c r="Q10" i="41" s="1"/>
  <c r="R10" i="41" s="1"/>
  <c r="AA10" i="41"/>
  <c r="Q27" i="37"/>
  <c r="R27" i="37" s="1"/>
  <c r="T27" i="37" s="1"/>
  <c r="AB27" i="37"/>
  <c r="Q36" i="37"/>
  <c r="R36" i="37" s="1"/>
  <c r="S36" i="37" s="1"/>
  <c r="AB36" i="37"/>
  <c r="P20" i="38"/>
  <c r="Q20" i="38" s="1"/>
  <c r="S20" i="38" s="1"/>
  <c r="AA20" i="38"/>
  <c r="P29" i="38"/>
  <c r="Q29" i="38" s="1"/>
  <c r="R29" i="38" s="1"/>
  <c r="AA29" i="38"/>
  <c r="P14" i="39"/>
  <c r="Q14" i="39" s="1"/>
  <c r="R14" i="39" s="1"/>
  <c r="AA14" i="39"/>
  <c r="P29" i="40"/>
  <c r="Q29" i="40" s="1"/>
  <c r="S29" i="40" s="1"/>
  <c r="AA29" i="40"/>
  <c r="P13" i="40"/>
  <c r="Q13" i="40" s="1"/>
  <c r="S13" i="40" s="1"/>
  <c r="AA13" i="40"/>
  <c r="Q7" i="37"/>
  <c r="R7" i="37" s="1"/>
  <c r="S7" i="37" s="1"/>
  <c r="AB7" i="37"/>
  <c r="Q14" i="37"/>
  <c r="R14" i="37" s="1"/>
  <c r="T14" i="37" s="1"/>
  <c r="AB14" i="37"/>
  <c r="Q10" i="37"/>
  <c r="R10" i="37" s="1"/>
  <c r="S10" i="37" s="1"/>
  <c r="AB10" i="37"/>
  <c r="P27" i="38"/>
  <c r="Q27" i="38" s="1"/>
  <c r="R27" i="38" s="1"/>
  <c r="AA27" i="38"/>
  <c r="P11" i="38"/>
  <c r="Q11" i="38" s="1"/>
  <c r="S11" i="38" s="1"/>
  <c r="AA11" i="38"/>
  <c r="P7" i="39"/>
  <c r="Q7" i="39" s="1"/>
  <c r="R7" i="39" s="1"/>
  <c r="AA7" i="39"/>
  <c r="P25" i="39"/>
  <c r="Q25" i="39" s="1"/>
  <c r="S25" i="39" s="1"/>
  <c r="AA25" i="39"/>
  <c r="P17" i="39"/>
  <c r="Q17" i="39" s="1"/>
  <c r="S17" i="39" s="1"/>
  <c r="AA17" i="39"/>
  <c r="P10" i="40"/>
  <c r="Q10" i="40" s="1"/>
  <c r="S10" i="40" s="1"/>
  <c r="AA10" i="40"/>
  <c r="P28" i="40"/>
  <c r="Q28" i="40" s="1"/>
  <c r="S28" i="40" s="1"/>
  <c r="AA28" i="40"/>
  <c r="P33" i="41"/>
  <c r="Q33" i="41" s="1"/>
  <c r="R33" i="41" s="1"/>
  <c r="AA33" i="41"/>
  <c r="P25" i="41"/>
  <c r="Q25" i="41" s="1"/>
  <c r="S25" i="41" s="1"/>
  <c r="AA25" i="41"/>
  <c r="P21" i="41"/>
  <c r="Q21" i="41" s="1"/>
  <c r="R21" i="41" s="1"/>
  <c r="AA21" i="41"/>
  <c r="P17" i="41"/>
  <c r="Q17" i="41" s="1"/>
  <c r="R17" i="41" s="1"/>
  <c r="AA17" i="41"/>
  <c r="P13" i="41"/>
  <c r="Q13" i="41" s="1"/>
  <c r="R13" i="41" s="1"/>
  <c r="AA13" i="41"/>
  <c r="P9" i="41"/>
  <c r="Q9" i="41" s="1"/>
  <c r="R9" i="41" s="1"/>
  <c r="AA9" i="41"/>
  <c r="P7" i="41"/>
  <c r="Q7" i="41" s="1"/>
  <c r="R7" i="41" s="1"/>
  <c r="Q11" i="37"/>
  <c r="R11" i="37" s="1"/>
  <c r="S11" i="37" s="1"/>
  <c r="AB11" i="37"/>
  <c r="P24" i="38"/>
  <c r="Q24" i="38" s="1"/>
  <c r="S24" i="38" s="1"/>
  <c r="AA24" i="38"/>
  <c r="P33" i="38"/>
  <c r="Q33" i="38" s="1"/>
  <c r="R33" i="38" s="1"/>
  <c r="AA33" i="38"/>
  <c r="P26" i="39"/>
  <c r="Q26" i="39" s="1"/>
  <c r="R26" i="39" s="1"/>
  <c r="AA26" i="39"/>
  <c r="P33" i="40"/>
  <c r="Q33" i="40" s="1"/>
  <c r="S33" i="40" s="1"/>
  <c r="AA33" i="40"/>
  <c r="Q22" i="37"/>
  <c r="R22" i="37" s="1"/>
  <c r="S22" i="37" s="1"/>
  <c r="AB22" i="37"/>
  <c r="Q31" i="37"/>
  <c r="R31" i="37" s="1"/>
  <c r="S31" i="37" s="1"/>
  <c r="AB31" i="37"/>
  <c r="P15" i="38"/>
  <c r="Q15" i="38" s="1"/>
  <c r="S15" i="38" s="1"/>
  <c r="AA15" i="38"/>
  <c r="P32" i="38"/>
  <c r="Q32" i="38" s="1"/>
  <c r="R32" i="38" s="1"/>
  <c r="AA32" i="38"/>
  <c r="P29" i="39"/>
  <c r="Q29" i="39" s="1"/>
  <c r="R29" i="39" s="1"/>
  <c r="AA29" i="39"/>
  <c r="P9" i="39"/>
  <c r="Q9" i="39" s="1"/>
  <c r="R9" i="39" s="1"/>
  <c r="AA9" i="39"/>
  <c r="P32" i="40"/>
  <c r="Q32" i="40" s="1"/>
  <c r="R32" i="40" s="1"/>
  <c r="AA32" i="40"/>
  <c r="P20" i="40"/>
  <c r="Q20" i="40" s="1"/>
  <c r="R20" i="40" s="1"/>
  <c r="AA20" i="40"/>
  <c r="W7" i="40"/>
  <c r="Q25" i="37"/>
  <c r="R25" i="37" s="1"/>
  <c r="T25" i="37" s="1"/>
  <c r="AB25" i="37"/>
  <c r="Q17" i="37"/>
  <c r="R17" i="37" s="1"/>
  <c r="S17" i="37" s="1"/>
  <c r="AB17" i="37"/>
  <c r="Q13" i="37"/>
  <c r="R13" i="37" s="1"/>
  <c r="T13" i="37" s="1"/>
  <c r="AB13" i="37"/>
  <c r="P26" i="38"/>
  <c r="Q26" i="38" s="1"/>
  <c r="S26" i="38" s="1"/>
  <c r="AA26" i="38"/>
  <c r="P32" i="41"/>
  <c r="Q32" i="41" s="1"/>
  <c r="S32" i="41" s="1"/>
  <c r="AA32" i="41"/>
  <c r="Q23" i="37"/>
  <c r="R23" i="37" s="1"/>
  <c r="S23" i="37" s="1"/>
  <c r="AB23" i="37"/>
  <c r="Q19" i="37"/>
  <c r="R19" i="37" s="1"/>
  <c r="S19" i="37" s="1"/>
  <c r="AB19" i="37"/>
  <c r="Q32" i="37"/>
  <c r="R32" i="37" s="1"/>
  <c r="T32" i="37" s="1"/>
  <c r="AB32" i="37"/>
  <c r="P16" i="38"/>
  <c r="Q16" i="38" s="1"/>
  <c r="S16" i="38" s="1"/>
  <c r="AA16" i="38"/>
  <c r="P8" i="38"/>
  <c r="Q8" i="38" s="1"/>
  <c r="S8" i="38" s="1"/>
  <c r="AA8" i="38"/>
  <c r="P34" i="39"/>
  <c r="Q34" i="39" s="1"/>
  <c r="S34" i="39" s="1"/>
  <c r="AA34" i="39"/>
  <c r="P22" i="39"/>
  <c r="Q22" i="39" s="1"/>
  <c r="R22" i="39" s="1"/>
  <c r="AA22" i="39"/>
  <c r="P10" i="39"/>
  <c r="Q10" i="39" s="1"/>
  <c r="S10" i="39" s="1"/>
  <c r="AA10" i="39"/>
  <c r="P7" i="40"/>
  <c r="Q7" i="40" s="1"/>
  <c r="R7" i="40" s="1"/>
  <c r="AA7" i="40"/>
  <c r="P21" i="40"/>
  <c r="Q21" i="40" s="1"/>
  <c r="S21" i="40" s="1"/>
  <c r="AA21" i="40"/>
  <c r="Q26" i="37"/>
  <c r="R26" i="37" s="1"/>
  <c r="S26" i="37" s="1"/>
  <c r="AB26" i="37"/>
  <c r="Q18" i="37"/>
  <c r="R18" i="37" s="1"/>
  <c r="T18" i="37" s="1"/>
  <c r="AB18" i="37"/>
  <c r="Q35" i="37"/>
  <c r="R35" i="37" s="1"/>
  <c r="T35" i="37" s="1"/>
  <c r="AB35" i="37"/>
  <c r="P23" i="38"/>
  <c r="Q23" i="38" s="1"/>
  <c r="R23" i="38" s="1"/>
  <c r="AA23" i="38"/>
  <c r="P19" i="38"/>
  <c r="Q19" i="38" s="1"/>
  <c r="S19" i="38" s="1"/>
  <c r="AA19" i="38"/>
  <c r="P36" i="38"/>
  <c r="Q36" i="38" s="1"/>
  <c r="R36" i="38" s="1"/>
  <c r="AA36" i="38"/>
  <c r="P33" i="39"/>
  <c r="Q33" i="39" s="1"/>
  <c r="R33" i="39" s="1"/>
  <c r="AA33" i="39"/>
  <c r="P21" i="39"/>
  <c r="Q21" i="39" s="1"/>
  <c r="R21" i="39" s="1"/>
  <c r="AA21" i="39"/>
  <c r="P13" i="39"/>
  <c r="Q13" i="39" s="1"/>
  <c r="R13" i="39" s="1"/>
  <c r="AA13" i="39"/>
  <c r="P36" i="40"/>
  <c r="Q36" i="40" s="1"/>
  <c r="R36" i="40" s="1"/>
  <c r="AA36" i="40"/>
  <c r="P24" i="40"/>
  <c r="Q24" i="40" s="1"/>
  <c r="S24" i="40" s="1"/>
  <c r="AA24" i="40"/>
  <c r="P29" i="41"/>
  <c r="Q29" i="41" s="1"/>
  <c r="R29" i="41" s="1"/>
  <c r="AA29" i="41"/>
  <c r="W7" i="41"/>
  <c r="Q29" i="37"/>
  <c r="R29" i="37" s="1"/>
  <c r="S29" i="37" s="1"/>
  <c r="AB29" i="37"/>
  <c r="Q9" i="37"/>
  <c r="R9" i="37" s="1"/>
  <c r="S9" i="37" s="1"/>
  <c r="AB9" i="37"/>
  <c r="Q34" i="37"/>
  <c r="R34" i="37" s="1"/>
  <c r="AB34" i="37"/>
  <c r="Q30" i="37"/>
  <c r="R30" i="37" s="1"/>
  <c r="T30" i="37" s="1"/>
  <c r="AB30" i="37"/>
  <c r="P22" i="38"/>
  <c r="Q22" i="38" s="1"/>
  <c r="R22" i="38" s="1"/>
  <c r="AA22" i="38"/>
  <c r="P18" i="38"/>
  <c r="Q18" i="38" s="1"/>
  <c r="R18" i="38" s="1"/>
  <c r="AA18" i="38"/>
  <c r="P14" i="38"/>
  <c r="Q14" i="38" s="1"/>
  <c r="S14" i="38" s="1"/>
  <c r="AA14" i="38"/>
  <c r="P10" i="38"/>
  <c r="Q10" i="38" s="1"/>
  <c r="S10" i="38" s="1"/>
  <c r="AA10" i="38"/>
  <c r="P35" i="38"/>
  <c r="Q35" i="38" s="1"/>
  <c r="S35" i="38" s="1"/>
  <c r="AA35" i="38"/>
  <c r="P31" i="38"/>
  <c r="Q31" i="38" s="1"/>
  <c r="R31" i="38" s="1"/>
  <c r="AA31" i="38"/>
  <c r="P36" i="39"/>
  <c r="Q36" i="39" s="1"/>
  <c r="R36" i="39" s="1"/>
  <c r="AA36" i="39"/>
  <c r="P32" i="39"/>
  <c r="Q32" i="39" s="1"/>
  <c r="R32" i="39" s="1"/>
  <c r="AA32" i="39"/>
  <c r="P28" i="39"/>
  <c r="Q28" i="39" s="1"/>
  <c r="R28" i="39" s="1"/>
  <c r="AA28" i="39"/>
  <c r="P20" i="39"/>
  <c r="Q20" i="39" s="1"/>
  <c r="S20" i="39" s="1"/>
  <c r="AA20" i="39"/>
  <c r="P16" i="39"/>
  <c r="Q16" i="39" s="1"/>
  <c r="R16" i="39" s="1"/>
  <c r="AA16" i="39"/>
  <c r="P12" i="39"/>
  <c r="Q12" i="39" s="1"/>
  <c r="R12" i="39" s="1"/>
  <c r="AA12" i="39"/>
  <c r="P8" i="39"/>
  <c r="Q8" i="39" s="1"/>
  <c r="S8" i="39" s="1"/>
  <c r="AA8" i="39"/>
  <c r="P9" i="40"/>
  <c r="Q9" i="40" s="1"/>
  <c r="S9" i="40" s="1"/>
  <c r="AA9" i="40"/>
  <c r="P35" i="40"/>
  <c r="Q35" i="40" s="1"/>
  <c r="S35" i="40" s="1"/>
  <c r="AA35" i="40"/>
  <c r="P31" i="40"/>
  <c r="Q31" i="40" s="1"/>
  <c r="S31" i="40" s="1"/>
  <c r="AA31" i="40"/>
  <c r="P27" i="40"/>
  <c r="Q27" i="40" s="1"/>
  <c r="R27" i="40" s="1"/>
  <c r="AA27" i="40"/>
  <c r="P23" i="40"/>
  <c r="Q23" i="40" s="1"/>
  <c r="R23" i="40" s="1"/>
  <c r="AA23" i="40"/>
  <c r="P19" i="40"/>
  <c r="Q19" i="40" s="1"/>
  <c r="R19" i="40" s="1"/>
  <c r="AA19" i="40"/>
  <c r="P15" i="40"/>
  <c r="Q15" i="40" s="1"/>
  <c r="S15" i="40" s="1"/>
  <c r="AA15" i="40"/>
  <c r="P36" i="41"/>
  <c r="Q36" i="41" s="1"/>
  <c r="R36" i="41" s="1"/>
  <c r="AA36" i="41"/>
  <c r="P28" i="41"/>
  <c r="Q28" i="41" s="1"/>
  <c r="R28" i="41" s="1"/>
  <c r="AA28" i="41"/>
  <c r="P24" i="41"/>
  <c r="Q24" i="41" s="1"/>
  <c r="R24" i="41" s="1"/>
  <c r="AA24" i="41"/>
  <c r="P20" i="41"/>
  <c r="Q20" i="41" s="1"/>
  <c r="R20" i="41" s="1"/>
  <c r="AA20" i="41"/>
  <c r="P16" i="41"/>
  <c r="Q16" i="41" s="1"/>
  <c r="R16" i="41" s="1"/>
  <c r="AA16" i="41"/>
  <c r="P12" i="41"/>
  <c r="Q12" i="41" s="1"/>
  <c r="R12" i="41" s="1"/>
  <c r="AA12" i="41"/>
  <c r="P8" i="41"/>
  <c r="Q8" i="41" s="1"/>
  <c r="S8" i="41" s="1"/>
  <c r="AA8" i="41"/>
  <c r="W7" i="39"/>
  <c r="Q28" i="37"/>
  <c r="R28" i="37" s="1"/>
  <c r="S28" i="37" s="1"/>
  <c r="AB28" i="37"/>
  <c r="Q24" i="37"/>
  <c r="R24" i="37" s="1"/>
  <c r="S24" i="37" s="1"/>
  <c r="AB24" i="37"/>
  <c r="Q20" i="37"/>
  <c r="R20" i="37" s="1"/>
  <c r="S20" i="37" s="1"/>
  <c r="AB20" i="37"/>
  <c r="Q16" i="37"/>
  <c r="R16" i="37" s="1"/>
  <c r="S16" i="37" s="1"/>
  <c r="AB16" i="37"/>
  <c r="Q12" i="37"/>
  <c r="R12" i="37" s="1"/>
  <c r="S12" i="37" s="1"/>
  <c r="AB12" i="37"/>
  <c r="Q8" i="37"/>
  <c r="R8" i="37" s="1"/>
  <c r="S8" i="37" s="1"/>
  <c r="AB8" i="37"/>
  <c r="Q33" i="37"/>
  <c r="R33" i="37" s="1"/>
  <c r="T33" i="37" s="1"/>
  <c r="AB33" i="37"/>
  <c r="P7" i="38"/>
  <c r="Q7" i="38" s="1"/>
  <c r="R7" i="38" s="1"/>
  <c r="AA7" i="38"/>
  <c r="P25" i="38"/>
  <c r="Q25" i="38" s="1"/>
  <c r="R25" i="38" s="1"/>
  <c r="AA25" i="38"/>
  <c r="P21" i="38"/>
  <c r="Q21" i="38" s="1"/>
  <c r="R21" i="38" s="1"/>
  <c r="AA21" i="38"/>
  <c r="P17" i="38"/>
  <c r="Q17" i="38" s="1"/>
  <c r="S17" i="38" s="1"/>
  <c r="AA17" i="38"/>
  <c r="P13" i="38"/>
  <c r="Q13" i="38" s="1"/>
  <c r="R13" i="38" s="1"/>
  <c r="AA13" i="38"/>
  <c r="P9" i="38"/>
  <c r="Q9" i="38" s="1"/>
  <c r="R9" i="38" s="1"/>
  <c r="AA9" i="38"/>
  <c r="P34" i="38"/>
  <c r="Q34" i="38" s="1"/>
  <c r="R34" i="38" s="1"/>
  <c r="AA34" i="38"/>
  <c r="P30" i="38"/>
  <c r="Q30" i="38" s="1"/>
  <c r="R30" i="38" s="1"/>
  <c r="AA30" i="38"/>
  <c r="P35" i="39"/>
  <c r="Q35" i="39" s="1"/>
  <c r="S35" i="39" s="1"/>
  <c r="AA35" i="39"/>
  <c r="P31" i="39"/>
  <c r="Q31" i="39" s="1"/>
  <c r="S31" i="39" s="1"/>
  <c r="AA31" i="39"/>
  <c r="P27" i="39"/>
  <c r="Q27" i="39" s="1"/>
  <c r="S27" i="39" s="1"/>
  <c r="AA27" i="39"/>
  <c r="P23" i="39"/>
  <c r="Q23" i="39" s="1"/>
  <c r="R23" i="39" s="1"/>
  <c r="AA23" i="39"/>
  <c r="P19" i="39"/>
  <c r="Q19" i="39" s="1"/>
  <c r="S19" i="39" s="1"/>
  <c r="AA19" i="39"/>
  <c r="P15" i="39"/>
  <c r="Q15" i="39" s="1"/>
  <c r="S15" i="39" s="1"/>
  <c r="AA15" i="39"/>
  <c r="P11" i="39"/>
  <c r="Q11" i="39" s="1"/>
  <c r="S11" i="39" s="1"/>
  <c r="AA11" i="39"/>
  <c r="P12" i="40"/>
  <c r="Q12" i="40" s="1"/>
  <c r="S12" i="40" s="1"/>
  <c r="AA12" i="40"/>
  <c r="P8" i="40"/>
  <c r="Q8" i="40" s="1"/>
  <c r="AA8" i="40"/>
  <c r="P34" i="40"/>
  <c r="Q34" i="40" s="1"/>
  <c r="S34" i="40" s="1"/>
  <c r="AA34" i="40"/>
  <c r="P30" i="40"/>
  <c r="Q30" i="40" s="1"/>
  <c r="R30" i="40" s="1"/>
  <c r="AA30" i="40"/>
  <c r="P26" i="40"/>
  <c r="Q26" i="40" s="1"/>
  <c r="S26" i="40" s="1"/>
  <c r="AA26" i="40"/>
  <c r="P22" i="40"/>
  <c r="Q22" i="40" s="1"/>
  <c r="S22" i="40" s="1"/>
  <c r="AA22" i="40"/>
  <c r="P18" i="40"/>
  <c r="Q18" i="40" s="1"/>
  <c r="S18" i="40" s="1"/>
  <c r="AA18" i="40"/>
  <c r="P14" i="40"/>
  <c r="Q14" i="40" s="1"/>
  <c r="S14" i="40" s="1"/>
  <c r="AA14" i="40"/>
  <c r="P35" i="41"/>
  <c r="Q35" i="41" s="1"/>
  <c r="S35" i="41" s="1"/>
  <c r="AA35" i="41"/>
  <c r="P31" i="41"/>
  <c r="Q31" i="41" s="1"/>
  <c r="S31" i="41" s="1"/>
  <c r="AA31" i="41"/>
  <c r="P27" i="41"/>
  <c r="Q27" i="41" s="1"/>
  <c r="R27" i="41" s="1"/>
  <c r="AA27" i="41"/>
  <c r="P23" i="41"/>
  <c r="Q23" i="41" s="1"/>
  <c r="R23" i="41" s="1"/>
  <c r="AA23" i="41"/>
  <c r="P19" i="41"/>
  <c r="Q19" i="41" s="1"/>
  <c r="R19" i="41" s="1"/>
  <c r="AA19" i="41"/>
  <c r="P15" i="41"/>
  <c r="Q15" i="41" s="1"/>
  <c r="R15" i="41" s="1"/>
  <c r="AA15" i="41"/>
  <c r="P11" i="41"/>
  <c r="Q11" i="41" s="1"/>
  <c r="R11" i="41" s="1"/>
  <c r="AA11" i="41"/>
  <c r="C38" i="41"/>
  <c r="D38" i="41"/>
  <c r="D38" i="39"/>
  <c r="C38" i="40"/>
  <c r="E39" i="40"/>
  <c r="B13" i="7" s="1"/>
  <c r="C13" i="7" s="1"/>
  <c r="S34" i="37"/>
  <c r="T36" i="37"/>
  <c r="R18" i="41"/>
  <c r="E39" i="41"/>
  <c r="T34" i="37"/>
  <c r="S14" i="41"/>
  <c r="S26" i="41"/>
  <c r="R16" i="38"/>
  <c r="F37" i="40"/>
  <c r="F13" i="7" s="1"/>
  <c r="P16" i="40"/>
  <c r="Q16" i="40" s="1"/>
  <c r="R16" i="40" s="1"/>
  <c r="S25" i="37"/>
  <c r="R10" i="40"/>
  <c r="R13" i="40"/>
  <c r="R18" i="39"/>
  <c r="R14" i="38"/>
  <c r="R30" i="41"/>
  <c r="R20" i="38"/>
  <c r="S22" i="38"/>
  <c r="R28" i="38"/>
  <c r="W7" i="9"/>
  <c r="W9" i="9" s="1"/>
  <c r="E39" i="9"/>
  <c r="Z23" i="9"/>
  <c r="R36" i="9"/>
  <c r="R28" i="9"/>
  <c r="R24" i="9"/>
  <c r="S36" i="9"/>
  <c r="S32" i="9"/>
  <c r="S28" i="9"/>
  <c r="S30" i="9"/>
  <c r="R30" i="9"/>
  <c r="S22" i="9"/>
  <c r="R22" i="9"/>
  <c r="S14" i="9"/>
  <c r="R14" i="9"/>
  <c r="R29" i="9"/>
  <c r="S29" i="9"/>
  <c r="S25" i="9"/>
  <c r="R25" i="9"/>
  <c r="R21" i="9"/>
  <c r="S21" i="9"/>
  <c r="R17" i="9"/>
  <c r="S17" i="9"/>
  <c r="R13" i="9"/>
  <c r="S13" i="9"/>
  <c r="R9" i="9"/>
  <c r="S9" i="9"/>
  <c r="S18" i="9"/>
  <c r="R18" i="9"/>
  <c r="R33" i="9"/>
  <c r="S33" i="9"/>
  <c r="R16" i="9"/>
  <c r="S16" i="9"/>
  <c r="S34" i="9"/>
  <c r="R34" i="9"/>
  <c r="S26" i="9"/>
  <c r="R26" i="9"/>
  <c r="S10" i="9"/>
  <c r="R10" i="9"/>
  <c r="S35" i="9"/>
  <c r="R35" i="9"/>
  <c r="S31" i="9"/>
  <c r="R31" i="9"/>
  <c r="S27" i="9"/>
  <c r="R27" i="9"/>
  <c r="S23" i="9"/>
  <c r="R23" i="9"/>
  <c r="S19" i="9"/>
  <c r="R19" i="9"/>
  <c r="S15" i="9"/>
  <c r="R15" i="9"/>
  <c r="R11" i="9"/>
  <c r="S11" i="9"/>
  <c r="S12" i="9"/>
  <c r="S8" i="9"/>
  <c r="R7" i="9"/>
  <c r="S7" i="9"/>
  <c r="S20" i="9"/>
  <c r="R20" i="9"/>
  <c r="T7" i="37"/>
  <c r="T11" i="37"/>
  <c r="T19" i="37"/>
  <c r="T21" i="37"/>
  <c r="S15" i="37"/>
  <c r="S33" i="39"/>
  <c r="R24" i="40"/>
  <c r="F37" i="41"/>
  <c r="F14" i="7" s="1"/>
  <c r="F12" i="7"/>
  <c r="E37" i="41"/>
  <c r="E37" i="40"/>
  <c r="E37" i="39"/>
  <c r="D37" i="38"/>
  <c r="C37" i="38"/>
  <c r="B37" i="38"/>
  <c r="Z36" i="38"/>
  <c r="Z35" i="38"/>
  <c r="Z34" i="38"/>
  <c r="Z33" i="38"/>
  <c r="Z32" i="38"/>
  <c r="Z31" i="38"/>
  <c r="Z30" i="38"/>
  <c r="Z29" i="38"/>
  <c r="Z28" i="38"/>
  <c r="Z27" i="38"/>
  <c r="Z26" i="38"/>
  <c r="Z25" i="38"/>
  <c r="Z24" i="38"/>
  <c r="Z23" i="38"/>
  <c r="Z22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F37" i="38"/>
  <c r="F11" i="7" s="1"/>
  <c r="Z7" i="38"/>
  <c r="E5" i="38"/>
  <c r="D37" i="37"/>
  <c r="C37" i="37"/>
  <c r="B37" i="37"/>
  <c r="AA36" i="37"/>
  <c r="AA35" i="37"/>
  <c r="AA34" i="37"/>
  <c r="AA33" i="37"/>
  <c r="AA32" i="37"/>
  <c r="AA31" i="37"/>
  <c r="AA30" i="37"/>
  <c r="AA29" i="37"/>
  <c r="AA28" i="37"/>
  <c r="AA27" i="37"/>
  <c r="AA26" i="37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AA7" i="37"/>
  <c r="E5" i="37"/>
  <c r="T23" i="37" l="1"/>
  <c r="R10" i="39"/>
  <c r="R11" i="40"/>
  <c r="T10" i="37"/>
  <c r="S7" i="40"/>
  <c r="S13" i="41"/>
  <c r="R28" i="40"/>
  <c r="R17" i="40"/>
  <c r="T29" i="37"/>
  <c r="S22" i="39"/>
  <c r="S32" i="40"/>
  <c r="S22" i="41"/>
  <c r="S21" i="41"/>
  <c r="S36" i="41"/>
  <c r="R24" i="38"/>
  <c r="T22" i="37"/>
  <c r="T17" i="37"/>
  <c r="R35" i="38"/>
  <c r="R15" i="38"/>
  <c r="S29" i="38"/>
  <c r="R19" i="38"/>
  <c r="R8" i="38"/>
  <c r="S27" i="38"/>
  <c r="S36" i="38"/>
  <c r="R29" i="40"/>
  <c r="S10" i="41"/>
  <c r="S16" i="39"/>
  <c r="S21" i="39"/>
  <c r="R34" i="39"/>
  <c r="R17" i="39"/>
  <c r="S28" i="39"/>
  <c r="S13" i="39"/>
  <c r="S30" i="39"/>
  <c r="S24" i="39"/>
  <c r="S23" i="38"/>
  <c r="R26" i="38"/>
  <c r="S13" i="37"/>
  <c r="S16" i="41"/>
  <c r="S24" i="41"/>
  <c r="C38" i="38"/>
  <c r="W7" i="38"/>
  <c r="R12" i="38"/>
  <c r="R11" i="38"/>
  <c r="S25" i="38"/>
  <c r="S29" i="39"/>
  <c r="S7" i="39"/>
  <c r="S26" i="39"/>
  <c r="R8" i="39"/>
  <c r="S14" i="39"/>
  <c r="S36" i="39"/>
  <c r="R25" i="39"/>
  <c r="S32" i="39"/>
  <c r="S36" i="40"/>
  <c r="R21" i="40"/>
  <c r="R35" i="40"/>
  <c r="S19" i="40"/>
  <c r="R25" i="40"/>
  <c r="S27" i="40"/>
  <c r="S29" i="41"/>
  <c r="S7" i="41"/>
  <c r="R8" i="41"/>
  <c r="R34" i="41"/>
  <c r="R32" i="41"/>
  <c r="R25" i="41"/>
  <c r="S17" i="41"/>
  <c r="S9" i="41"/>
  <c r="S33" i="41"/>
  <c r="S20" i="41"/>
  <c r="S30" i="38"/>
  <c r="S27" i="37"/>
  <c r="S18" i="37"/>
  <c r="S14" i="37"/>
  <c r="T26" i="37"/>
  <c r="S32" i="37"/>
  <c r="S35" i="37"/>
  <c r="T20" i="37"/>
  <c r="S9" i="38"/>
  <c r="S23" i="39"/>
  <c r="S18" i="38"/>
  <c r="S28" i="41"/>
  <c r="R10" i="38"/>
  <c r="S23" i="41"/>
  <c r="R9" i="40"/>
  <c r="S32" i="38"/>
  <c r="S33" i="37"/>
  <c r="R17" i="38"/>
  <c r="R34" i="40"/>
  <c r="S31" i="38"/>
  <c r="S12" i="39"/>
  <c r="S30" i="37"/>
  <c r="S27" i="41"/>
  <c r="S33" i="38"/>
  <c r="Q37" i="38"/>
  <c r="W8" i="41"/>
  <c r="W9" i="41" s="1"/>
  <c r="R33" i="40"/>
  <c r="S20" i="40"/>
  <c r="S9" i="39"/>
  <c r="T9" i="37"/>
  <c r="R12" i="40"/>
  <c r="T31" i="37"/>
  <c r="R20" i="39"/>
  <c r="S12" i="41"/>
  <c r="R31" i="40"/>
  <c r="S23" i="40"/>
  <c r="R15" i="40"/>
  <c r="R31" i="39"/>
  <c r="R15" i="39"/>
  <c r="S30" i="40"/>
  <c r="R26" i="40"/>
  <c r="S21" i="38"/>
  <c r="S13" i="38"/>
  <c r="R35" i="41"/>
  <c r="S34" i="38"/>
  <c r="R31" i="41"/>
  <c r="T28" i="37"/>
  <c r="Q37" i="40"/>
  <c r="W8" i="39"/>
  <c r="W9" i="39" s="1"/>
  <c r="R35" i="39"/>
  <c r="R27" i="39"/>
  <c r="R19" i="39"/>
  <c r="R11" i="39"/>
  <c r="R18" i="40"/>
  <c r="R8" i="40"/>
  <c r="S19" i="41"/>
  <c r="S15" i="41"/>
  <c r="S11" i="41"/>
  <c r="T12" i="37"/>
  <c r="X7" i="37"/>
  <c r="S8" i="40"/>
  <c r="R22" i="40"/>
  <c r="T16" i="37"/>
  <c r="R37" i="37"/>
  <c r="W8" i="38"/>
  <c r="Q37" i="39"/>
  <c r="R14" i="40"/>
  <c r="Q37" i="41"/>
  <c r="S16" i="40"/>
  <c r="S7" i="38"/>
  <c r="T24" i="37"/>
  <c r="T8" i="37"/>
  <c r="W8" i="40"/>
  <c r="W9" i="40" s="1"/>
  <c r="X8" i="37"/>
  <c r="D38" i="38"/>
  <c r="E37" i="38"/>
  <c r="E11" i="7" s="1"/>
  <c r="F38" i="41"/>
  <c r="E14" i="7"/>
  <c r="B39" i="41"/>
  <c r="B14" i="7"/>
  <c r="C14" i="7" s="1"/>
  <c r="E37" i="37"/>
  <c r="E10" i="7" s="1"/>
  <c r="B39" i="39"/>
  <c r="B12" i="7"/>
  <c r="B39" i="40"/>
  <c r="F38" i="39"/>
  <c r="E12" i="7"/>
  <c r="E39" i="38"/>
  <c r="R37" i="9"/>
  <c r="S37" i="9"/>
  <c r="F38" i="40"/>
  <c r="E13" i="7"/>
  <c r="C38" i="37"/>
  <c r="F37" i="37"/>
  <c r="F10" i="7" s="1"/>
  <c r="D38" i="37"/>
  <c r="E39" i="37"/>
  <c r="W9" i="38" l="1"/>
  <c r="S37" i="39"/>
  <c r="R37" i="38"/>
  <c r="S37" i="40"/>
  <c r="R37" i="41"/>
  <c r="S37" i="37"/>
  <c r="F38" i="38"/>
  <c r="S37" i="38"/>
  <c r="R37" i="39"/>
  <c r="S37" i="41"/>
  <c r="R37" i="40"/>
  <c r="T37" i="37"/>
  <c r="X9" i="37"/>
  <c r="C12" i="7"/>
  <c r="B39" i="37"/>
  <c r="B10" i="7"/>
  <c r="C10" i="7" s="1"/>
  <c r="B39" i="38"/>
  <c r="B11" i="7"/>
  <c r="F38" i="37"/>
  <c r="C11" i="7" l="1"/>
  <c r="G15" i="7"/>
  <c r="G16" i="7"/>
  <c r="G17" i="7"/>
  <c r="G18" i="7"/>
  <c r="D15" i="7"/>
  <c r="D16" i="7"/>
  <c r="D17" i="7"/>
  <c r="D18" i="7"/>
  <c r="E5" i="9"/>
  <c r="F7" i="7" s="1"/>
  <c r="C37" i="9"/>
  <c r="B37" i="9"/>
  <c r="B4" i="7"/>
  <c r="D37" i="9"/>
  <c r="E6" i="7"/>
  <c r="B6" i="7"/>
  <c r="G13" i="7" l="1"/>
  <c r="E37" i="9"/>
  <c r="F37" i="9"/>
  <c r="D38" i="9"/>
  <c r="C38" i="9"/>
  <c r="F9" i="7" l="1"/>
  <c r="F19" i="7" s="1"/>
  <c r="F38" i="9"/>
  <c r="E9" i="7"/>
  <c r="B9" i="7"/>
  <c r="B39" i="9"/>
  <c r="D13" i="7"/>
  <c r="G14" i="7"/>
  <c r="G11" i="7"/>
  <c r="G9" i="7" l="1"/>
  <c r="C9" i="7"/>
  <c r="D9" i="7" s="1"/>
  <c r="F20" i="7"/>
  <c r="G12" i="7"/>
  <c r="D14" i="7"/>
  <c r="G10" i="7"/>
  <c r="D11" i="7"/>
  <c r="D12" i="7"/>
  <c r="E19" i="7"/>
  <c r="B19" i="7"/>
  <c r="B20" i="7" l="1"/>
  <c r="B21" i="7" s="1"/>
  <c r="G19" i="7"/>
  <c r="E20" i="7"/>
  <c r="C19" i="7"/>
  <c r="F24" i="7" s="1"/>
  <c r="D10" i="7"/>
  <c r="F25" i="7" l="1"/>
  <c r="C20" i="7"/>
  <c r="C21" i="7" s="1"/>
  <c r="D21" i="7" s="1"/>
  <c r="D19" i="7"/>
  <c r="C22" i="7" l="1"/>
  <c r="D22" i="7" s="1"/>
  <c r="Q3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召田</author>
    <author>長野県林業公社</author>
  </authors>
  <commentList>
    <comment ref="G19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上限35%以内</t>
        </r>
      </text>
    </comment>
    <comment ref="B22" authorId="1" shapeId="0" xr:uid="{44FDA254-1602-4252-8830-D9DAFD12D6F6}">
      <text>
        <r>
          <rPr>
            <sz val="8"/>
            <color indexed="81"/>
            <rFont val="MS P ゴシック"/>
            <family val="3"/>
            <charset val="128"/>
          </rPr>
          <t>Ry等により伐採本数を決定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FDF6FC74-5B6B-499A-BBB7-59FD4BC21A67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8E0C81AB-91DA-4EFE-8058-41B76EAD2E88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I6" authorId="0" shapeId="0" xr:uid="{CF76A089-7670-4C76-BB1B-43A23EBB6D47}">
      <text>
        <r>
          <rPr>
            <sz val="9"/>
            <color indexed="81"/>
            <rFont val="MS P ゴシック"/>
            <family val="3"/>
            <charset val="128"/>
          </rPr>
          <t xml:space="preserve">⑧被害がある場合は、 有 を記入
</t>
        </r>
      </text>
    </comment>
    <comment ref="B37" authorId="1" shapeId="0" xr:uid="{115F189D-6D60-43EE-8A33-6B9DF99BCDAB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DE8A3979-D3A3-4DF4-ACC8-B2A9FDA2D07F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6BCDDE3F-9AF5-41F4-835F-8CF3AE741C8F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10070E81-7B8C-4888-B33A-D6C1A8483B20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7269E013-E6A1-4DD5-B422-9E2137D4BD46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64D14369-FC76-415B-AA74-04BF51AC4BDA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6E629AFD-FD57-4A44-B534-54965818B77C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AE41DB80-F8C3-42C9-AEB3-8AA663F1892F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39981576-4A1F-4709-AA58-DFD260935331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sharedStrings.xml><?xml version="1.0" encoding="utf-8"?>
<sst xmlns="http://schemas.openxmlformats.org/spreadsheetml/2006/main" count="282" uniqueCount="90">
  <si>
    <t>事業内容</t>
    <rPh sb="0" eb="2">
      <t>ジギョウ</t>
    </rPh>
    <rPh sb="2" eb="4">
      <t>ナイヨウ</t>
    </rPh>
    <phoneticPr fontId="2"/>
  </si>
  <si>
    <t>計</t>
    <rPh sb="0" eb="1">
      <t>ケイ</t>
    </rPh>
    <phoneticPr fontId="2"/>
  </si>
  <si>
    <t>管理ﾌﾟﾛｯﾄ調査結果表</t>
    <rPh sb="0" eb="2">
      <t>カンリ</t>
    </rPh>
    <rPh sb="8" eb="10">
      <t>ケッカ</t>
    </rPh>
    <rPh sb="10" eb="11">
      <t>ヒョウ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</si>
  <si>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</si>
  <si>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ﾌﾟﾛｯﾄNo.</t>
    <phoneticPr fontId="2"/>
  </si>
  <si>
    <t>設計本数</t>
    <rPh sb="0" eb="2">
      <t>セッケイ</t>
    </rPh>
    <rPh sb="2" eb="4">
      <t>ホンスウ</t>
    </rPh>
    <phoneticPr fontId="2"/>
  </si>
  <si>
    <t>平均</t>
    <rPh sb="0" eb="2">
      <t>ヘイキン</t>
    </rPh>
    <phoneticPr fontId="2"/>
  </si>
  <si>
    <t>市町村
(団地名)</t>
    <rPh sb="5" eb="7">
      <t>ダンチ</t>
    </rPh>
    <rPh sb="7" eb="8">
      <t>メイ</t>
    </rPh>
    <phoneticPr fontId="2"/>
  </si>
  <si>
    <t>伐採(実施)
本数Ａ</t>
    <rPh sb="0" eb="2">
      <t>バッサイ</t>
    </rPh>
    <rPh sb="3" eb="5">
      <t>ジッシ</t>
    </rPh>
    <rPh sb="7" eb="9">
      <t>ホンスウ</t>
    </rPh>
    <phoneticPr fontId="2"/>
  </si>
  <si>
    <t>残存(未実施)
本数　Ｂ</t>
    <rPh sb="0" eb="2">
      <t>ザンゾン</t>
    </rPh>
    <rPh sb="3" eb="6">
      <t>ミジッシ</t>
    </rPh>
    <rPh sb="8" eb="10">
      <t>ホンスウ</t>
    </rPh>
    <phoneticPr fontId="2"/>
  </si>
  <si>
    <t>伐採材積
Ｃ(m3)</t>
    <rPh sb="0" eb="2">
      <t>バッサイ</t>
    </rPh>
    <rPh sb="2" eb="4">
      <t>ザイセキ</t>
    </rPh>
    <phoneticPr fontId="2"/>
  </si>
  <si>
    <t>残存材積
Ｄ(m3)</t>
    <rPh sb="0" eb="2">
      <t>ザンゾン</t>
    </rPh>
    <rPh sb="2" eb="4">
      <t>ザイセキ</t>
    </rPh>
    <phoneticPr fontId="2"/>
  </si>
  <si>
    <t>材積伐採率
C/(C+D)(%)　</t>
    <rPh sb="0" eb="2">
      <t>ザイセキ</t>
    </rPh>
    <rPh sb="2" eb="4">
      <t>バッサイ</t>
    </rPh>
    <rPh sb="4" eb="5">
      <t>リツ</t>
    </rPh>
    <phoneticPr fontId="2"/>
  </si>
  <si>
    <t>ha当たり
本数</t>
    <rPh sb="2" eb="3">
      <t>ア</t>
    </rPh>
    <rPh sb="6" eb="8">
      <t>ホンスウ</t>
    </rPh>
    <phoneticPr fontId="2"/>
  </si>
  <si>
    <t>本数伐採率
A/(A+B)(%)　</t>
    <rPh sb="0" eb="2">
      <t>ホンスウ</t>
    </rPh>
    <rPh sb="2" eb="4">
      <t>バッサイ</t>
    </rPh>
    <rPh sb="4" eb="5">
      <t>リツ</t>
    </rPh>
    <phoneticPr fontId="2"/>
  </si>
  <si>
    <t>集計表</t>
    <rPh sb="0" eb="2">
      <t>シュウケイ</t>
    </rPh>
    <rPh sb="2" eb="3">
      <t>ヒョウ</t>
    </rPh>
    <phoneticPr fontId="2"/>
  </si>
  <si>
    <t>プロットごとの野帳は、別紙間伐用②のとおり</t>
    <rPh sb="7" eb="9">
      <t>ヤチョウ</t>
    </rPh>
    <rPh sb="11" eb="13">
      <t>ベッシ</t>
    </rPh>
    <rPh sb="13" eb="15">
      <t>カンバツ</t>
    </rPh>
    <rPh sb="15" eb="16">
      <t>ヨウ</t>
    </rPh>
    <phoneticPr fontId="2"/>
  </si>
  <si>
    <t>Ｎｏ.</t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</si>
  <si>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１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</si>
  <si>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２　</t>
    </r>
    <r>
      <rPr>
        <b/>
        <sz val="11"/>
        <rFont val="ＭＳ ゴシック"/>
        <family val="3"/>
        <charset val="128"/>
      </rPr>
      <t>　</t>
    </r>
    <phoneticPr fontId="2"/>
  </si>
  <si>
    <t xml:space="preserve">  伐採本数＝</t>
    <rPh sb="2" eb="4">
      <t>バッサイ</t>
    </rPh>
    <rPh sb="4" eb="6">
      <t>ホンスウ</t>
    </rPh>
    <phoneticPr fontId="2"/>
  </si>
  <si>
    <t>本</t>
    <rPh sb="0" eb="1">
      <t>ホン</t>
    </rPh>
    <phoneticPr fontId="2"/>
  </si>
  <si>
    <t>本数伐採
(実施)率＝</t>
    <rPh sb="0" eb="2">
      <t>ホンスウ</t>
    </rPh>
    <rPh sb="2" eb="4">
      <t>バッサイ</t>
    </rPh>
    <rPh sb="6" eb="8">
      <t>ジッシ</t>
    </rPh>
    <rPh sb="9" eb="10">
      <t>リツ</t>
    </rPh>
    <phoneticPr fontId="2"/>
  </si>
  <si>
    <t>面積</t>
    <rPh sb="0" eb="2">
      <t>メンセキ</t>
    </rPh>
    <phoneticPr fontId="2"/>
  </si>
  <si>
    <t>ha</t>
  </si>
  <si>
    <t>材積伐採率＝</t>
    <rPh sb="0" eb="2">
      <t>ザイセキ</t>
    </rPh>
    <rPh sb="2" eb="4">
      <t>バッサイ</t>
    </rPh>
    <rPh sb="4" eb="5">
      <t>リツ</t>
    </rPh>
    <phoneticPr fontId="2"/>
  </si>
  <si>
    <t>平均胸高直径</t>
    <rPh sb="0" eb="6">
      <t>ヘイキンキョウコウチョッケイ</t>
    </rPh>
    <phoneticPr fontId="2"/>
  </si>
  <si>
    <t>平均樹高</t>
    <rPh sb="0" eb="4">
      <t>ヘイキンジュコウ</t>
    </rPh>
    <phoneticPr fontId="2"/>
  </si>
  <si>
    <t>方形プロット(10ｍ×10ｍ)</t>
  </si>
  <si>
    <t>保育間伐Ｉ</t>
    <rPh sb="0" eb="4">
      <t>ホイクカンバツ</t>
    </rPh>
    <phoneticPr fontId="2"/>
  </si>
  <si>
    <t>勾配計算</t>
    <rPh sb="0" eb="2">
      <t>コウバイ</t>
    </rPh>
    <rPh sb="2" eb="4">
      <t>ケイサン</t>
    </rPh>
    <phoneticPr fontId="2"/>
  </si>
  <si>
    <t>斜面勾配：</t>
    <rPh sb="0" eb="2">
      <t>シャメン</t>
    </rPh>
    <rPh sb="2" eb="4">
      <t>コウバイ</t>
    </rPh>
    <phoneticPr fontId="2"/>
  </si>
  <si>
    <t>市町村(団地名)</t>
    <rPh sb="4" eb="6">
      <t>ダンチ</t>
    </rPh>
    <rPh sb="6" eb="7">
      <t>メイ</t>
    </rPh>
    <phoneticPr fontId="2"/>
  </si>
  <si>
    <t>残存木幹材積
(ｍ3)</t>
  </si>
  <si>
    <t>①樹種</t>
    <phoneticPr fontId="2"/>
  </si>
  <si>
    <t>②胸高直径
(ｃｍ)</t>
    <phoneticPr fontId="2"/>
  </si>
  <si>
    <t>③樹高
（ｍ）</t>
    <phoneticPr fontId="2"/>
  </si>
  <si>
    <t>Ｎｏ.</t>
    <phoneticPr fontId="2"/>
  </si>
  <si>
    <r>
      <rPr>
        <sz val="9"/>
        <rFont val="ＭＳ ゴシック"/>
        <family val="3"/>
        <charset val="128"/>
      </rPr>
      <t xml:space="preserve">④
</t>
    </r>
    <r>
      <rPr>
        <sz val="6"/>
        <rFont val="ＭＳ ゴシック"/>
        <family val="3"/>
        <charset val="128"/>
      </rPr>
      <t>伐採</t>
    </r>
    <rPh sb="2" eb="4">
      <t>バッサイ</t>
    </rPh>
    <phoneticPr fontId="2"/>
  </si>
  <si>
    <t>⑤備考</t>
    <phoneticPr fontId="2"/>
  </si>
  <si>
    <t>⑥縦(ｍ)</t>
    <rPh sb="1" eb="2">
      <t>タテ</t>
    </rPh>
    <phoneticPr fontId="2"/>
  </si>
  <si>
    <t>⑦横(ｍ)</t>
    <rPh sb="1" eb="2">
      <t>ヨコ</t>
    </rPh>
    <phoneticPr fontId="2"/>
  </si>
  <si>
    <t>⑧被害の有無</t>
    <rPh sb="1" eb="3">
      <t>ヒガイ</t>
    </rPh>
    <rPh sb="4" eb="6">
      <t>ウム</t>
    </rPh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</si>
  <si>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４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</si>
  <si>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３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</si>
  <si>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６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</si>
  <si>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５　</t>
    </r>
    <r>
      <rPr>
        <b/>
        <sz val="11"/>
        <rFont val="ＭＳ ゴシック"/>
        <family val="3"/>
        <charset val="128"/>
      </rPr>
      <t>　</t>
    </r>
    <phoneticPr fontId="2"/>
  </si>
  <si>
    <r>
      <rPr>
        <u/>
        <sz val="9"/>
        <rFont val="ＭＳ ゴシック"/>
        <family val="3"/>
        <charset val="128"/>
      </rPr>
      <t>伐採木</t>
    </r>
    <r>
      <rPr>
        <sz val="9"/>
        <rFont val="ＭＳ ゴシック"/>
        <family val="3"/>
        <charset val="128"/>
      </rPr>
      <t>幹材積
(ｍ3)</t>
    </r>
    <phoneticPr fontId="2"/>
  </si>
  <si>
    <t>伐採後のプロット内の
胸高直径(cm)</t>
    <rPh sb="8" eb="9">
      <t>ナイ</t>
    </rPh>
    <rPh sb="11" eb="15">
      <t>キョウコウチョッケイ</t>
    </rPh>
    <phoneticPr fontId="2"/>
  </si>
  <si>
    <t>伐採後のプロット内の
樹高(m)</t>
    <rPh sb="11" eb="13">
      <t>ジュコウ</t>
    </rPh>
    <phoneticPr fontId="2"/>
  </si>
  <si>
    <t>真偽</t>
    <rPh sb="0" eb="2">
      <t>シンギ</t>
    </rPh>
    <phoneticPr fontId="2"/>
  </si>
  <si>
    <t>胸高直径
(cm)</t>
    <rPh sb="0" eb="2">
      <t>キョウコウ</t>
    </rPh>
    <rPh sb="2" eb="4">
      <t>チョッケイ</t>
    </rPh>
    <phoneticPr fontId="2"/>
  </si>
  <si>
    <t>樹高(m)</t>
    <rPh sb="0" eb="2">
      <t>ジュコウ</t>
    </rPh>
    <phoneticPr fontId="2"/>
  </si>
  <si>
    <t>残存木
ﾌﾗｸﾞ</t>
    <rPh sb="0" eb="2">
      <t>ザンゾン</t>
    </rPh>
    <rPh sb="2" eb="3">
      <t>キ</t>
    </rPh>
    <phoneticPr fontId="2"/>
  </si>
  <si>
    <t>平均斜面勾配：</t>
    <rPh sb="0" eb="2">
      <t>ヘイキン</t>
    </rPh>
    <rPh sb="2" eb="4">
      <t>シャメン</t>
    </rPh>
    <rPh sb="4" eb="6">
      <t>コウバイ</t>
    </rPh>
    <phoneticPr fontId="2"/>
  </si>
  <si>
    <t>被害材積計</t>
    <rPh sb="0" eb="2">
      <t>ヒガイ</t>
    </rPh>
    <rPh sb="2" eb="4">
      <t>ザイセキ</t>
    </rPh>
    <rPh sb="4" eb="5">
      <t>ケイ</t>
    </rPh>
    <phoneticPr fontId="2"/>
  </si>
  <si>
    <t>残存木被害材積</t>
    <rPh sb="0" eb="2">
      <t>ザンゾン</t>
    </rPh>
    <rPh sb="2" eb="3">
      <t>キ</t>
    </rPh>
    <rPh sb="3" eb="7">
      <t>ヒガイザイセキ</t>
    </rPh>
    <phoneticPr fontId="2"/>
  </si>
  <si>
    <t>伐採木被害材積</t>
    <rPh sb="0" eb="3">
      <t>バッサイキ</t>
    </rPh>
    <rPh sb="3" eb="7">
      <t>ヒガイザイセキ</t>
    </rPh>
    <phoneticPr fontId="2"/>
  </si>
  <si>
    <t>プロットの設定を選択（方形プロット or　円形プロット）</t>
    <rPh sb="5" eb="7">
      <t>セッテイ</t>
    </rPh>
    <rPh sb="8" eb="10">
      <t>センタク</t>
    </rPh>
    <rPh sb="11" eb="13">
      <t>ホウケイ</t>
    </rPh>
    <rPh sb="21" eb="23">
      <t>エンケイ</t>
    </rPh>
    <phoneticPr fontId="2"/>
  </si>
  <si>
    <t>Ｌ列の8,9行</t>
    <rPh sb="1" eb="2">
      <t>レツ</t>
    </rPh>
    <rPh sb="6" eb="7">
      <t>ギョウ</t>
    </rPh>
    <phoneticPr fontId="2"/>
  </si>
  <si>
    <t>⑥⑦プロット内の勾配計算(ポール横断の値)を記入</t>
    <rPh sb="6" eb="7">
      <t>ナイ</t>
    </rPh>
    <rPh sb="8" eb="12">
      <t>コウバイケイサン</t>
    </rPh>
    <rPh sb="16" eb="18">
      <t>オウダン</t>
    </rPh>
    <rPh sb="19" eb="20">
      <t>アタイ</t>
    </rPh>
    <rPh sb="22" eb="24">
      <t>キニュウ</t>
    </rPh>
    <phoneticPr fontId="2"/>
  </si>
  <si>
    <t>→①～④の入力で伐採木、残存木の幹材積(m3)が自動入力されます。</t>
    <rPh sb="5" eb="7">
      <t>ニュウリョク</t>
    </rPh>
    <rPh sb="8" eb="10">
      <t>バッサイ</t>
    </rPh>
    <rPh sb="10" eb="11">
      <t>キ</t>
    </rPh>
    <rPh sb="12" eb="14">
      <t>ザンゾン</t>
    </rPh>
    <rPh sb="14" eb="15">
      <t>キ</t>
    </rPh>
    <rPh sb="16" eb="17">
      <t>ミキ</t>
    </rPh>
    <rPh sb="17" eb="19">
      <t>ザイセキ</t>
    </rPh>
    <rPh sb="24" eb="26">
      <t>ジドウ</t>
    </rPh>
    <rPh sb="26" eb="28">
      <t>ニュウリョク</t>
    </rPh>
    <phoneticPr fontId="2"/>
  </si>
  <si>
    <t>B,C,D,G列の7～36行</t>
    <rPh sb="7" eb="8">
      <t>レツ</t>
    </rPh>
    <rPh sb="13" eb="14">
      <t>ギョウ</t>
    </rPh>
    <phoneticPr fontId="2"/>
  </si>
  <si>
    <t>F5</t>
    <phoneticPr fontId="2"/>
  </si>
  <si>
    <t>間伐 (野帳1～6)</t>
    <phoneticPr fontId="2"/>
  </si>
  <si>
    <t>入力セル番号</t>
    <rPh sb="0" eb="2">
      <t>ニュウリョク</t>
    </rPh>
    <rPh sb="4" eb="6">
      <t>バンゴウ</t>
    </rPh>
    <phoneticPr fontId="2"/>
  </si>
  <si>
    <t>既定数値等で入力・編集不要</t>
    <rPh sb="0" eb="2">
      <t>キテイ</t>
    </rPh>
    <rPh sb="2" eb="4">
      <t>スウチ</t>
    </rPh>
    <rPh sb="4" eb="5">
      <t>ナド</t>
    </rPh>
    <rPh sb="6" eb="8">
      <t>ニュウリョク</t>
    </rPh>
    <rPh sb="9" eb="11">
      <t>ヘンシュウ</t>
    </rPh>
    <rPh sb="11" eb="13">
      <t>フヨウ</t>
    </rPh>
    <phoneticPr fontId="2"/>
  </si>
  <si>
    <t>入力必要</t>
    <rPh sb="0" eb="2">
      <t>ニュウリョク</t>
    </rPh>
    <rPh sb="2" eb="4">
      <t>ヒツヨウ</t>
    </rPh>
    <phoneticPr fontId="2"/>
  </si>
  <si>
    <t>計算式が入っているので、入力不要</t>
    <rPh sb="0" eb="3">
      <t>ケイサンシキ</t>
    </rPh>
    <rPh sb="4" eb="5">
      <t>ハイ</t>
    </rPh>
    <rPh sb="12" eb="14">
      <t>ニュウリョク</t>
    </rPh>
    <rPh sb="14" eb="16">
      <t>フヨウ</t>
    </rPh>
    <phoneticPr fontId="2"/>
  </si>
  <si>
    <t xml:space="preserve"> 　プロット内で記録したデータをNo.1から順次記載</t>
    <phoneticPr fontId="2"/>
  </si>
  <si>
    <t>①樹種、②胸高直径、③樹高、④伐採(伐採する木に × と記入)</t>
    <phoneticPr fontId="2"/>
  </si>
  <si>
    <t>　　材積の記入欄は、伐採対象木の場合（×）を選択で伐採木 or 残存木の集計欄に反映されます。</t>
    <rPh sb="2" eb="4">
      <t>ザイセキ</t>
    </rPh>
    <rPh sb="5" eb="7">
      <t>キニュウ</t>
    </rPh>
    <rPh sb="7" eb="8">
      <t>ラン</t>
    </rPh>
    <rPh sb="10" eb="12">
      <t>バッサイ</t>
    </rPh>
    <rPh sb="12" eb="14">
      <t>タイショウ</t>
    </rPh>
    <rPh sb="14" eb="15">
      <t>キ</t>
    </rPh>
    <rPh sb="16" eb="18">
      <t>バアイ</t>
    </rPh>
    <rPh sb="22" eb="24">
      <t>センタク</t>
    </rPh>
    <rPh sb="25" eb="28">
      <t>バッサイキ</t>
    </rPh>
    <rPh sb="32" eb="35">
      <t>ザンゾンキ</t>
    </rPh>
    <rPh sb="36" eb="38">
      <t>シュウケイ</t>
    </rPh>
    <rPh sb="38" eb="39">
      <t>ラン</t>
    </rPh>
    <rPh sb="40" eb="42">
      <t>ハンエイ</t>
    </rPh>
    <phoneticPr fontId="2"/>
  </si>
  <si>
    <t>　　cm　
ｍ　　　　　　</t>
    <phoneticPr fontId="2"/>
  </si>
  <si>
    <t>　　　　　　管理ﾌﾟﾛｯﾄ調査結果表(野帳)　　　</t>
    <rPh sb="6" eb="8">
      <t>カンリ</t>
    </rPh>
    <rPh sb="14" eb="16">
      <t>ケッカ</t>
    </rPh>
    <rPh sb="16" eb="17">
      <t>ヒョウ</t>
    </rPh>
    <rPh sb="19" eb="21">
      <t>ヤチョウ</t>
    </rPh>
    <phoneticPr fontId="2"/>
  </si>
  <si>
    <t xml:space="preserve"> 令和〇年度　市町村森林経営管理事業</t>
    <rPh sb="1" eb="3">
      <t>レイワ</t>
    </rPh>
    <rPh sb="4" eb="6">
      <t>ネンド</t>
    </rPh>
    <rPh sb="7" eb="10">
      <t>シチョウソン</t>
    </rPh>
    <rPh sb="10" eb="12">
      <t>シンリン</t>
    </rPh>
    <rPh sb="12" eb="16">
      <t>ケイエイカンリ</t>
    </rPh>
    <rPh sb="16" eb="18">
      <t>ジギョウ</t>
    </rPh>
    <phoneticPr fontId="2"/>
  </si>
  <si>
    <t>標準地調査の集計表</t>
    <rPh sb="0" eb="2">
      <t>ヒョウジュン</t>
    </rPh>
    <rPh sb="2" eb="3">
      <t>チ</t>
    </rPh>
    <rPh sb="3" eb="5">
      <t>チョウサ</t>
    </rPh>
    <rPh sb="6" eb="8">
      <t>シュウケイ</t>
    </rPh>
    <rPh sb="8" eb="9">
      <t>ヒョウ</t>
    </rPh>
    <phoneticPr fontId="2"/>
  </si>
  <si>
    <t>１ 標準地内の立木の胸高直径と樹高を計測してください</t>
    <rPh sb="2" eb="5">
      <t>ヒョウジュンチ</t>
    </rPh>
    <rPh sb="5" eb="6">
      <t>ナイ</t>
    </rPh>
    <rPh sb="7" eb="9">
      <t>タチキ</t>
    </rPh>
    <rPh sb="10" eb="14">
      <t>キョウコウチョッケイ</t>
    </rPh>
    <rPh sb="15" eb="17">
      <t>ジュコウ</t>
    </rPh>
    <rPh sb="18" eb="20">
      <t>ケイソク</t>
    </rPh>
    <phoneticPr fontId="2"/>
  </si>
  <si>
    <r>
      <t>　　胸高直径</t>
    </r>
    <r>
      <rPr>
        <sz val="11"/>
        <color rgb="FFFF0000"/>
        <rFont val="ＭＳ Ｐゴシック"/>
        <family val="3"/>
        <charset val="128"/>
      </rPr>
      <t xml:space="preserve">(2cm括約) </t>
    </r>
    <r>
      <rPr>
        <sz val="11"/>
        <rFont val="ＭＳ Ｐゴシック"/>
        <family val="3"/>
        <charset val="128"/>
      </rPr>
      <t>と 樹高を入れると　材積が入ります。</t>
    </r>
    <rPh sb="2" eb="6">
      <t>キョウコウチョッケイ</t>
    </rPh>
    <rPh sb="10" eb="12">
      <t>カツヤク</t>
    </rPh>
    <rPh sb="16" eb="18">
      <t>ジュコウ</t>
    </rPh>
    <rPh sb="19" eb="20">
      <t>イ</t>
    </rPh>
    <rPh sb="24" eb="26">
      <t>ザイセキ</t>
    </rPh>
    <rPh sb="27" eb="28">
      <t>ハイ</t>
    </rPh>
    <phoneticPr fontId="2"/>
  </si>
  <si>
    <t>　　プロット区画の設定方法として、100m2の 方形プロット、円形プロットの選択としています。</t>
    <rPh sb="6" eb="8">
      <t>クカク</t>
    </rPh>
    <rPh sb="9" eb="11">
      <t>セッテイ</t>
    </rPh>
    <rPh sb="11" eb="13">
      <t>ホウホウ</t>
    </rPh>
    <rPh sb="24" eb="26">
      <t>ホウケイ</t>
    </rPh>
    <rPh sb="31" eb="33">
      <t>エンケイ</t>
    </rPh>
    <rPh sb="38" eb="40">
      <t>センタク</t>
    </rPh>
    <phoneticPr fontId="2"/>
  </si>
  <si>
    <t>２ 各シート・セルの共通内容</t>
    <phoneticPr fontId="2"/>
  </si>
  <si>
    <t>３ 各シートの入力内容</t>
    <rPh sb="2" eb="3">
      <t>カク</t>
    </rPh>
    <rPh sb="7" eb="9">
      <t>ニュウリョク</t>
    </rPh>
    <rPh sb="9" eb="11">
      <t>ナイヨウ</t>
    </rPh>
    <phoneticPr fontId="2"/>
  </si>
  <si>
    <t>スギ</t>
    <phoneticPr fontId="2"/>
  </si>
  <si>
    <t>円形プロット(半径 5.64ｍ)</t>
  </si>
  <si>
    <t>　　プロット設置場所のポール横断を基に斜面勾配に角度を入れてください。</t>
    <rPh sb="6" eb="8">
      <t>セッチ</t>
    </rPh>
    <rPh sb="8" eb="10">
      <t>バショ</t>
    </rPh>
    <rPh sb="14" eb="16">
      <t>オウダン</t>
    </rPh>
    <rPh sb="17" eb="18">
      <t>モト</t>
    </rPh>
    <rPh sb="19" eb="21">
      <t>シャメン</t>
    </rPh>
    <rPh sb="21" eb="23">
      <t>コウバイ</t>
    </rPh>
    <rPh sb="24" eb="26">
      <t>カクド</t>
    </rPh>
    <rPh sb="27" eb="28">
      <t>イ</t>
    </rPh>
    <phoneticPr fontId="2"/>
  </si>
  <si>
    <t>×</t>
  </si>
  <si>
    <t>根曲がり</t>
    <rPh sb="0" eb="1">
      <t>ネ</t>
    </rPh>
    <rPh sb="1" eb="2">
      <t>マ</t>
    </rPh>
    <phoneticPr fontId="2"/>
  </si>
  <si>
    <t>D～E6</t>
    <phoneticPr fontId="2"/>
  </si>
  <si>
    <t>〇.○○</t>
    <phoneticPr fontId="2"/>
  </si>
  <si>
    <t>○○市町村</t>
    <rPh sb="2" eb="3">
      <t>シ</t>
    </rPh>
    <rPh sb="3" eb="5">
      <t>マチムラ</t>
    </rPh>
    <phoneticPr fontId="2"/>
  </si>
  <si>
    <t>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</si>
</sst>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_);[Red]\(0.0\)"/>
    <numFmt numFmtId="177" formatCode="#,##0.0_ "/>
    <numFmt numFmtId="178" formatCode="#,##0.000_);[Red]\(#,##0.000\)"/>
    <numFmt numFmtId="179" formatCode="0.0%"/>
    <numFmt numFmtId="180" formatCode="0.00_ "/>
    <numFmt numFmtId="181" formatCode="#,##0.00_ "/>
    <numFmt numFmtId="182" formatCode="#,##0.0;[Red]\-#,##0.0"/>
    <numFmt numFmtId="183" formatCode="#,##0&quot;本/ha&quot;"/>
    <numFmt numFmtId="184" formatCode="#,##0.000;[Red]\-#,##0.000"/>
    <numFmt numFmtId="185" formatCode="#,##0&quot;度&quot;"/>
    <numFmt numFmtId="186" formatCode="#,##0.0&quot;ｃｍ&quot;"/>
    <numFmt numFmtId="187" formatCode="#,##0.0&quot; ｍ &quot;"/>
    <numFmt numFmtId="188" formatCode="0.00_);[Red]\(0.00\)"/>
    <numFmt numFmtId="189" formatCode="0.0&quot; 度 &quot;"/>
    <numFmt numFmtId="190" formatCode="0.00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i/>
      <sz val="11"/>
      <name val="ＭＳ 明朝"/>
      <family val="1"/>
      <charset val="128"/>
    </font>
    <font>
      <b/>
      <sz val="12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0"/>
      <name val="HGSｺﾞｼｯｸM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11" xfId="0" applyFont="1" applyBorder="1" applyAlignment="1">
      <alignment horizontal="center" vertical="center" justifyLastLine="1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9" xfId="0" applyFont="1" applyBorder="1" applyAlignment="1">
      <alignment horizontal="distributed" vertical="center" wrapText="1" justifyLastLine="1"/>
    </xf>
    <xf numFmtId="178" fontId="5" fillId="0" borderId="13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5" fillId="4" borderId="13" xfId="0" applyFont="1" applyFill="1" applyBorder="1">
      <alignment vertical="center"/>
    </xf>
    <xf numFmtId="179" fontId="5" fillId="4" borderId="9" xfId="0" applyNumberFormat="1" applyFont="1" applyFill="1" applyBorder="1" applyAlignment="1">
      <alignment horizontal="center" vertical="center"/>
    </xf>
    <xf numFmtId="0" fontId="5" fillId="4" borderId="12" xfId="0" applyFont="1" applyFill="1" applyBorder="1">
      <alignment vertical="center"/>
    </xf>
    <xf numFmtId="179" fontId="5" fillId="4" borderId="16" xfId="0" applyNumberFormat="1" applyFont="1" applyFill="1" applyBorder="1" applyAlignment="1">
      <alignment horizontal="center" vertical="center"/>
    </xf>
    <xf numFmtId="179" fontId="5" fillId="4" borderId="13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9" fontId="5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179" fontId="5" fillId="4" borderId="11" xfId="0" applyNumberFormat="1" applyFont="1" applyFill="1" applyBorder="1" applyAlignment="1">
      <alignment horizontal="center" vertical="center"/>
    </xf>
    <xf numFmtId="0" fontId="1" fillId="0" borderId="0" xfId="3"/>
    <xf numFmtId="0" fontId="3" fillId="3" borderId="0" xfId="3" applyFont="1" applyFill="1"/>
    <xf numFmtId="0" fontId="3" fillId="7" borderId="0" xfId="3" applyFont="1" applyFill="1"/>
    <xf numFmtId="0" fontId="1" fillId="7" borderId="0" xfId="3" applyFill="1"/>
    <xf numFmtId="0" fontId="5" fillId="2" borderId="21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 justifyLastLine="1"/>
    </xf>
    <xf numFmtId="0" fontId="5" fillId="6" borderId="10" xfId="0" applyFont="1" applyFill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178" fontId="5" fillId="4" borderId="3" xfId="0" applyNumberFormat="1" applyFont="1" applyFill="1" applyBorder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11" fillId="8" borderId="6" xfId="0" applyFont="1" applyFill="1" applyBorder="1" applyAlignment="1">
      <alignment horizontal="center" vertical="center" wrapText="1" justifyLastLine="1"/>
    </xf>
    <xf numFmtId="0" fontId="11" fillId="8" borderId="8" xfId="0" applyFont="1" applyFill="1" applyBorder="1" applyAlignment="1">
      <alignment horizontal="distributed" vertical="center" wrapText="1" justifyLastLine="1"/>
    </xf>
    <xf numFmtId="0" fontId="11" fillId="8" borderId="3" xfId="0" applyFont="1" applyFill="1" applyBorder="1" applyAlignment="1">
      <alignment horizontal="distributed" vertical="center" wrapText="1" justifyLastLine="1"/>
    </xf>
    <xf numFmtId="0" fontId="11" fillId="8" borderId="3" xfId="0" applyFont="1" applyFill="1" applyBorder="1" applyAlignment="1">
      <alignment horizontal="center" vertical="center" wrapText="1" justifyLastLine="1"/>
    </xf>
    <xf numFmtId="0" fontId="15" fillId="4" borderId="0" xfId="0" applyFont="1" applyFill="1" applyAlignment="1">
      <alignment horizontal="right" vertical="center"/>
    </xf>
    <xf numFmtId="185" fontId="15" fillId="4" borderId="0" xfId="0" applyNumberFormat="1" applyFont="1" applyFill="1" applyAlignment="1">
      <alignment horizontal="left" vertical="center"/>
    </xf>
    <xf numFmtId="2" fontId="5" fillId="5" borderId="19" xfId="0" applyNumberFormat="1" applyFont="1" applyFill="1" applyBorder="1">
      <alignment vertical="center"/>
    </xf>
    <xf numFmtId="0" fontId="5" fillId="5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9" borderId="21" xfId="0" applyFont="1" applyFill="1" applyBorder="1" applyAlignment="1">
      <alignment horizontal="center" vertical="center"/>
    </xf>
    <xf numFmtId="182" fontId="5" fillId="4" borderId="11" xfId="2" applyNumberFormat="1" applyFont="1" applyFill="1" applyBorder="1" applyAlignment="1">
      <alignment vertical="center"/>
    </xf>
    <xf numFmtId="9" fontId="5" fillId="4" borderId="18" xfId="0" applyNumberFormat="1" applyFont="1" applyFill="1" applyBorder="1" applyAlignment="1">
      <alignment horizontal="center" vertical="center"/>
    </xf>
    <xf numFmtId="38" fontId="5" fillId="4" borderId="11" xfId="2" applyFont="1" applyFill="1" applyBorder="1" applyAlignment="1">
      <alignment vertical="center"/>
    </xf>
    <xf numFmtId="183" fontId="5" fillId="4" borderId="9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>
      <alignment vertical="center"/>
    </xf>
    <xf numFmtId="179" fontId="5" fillId="4" borderId="9" xfId="1" applyNumberFormat="1" applyFont="1" applyFill="1" applyBorder="1" applyAlignment="1">
      <alignment horizontal="center" vertical="center"/>
    </xf>
    <xf numFmtId="178" fontId="16" fillId="4" borderId="13" xfId="0" applyNumberFormat="1" applyFont="1" applyFill="1" applyBorder="1" applyAlignment="1">
      <alignment horizontal="right" vertical="center"/>
    </xf>
    <xf numFmtId="179" fontId="16" fillId="4" borderId="11" xfId="0" applyNumberFormat="1" applyFont="1" applyFill="1" applyBorder="1" applyAlignment="1">
      <alignment horizontal="center" vertical="center"/>
    </xf>
    <xf numFmtId="184" fontId="16" fillId="4" borderId="12" xfId="2" applyNumberFormat="1" applyFont="1" applyFill="1" applyBorder="1" applyAlignment="1">
      <alignment horizontal="right" vertical="center"/>
    </xf>
    <xf numFmtId="179" fontId="16" fillId="4" borderId="12" xfId="0" applyNumberFormat="1" applyFont="1" applyFill="1" applyBorder="1" applyAlignment="1">
      <alignment horizontal="center" vertical="center"/>
    </xf>
    <xf numFmtId="184" fontId="16" fillId="4" borderId="11" xfId="2" applyNumberFormat="1" applyFont="1" applyFill="1" applyBorder="1" applyAlignment="1">
      <alignment vertical="center"/>
    </xf>
    <xf numFmtId="179" fontId="16" fillId="4" borderId="15" xfId="0" applyNumberFormat="1" applyFont="1" applyFill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86" fontId="5" fillId="4" borderId="0" xfId="0" applyNumberFormat="1" applyFont="1" applyFill="1" applyAlignment="1">
      <alignment horizontal="right" vertical="center"/>
    </xf>
    <xf numFmtId="187" fontId="5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11" fillId="8" borderId="4" xfId="0" applyFont="1" applyFill="1" applyBorder="1" applyAlignment="1">
      <alignment horizontal="distributed" vertical="center" wrapText="1" justifyLastLine="1"/>
    </xf>
    <xf numFmtId="176" fontId="5" fillId="0" borderId="6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2" xfId="0" applyFont="1" applyBorder="1">
      <alignment vertical="center"/>
    </xf>
    <xf numFmtId="182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177" fontId="5" fillId="4" borderId="13" xfId="0" applyNumberFormat="1" applyFont="1" applyFill="1" applyBorder="1" applyAlignment="1">
      <alignment horizontal="right" vertical="center"/>
    </xf>
    <xf numFmtId="176" fontId="5" fillId="4" borderId="13" xfId="0" applyNumberFormat="1" applyFont="1" applyFill="1" applyBorder="1" applyAlignment="1">
      <alignment horizontal="right" vertical="center"/>
    </xf>
    <xf numFmtId="0" fontId="20" fillId="8" borderId="24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82" fontId="5" fillId="2" borderId="0" xfId="0" applyNumberFormat="1" applyFont="1" applyFill="1">
      <alignment vertical="center"/>
    </xf>
    <xf numFmtId="2" fontId="5" fillId="2" borderId="0" xfId="0" applyNumberFormat="1" applyFont="1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9" borderId="20" xfId="0" applyFill="1" applyBorder="1" applyAlignment="1">
      <alignment vertical="center" shrinkToFit="1"/>
    </xf>
    <xf numFmtId="3" fontId="5" fillId="0" borderId="0" xfId="0" applyNumberFormat="1" applyFont="1">
      <alignment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189" fontId="16" fillId="4" borderId="0" xfId="0" quotePrefix="1" applyNumberFormat="1" applyFont="1" applyFill="1">
      <alignment vertical="center"/>
    </xf>
    <xf numFmtId="0" fontId="5" fillId="9" borderId="11" xfId="0" applyFont="1" applyFill="1" applyBorder="1" applyAlignment="1">
      <alignment horizontal="distributed" vertical="center" wrapText="1" justifyLastLine="1"/>
    </xf>
    <xf numFmtId="182" fontId="5" fillId="9" borderId="13" xfId="2" applyNumberFormat="1" applyFont="1" applyFill="1" applyBorder="1" applyAlignment="1">
      <alignment vertical="center" wrapText="1" justifyLastLine="1"/>
    </xf>
    <xf numFmtId="182" fontId="5" fillId="9" borderId="13" xfId="2" applyNumberFormat="1" applyFont="1" applyFill="1" applyBorder="1" applyAlignment="1">
      <alignment vertical="center" wrapText="1"/>
    </xf>
    <xf numFmtId="182" fontId="5" fillId="9" borderId="22" xfId="2" applyNumberFormat="1" applyFont="1" applyFill="1" applyBorder="1" applyAlignment="1">
      <alignment horizontal="center" vertical="center" wrapText="1" justifyLastLine="1"/>
    </xf>
    <xf numFmtId="184" fontId="4" fillId="9" borderId="20" xfId="2" applyNumberFormat="1" applyFont="1" applyFill="1" applyBorder="1" applyAlignment="1">
      <alignment horizontal="right" vertical="center" shrinkToFit="1"/>
    </xf>
    <xf numFmtId="184" fontId="4" fillId="9" borderId="20" xfId="2" applyNumberFormat="1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justifyLastLine="1"/>
    </xf>
    <xf numFmtId="9" fontId="4" fillId="9" borderId="20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 justifyLastLine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184" fontId="4" fillId="9" borderId="20" xfId="2" applyNumberFormat="1" applyFont="1" applyFill="1" applyBorder="1" applyAlignment="1">
      <alignment horizontal="left" vertical="center" shrinkToFit="1"/>
    </xf>
    <xf numFmtId="184" fontId="4" fillId="9" borderId="20" xfId="2" applyNumberFormat="1" applyFont="1" applyFill="1" applyBorder="1" applyAlignment="1">
      <alignment horizontal="left" vertical="center"/>
    </xf>
    <xf numFmtId="0" fontId="4" fillId="9" borderId="20" xfId="0" applyFont="1" applyFill="1" applyBorder="1" applyAlignment="1">
      <alignment horizontal="left" vertical="center" justifyLastLine="1"/>
    </xf>
    <xf numFmtId="0" fontId="5" fillId="10" borderId="11" xfId="0" applyFont="1" applyFill="1" applyBorder="1" applyAlignment="1">
      <alignment horizontal="distributed" vertical="center" wrapText="1" justifyLastLine="1"/>
    </xf>
    <xf numFmtId="182" fontId="5" fillId="10" borderId="13" xfId="2" applyNumberFormat="1" applyFont="1" applyFill="1" applyBorder="1" applyAlignment="1">
      <alignment vertical="center" wrapText="1" justifyLastLine="1"/>
    </xf>
    <xf numFmtId="182" fontId="5" fillId="10" borderId="22" xfId="2" applyNumberFormat="1" applyFont="1" applyFill="1" applyBorder="1" applyAlignment="1">
      <alignment horizontal="center" vertical="center" wrapText="1" justifyLastLine="1"/>
    </xf>
    <xf numFmtId="182" fontId="5" fillId="10" borderId="13" xfId="2" applyNumberFormat="1" applyFont="1" applyFill="1" applyBorder="1" applyAlignment="1">
      <alignment vertical="center" wrapText="1"/>
    </xf>
    <xf numFmtId="184" fontId="4" fillId="10" borderId="20" xfId="2" applyNumberFormat="1" applyFont="1" applyFill="1" applyBorder="1" applyAlignment="1">
      <alignment horizontal="center" vertical="center"/>
    </xf>
    <xf numFmtId="9" fontId="4" fillId="10" borderId="20" xfId="0" applyNumberFormat="1" applyFont="1" applyFill="1" applyBorder="1" applyAlignment="1">
      <alignment horizontal="center" vertical="center"/>
    </xf>
    <xf numFmtId="178" fontId="23" fillId="4" borderId="14" xfId="0" applyNumberFormat="1" applyFont="1" applyFill="1" applyBorder="1" applyAlignment="1">
      <alignment horizontal="right" vertical="center"/>
    </xf>
    <xf numFmtId="0" fontId="6" fillId="4" borderId="11" xfId="0" applyFont="1" applyFill="1" applyBorder="1">
      <alignment vertical="center"/>
    </xf>
    <xf numFmtId="0" fontId="6" fillId="0" borderId="11" xfId="0" applyFont="1" applyBorder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90" fontId="5" fillId="2" borderId="0" xfId="0" applyNumberFormat="1" applyFont="1" applyFill="1">
      <alignment vertical="center"/>
    </xf>
    <xf numFmtId="188" fontId="5" fillId="4" borderId="11" xfId="2" applyNumberFormat="1" applyFont="1" applyFill="1" applyBorder="1" applyAlignment="1">
      <alignment horizontal="right" vertical="center" wrapText="1" justifyLastLine="1"/>
    </xf>
    <xf numFmtId="188" fontId="5" fillId="2" borderId="0" xfId="0" applyNumberFormat="1" applyFont="1" applyFill="1">
      <alignment vertical="center"/>
    </xf>
    <xf numFmtId="0" fontId="6" fillId="10" borderId="11" xfId="0" applyFont="1" applyFill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9" borderId="19" xfId="0" applyFont="1" applyFill="1" applyBorder="1">
      <alignment vertical="center"/>
    </xf>
    <xf numFmtId="176" fontId="5" fillId="0" borderId="13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5" fillId="4" borderId="19" xfId="0" applyFont="1" applyFill="1" applyBorder="1">
      <alignment vertical="center"/>
    </xf>
    <xf numFmtId="0" fontId="25" fillId="5" borderId="0" xfId="0" applyFont="1" applyFill="1">
      <alignment vertical="center"/>
    </xf>
    <xf numFmtId="0" fontId="24" fillId="5" borderId="0" xfId="0" applyFont="1" applyFill="1">
      <alignment vertical="center"/>
    </xf>
    <xf numFmtId="0" fontId="25" fillId="5" borderId="19" xfId="0" applyFont="1" applyFill="1" applyBorder="1">
      <alignment vertical="center"/>
    </xf>
    <xf numFmtId="0" fontId="13" fillId="3" borderId="26" xfId="3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24" fillId="0" borderId="0" xfId="0" applyFont="1" applyAlignment="1">
      <alignment vertical="top"/>
    </xf>
    <xf numFmtId="0" fontId="29" fillId="11" borderId="19" xfId="0" applyFont="1" applyFill="1" applyBorder="1" applyAlignment="1">
      <alignment horizontal="right" vertical="center"/>
    </xf>
    <xf numFmtId="184" fontId="4" fillId="10" borderId="20" xfId="2" applyNumberFormat="1" applyFont="1" applyFill="1" applyBorder="1" applyAlignment="1">
      <alignment horizontal="center" vertical="center" shrinkToFit="1"/>
    </xf>
    <xf numFmtId="184" fontId="4" fillId="9" borderId="20" xfId="2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0" fillId="0" borderId="7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80" fontId="5" fillId="4" borderId="13" xfId="0" applyNumberFormat="1" applyFont="1" applyFill="1" applyBorder="1" applyAlignment="1">
      <alignment horizontal="right" vertical="center"/>
    </xf>
    <xf numFmtId="180" fontId="0" fillId="4" borderId="14" xfId="0" applyNumberForma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justifyLastLine="1"/>
    </xf>
    <xf numFmtId="0" fontId="5" fillId="4" borderId="11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 shrinkToFit="1"/>
    </xf>
    <xf numFmtId="0" fontId="5" fillId="9" borderId="13" xfId="0" applyFont="1" applyFill="1" applyBorder="1" applyAlignment="1">
      <alignment horizontal="center" vertical="center" shrinkToFit="1"/>
    </xf>
    <xf numFmtId="0" fontId="5" fillId="9" borderId="10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81" fontId="5" fillId="9" borderId="13" xfId="0" applyNumberFormat="1" applyFont="1" applyFill="1" applyBorder="1" applyAlignment="1">
      <alignment horizontal="right" vertical="center" shrinkToFit="1"/>
    </xf>
    <xf numFmtId="181" fontId="5" fillId="9" borderId="14" xfId="0" applyNumberFormat="1" applyFont="1" applyFill="1" applyBorder="1" applyAlignment="1">
      <alignment horizontal="right" vertical="center" shrinkToFit="1"/>
    </xf>
    <xf numFmtId="0" fontId="5" fillId="9" borderId="20" xfId="0" applyFont="1" applyFill="1" applyBorder="1" applyAlignment="1">
      <alignment horizontal="left" vertical="center" shrinkToFit="1"/>
    </xf>
    <xf numFmtId="0" fontId="5" fillId="9" borderId="10" xfId="0" applyFont="1" applyFill="1" applyBorder="1" applyAlignment="1">
      <alignment horizontal="left" vertical="center" shrinkToFit="1"/>
    </xf>
    <xf numFmtId="0" fontId="5" fillId="9" borderId="2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1" fontId="5" fillId="0" borderId="13" xfId="0" applyNumberFormat="1" applyFont="1" applyBorder="1" applyAlignment="1">
      <alignment horizontal="right" vertical="center" shrinkToFit="1"/>
    </xf>
    <xf numFmtId="181" fontId="5" fillId="0" borderId="14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</cellXfs>
  <cellStyles count="5">
    <cellStyle name="パーセント" xfId="1" builtinId="5"/>
    <cellStyle name="桁区切り" xfId="2" builtinId="6"/>
    <cellStyle name="桁区切り 2" xfId="4" xr:uid="{A1F3680E-3466-4F6E-8432-B6A4C5F16F7D}"/>
    <cellStyle name="標準" xfId="0" builtinId="0"/>
    <cellStyle name="標準 2" xfId="3" xr:uid="{00000000-0005-0000-0000-000003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88" formatCode="0.00_);[Red]\(0.00\)"/>
      <fill>
        <patternFill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231321</xdr:rowOff>
    </xdr:from>
    <xdr:to>
      <xdr:col>8</xdr:col>
      <xdr:colOff>326571</xdr:colOff>
      <xdr:row>15</xdr:row>
      <xdr:rowOff>231321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B8F8038-10D3-408A-8548-18D121CB8D87}"/>
            </a:ext>
          </a:extLst>
        </xdr:cNvPr>
        <xdr:cNvSpPr/>
      </xdr:nvSpPr>
      <xdr:spPr>
        <a:xfrm>
          <a:off x="190500" y="2460171"/>
          <a:ext cx="5622471" cy="1828800"/>
        </a:xfrm>
        <a:prstGeom prst="roundRect">
          <a:avLst>
            <a:gd name="adj" fmla="val 10186"/>
          </a:avLst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3</xdr:row>
      <xdr:rowOff>85725</xdr:rowOff>
    </xdr:from>
    <xdr:to>
      <xdr:col>11</xdr:col>
      <xdr:colOff>542925</xdr:colOff>
      <xdr:row>5</xdr:row>
      <xdr:rowOff>431231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E86441-2598-40AE-B3DC-01EBD950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895350"/>
          <a:ext cx="2914650" cy="82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161925</xdr:rowOff>
    </xdr:from>
    <xdr:to>
      <xdr:col>12</xdr:col>
      <xdr:colOff>0</xdr:colOff>
      <xdr:row>2</xdr:row>
      <xdr:rowOff>369968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D71F42-06FD-4D54-BADA-2FC13EEA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6192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10</xdr:row>
      <xdr:rowOff>0</xdr:rowOff>
    </xdr:from>
    <xdr:to>
      <xdr:col>13</xdr:col>
      <xdr:colOff>57150</xdr:colOff>
      <xdr:row>12</xdr:row>
      <xdr:rowOff>227093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C4DD95-06F2-4FAF-947D-D798C635D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82892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10</xdr:row>
      <xdr:rowOff>47625</xdr:rowOff>
    </xdr:from>
    <xdr:to>
      <xdr:col>12</xdr:col>
      <xdr:colOff>285750</xdr:colOff>
      <xdr:row>13</xdr:row>
      <xdr:rowOff>27068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73D80F-641C-44D7-9A9E-74324AE2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876550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9</xdr:row>
      <xdr:rowOff>219075</xdr:rowOff>
    </xdr:from>
    <xdr:to>
      <xdr:col>12</xdr:col>
      <xdr:colOff>238125</xdr:colOff>
      <xdr:row>12</xdr:row>
      <xdr:rowOff>198518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D2CE43-E2BE-4332-8EC7-A1ED76F90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2800350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10</xdr:row>
      <xdr:rowOff>19050</xdr:rowOff>
    </xdr:from>
    <xdr:to>
      <xdr:col>12</xdr:col>
      <xdr:colOff>95250</xdr:colOff>
      <xdr:row>12</xdr:row>
      <xdr:rowOff>246143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B9CB82-E9A4-4A51-836B-04460765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4797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647699</xdr:colOff>
      <xdr:row>10</xdr:row>
      <xdr:rowOff>77962</xdr:rowOff>
    </xdr:from>
    <xdr:to>
      <xdr:col>12</xdr:col>
      <xdr:colOff>466724</xdr:colOff>
      <xdr:row>13</xdr:row>
      <xdr:rowOff>57405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B8C5D9-7202-48DA-8A31-0EF9D92C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4" y="2906887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6:H36" headerRowDxfId="103" headerRowBorderDxfId="102" tableBorderDxfId="101" totalsRowBorderDxfId="100">
  <tableColumns count="8">
    <tableColumn id="1" xr3:uid="{00000000-0010-0000-0000-000001000000}" name="Ｎｏ." totalsRowLabel="集計" dataDxfId="99" totalsRowDxfId="98"/>
    <tableColumn id="2" xr3:uid="{00000000-0010-0000-0000-000002000000}" name="①樹種" dataDxfId="97"/>
    <tableColumn id="3" xr3:uid="{00000000-0010-0000-0000-000003000000}" name="②胸高直径_x000a_(ｃｍ)" dataDxfId="96"/>
    <tableColumn id="4" xr3:uid="{00000000-0010-0000-0000-000004000000}" name="③樹高_x000a_（ｍ）" dataDxfId="95"/>
    <tableColumn id="5" xr3:uid="{00000000-0010-0000-0000-000005000000}" name="伐採木幹材積_x000a_(ｍ3)" dataDxfId="94">
      <calculatedColumnFormula>IF(G7="×",INDEX(スギ材積表!$B$1:$AO$45,MATCH(D7,スギ材積表!$A$1:$A$45,0),MATCH(C7,スギ材積表!$B$1:$AO$1,0)),"")</calculatedColumnFormula>
    </tableColumn>
    <tableColumn id="6" xr3:uid="{00000000-0010-0000-0000-000006000000}" name="残存木幹材積_x000a_(ｍ3)" dataDxfId="93" totalsRowDxfId="92">
      <calculatedColumnFormula>_xlfn.IFNA(IF(G7="",INDEX(スギ材積表!$B$1:$AO$45,MATCH(D7,スギ材積表!$A$1:$A$45,0),MATCH(C7,スギ材積表!$B$1:$AO$1,0)),""),"")</calculatedColumnFormula>
    </tableColumn>
    <tableColumn id="8" xr3:uid="{9B531B64-6BC8-46A0-AAFE-01BE73E9D407}" name="④_x000a_伐採" dataDxfId="91" totalsRowDxfId="90" dataCellStyle="桁区切り"/>
    <tableColumn id="7" xr3:uid="{00000000-0010-0000-0000-000007000000}" name="⑤備考" totalsRowFunction="count" dataDxfId="89" totalsRowDxfId="88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E74BE-FF69-4965-BE23-DFE5915B2338}" name="テーブル22" displayName="テーブル22" ref="A6:H36" headerRowDxfId="87" headerRowBorderDxfId="86" tableBorderDxfId="85" totalsRowBorderDxfId="84">
  <tableColumns count="8">
    <tableColumn id="1" xr3:uid="{8BF7D1F2-CCB8-4831-8F85-DB126A50E22D}" name="Ｎｏ." totalsRowLabel="集計" dataDxfId="83" totalsRowDxfId="82"/>
    <tableColumn id="2" xr3:uid="{24E1EF39-62C0-4B02-9EE6-4233644E6AB9}" name="①樹種" dataDxfId="81" totalsRowDxfId="80"/>
    <tableColumn id="3" xr3:uid="{0878EB26-4C11-4E16-BBAE-4D8DFAEA0BAC}" name="②胸高直径_x000a_(ｃｍ)" dataDxfId="79" totalsRowDxfId="78"/>
    <tableColumn id="4" xr3:uid="{F6C0F1FC-B9A6-4E56-AA9C-CCEE90E39FA3}" name="③樹高_x000a_（ｍ）" dataDxfId="77" totalsRowDxfId="76"/>
    <tableColumn id="5" xr3:uid="{0042005D-F2DD-4E78-A803-87CDA75830A4}" name="伐採木幹材積_x000a_(ｍ3)" dataDxfId="75" dataCellStyle="桁区切り">
      <calculatedColumnFormula>IF(G7="×",INDEX(スギ材積表!$B$1:$AO$45,MATCH(D7,スギ材積表!$A$1:$A$45,0),MATCH(C7,スギ材積表!$B$1:$AO$1,0)),"")</calculatedColumnFormula>
    </tableColumn>
    <tableColumn id="6" xr3:uid="{AF2DE0DA-027D-4F99-BAE8-D1E80C17D84A}" name="残存木幹材積_x000a_(ｍ3)" dataDxfId="74" dataCellStyle="桁区切り">
      <calculatedColumnFormula>_xlfn.IFNA(IF(G7="",INDEX(スギ材積表!$B$1:$AO$45,MATCH(D7,スギ材積表!$A$1:$A$45,0),MATCH(C7,スギ材積表!$B$1:$AO$1,0)),""),"")</calculatedColumnFormula>
    </tableColumn>
    <tableColumn id="8" xr3:uid="{373F2554-DD2E-42F2-8B1B-1F44C916B260}" name="④_x000a_伐採" dataDxfId="73" totalsRowDxfId="72" dataCellStyle="桁区切り"/>
    <tableColumn id="7" xr3:uid="{24AB4C91-B97F-48FE-85DD-FB12A8F3A1B3}" name="⑤備考" totalsRowFunction="count" dataDxfId="71" totalsRowDxfId="70"/>
  </tableColumns>
  <tableStyleInfo name="TableStyleLight1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3116B7-485B-4091-89B7-127E6B094CD7}" name="テーブル224" displayName="テーブル224" ref="A6:H36" headerRowDxfId="69" headerRowBorderDxfId="68" tableBorderDxfId="67" totalsRowBorderDxfId="66">
  <tableColumns count="8">
    <tableColumn id="1" xr3:uid="{D7A4BFD1-5BD0-4A3B-9016-378B852F13AE}" name="Ｎｏ." totalsRowLabel="集計" dataDxfId="65"/>
    <tableColumn id="2" xr3:uid="{5F51A830-831F-4096-8CC5-D5F21EBE4DAC}" name="①樹種" dataDxfId="64"/>
    <tableColumn id="3" xr3:uid="{07C7C224-6178-472A-B8D3-D1A2C2AB5F4D}" name="②胸高直径_x000a_(ｃｍ)" dataDxfId="63" dataCellStyle="桁区切り"/>
    <tableColumn id="4" xr3:uid="{6309C039-2037-468B-AAFD-C17202B5AA43}" name="③樹高_x000a_（ｍ）" dataDxfId="62" dataCellStyle="桁区切り"/>
    <tableColumn id="5" xr3:uid="{2C79DBB4-87E6-4A7E-A65D-EB0A68D6FF34}" name="伐採木幹材積_x000a_(ｍ3)" dataDxfId="61" dataCellStyle="桁区切り">
      <calculatedColumnFormula>IF(G7="×",INDEX(スギ材積表!$B$1:$AO$45,MATCH(D7,スギ材積表!$A$1:$A$45,0),MATCH(C7,スギ材積表!$B$1:$AO$1,0)),"")</calculatedColumnFormula>
    </tableColumn>
    <tableColumn id="6" xr3:uid="{E4B21DEC-2563-46B7-B44F-AF8769741BF1}" name="残存木幹材積_x000a_(ｍ3)" dataDxfId="60" totalsRowDxfId="59" dataCellStyle="桁区切り">
      <calculatedColumnFormula>_xlfn.IFNA(IF(G7="",INDEX(スギ材積表!$B$1:$AO$45,MATCH(D7,スギ材積表!$A$1:$A$45,0),MATCH(C7,スギ材積表!$B$1:$AO$1,0)),""),"")</calculatedColumnFormula>
    </tableColumn>
    <tableColumn id="8" xr3:uid="{6953218F-5038-4784-8530-DEDA6644C713}" name="④_x000a_伐採" dataDxfId="58" totalsRowDxfId="57" dataCellStyle="桁区切り"/>
    <tableColumn id="7" xr3:uid="{A2D13BC8-3EC0-488C-99EC-4C42B56FB26D}" name="⑤備考" totalsRowFunction="count" dataDxfId="56" totalsRowDxfId="55"/>
  </tableColumns>
  <tableStyleInfo name="TableStyleLight1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AB4B49-56DF-4542-9D2F-4501F3F163FA}" name="テーブル2245" displayName="テーブル2245" ref="A6:H36" headerRowDxfId="54" headerRowBorderDxfId="53" tableBorderDxfId="52" totalsRowBorderDxfId="51">
  <tableColumns count="8">
    <tableColumn id="1" xr3:uid="{35B8D7BA-326F-4706-8752-56A0B0842B15}" name="Ｎｏ." totalsRowLabel="集計" dataDxfId="50" totalsRowDxfId="49"/>
    <tableColumn id="2" xr3:uid="{A10CC489-419C-46B0-A469-0C931AC41EEF}" name="①樹種" dataDxfId="48"/>
    <tableColumn id="3" xr3:uid="{9C9378B4-C542-4577-9A3F-78AFA8155906}" name="②胸高直径_x000a_(ｃｍ)" dataDxfId="47" dataCellStyle="桁区切り"/>
    <tableColumn id="4" xr3:uid="{A6913B96-C870-4979-9A94-CB8B9C53AD8E}" name="③樹高_x000a_（ｍ）" dataDxfId="46" dataCellStyle="桁区切り"/>
    <tableColumn id="5" xr3:uid="{EABB09AC-6B0B-423B-B3C3-02B0C0E791E4}" name="伐採木幹材積_x000a_(ｍ3)" dataDxfId="45" dataCellStyle="桁区切り">
      <calculatedColumnFormula>IF(G7="×",INDEX(スギ材積表!$B$1:$AO$45,MATCH(D7,スギ材積表!$A$1:$A$45,0),MATCH(C7,スギ材積表!$B$1:$AO$1,0)),"")</calculatedColumnFormula>
    </tableColumn>
    <tableColumn id="6" xr3:uid="{88B9C9BF-D008-4C31-AE83-EF8C6AD256A3}" name="残存木幹材積_x000a_(ｍ3)" dataDxfId="44" dataCellStyle="桁区切り">
      <calculatedColumnFormula>_xlfn.IFNA(IF(G7="",INDEX(スギ材積表!$B$1:$AO$45,MATCH(D7,スギ材積表!$A$1:$A$45,0),MATCH(C7,スギ材積表!$B$1:$AO$1,0)),""),"")</calculatedColumnFormula>
    </tableColumn>
    <tableColumn id="8" xr3:uid="{2D34D71B-51C4-4B67-8F66-C303865CD431}" name="④_x000a_伐採" dataDxfId="43" totalsRowDxfId="42" dataCellStyle="桁区切り"/>
    <tableColumn id="7" xr3:uid="{7D53D9AA-4045-473A-BF0F-AA399960C090}" name="⑤備考" totalsRowFunction="count" dataDxfId="41" totalsRowDxfId="40"/>
  </tableColumns>
  <tableStyleInfo name="TableStyleLight1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1D1C15-B5C0-4F1E-A295-5190E14B5851}" name="テーブル22456" displayName="テーブル22456" ref="A6:H36" headerRowDxfId="39" headerRowBorderDxfId="38" tableBorderDxfId="37" totalsRowBorderDxfId="36">
  <tableColumns count="8">
    <tableColumn id="1" xr3:uid="{48116108-3C76-4C88-8FDA-D11A1CAA11F0}" name="Ｎｏ." totalsRowLabel="集計" dataDxfId="35" totalsRowDxfId="34"/>
    <tableColumn id="2" xr3:uid="{1A767B71-2DB1-4805-877D-F3260A7A403D}" name="①樹種" dataDxfId="33" totalsRowDxfId="32"/>
    <tableColumn id="3" xr3:uid="{44623AC4-0BEF-4CDC-B874-044D8F4890AA}" name="②胸高直径_x000a_(ｃｍ)" dataDxfId="31" totalsRowDxfId="30" dataCellStyle="桁区切り"/>
    <tableColumn id="4" xr3:uid="{14204AEA-DF3B-4E52-859E-CDAC68B3FD8B}" name="③樹高_x000a_（ｍ）" dataDxfId="29" totalsRowDxfId="28" dataCellStyle="桁区切り"/>
    <tableColumn id="5" xr3:uid="{B0DB07AE-7806-46D5-A417-1AF17D487A68}" name="伐採木幹材積_x000a_(ｍ3)" dataDxfId="27" totalsRowDxfId="26" dataCellStyle="桁区切り">
      <calculatedColumnFormula>IF(G7="×",INDEX(スギ材積表!$B$1:$AO$45,MATCH(D7,スギ材積表!$A$1:$A$45,0),MATCH(C7,スギ材積表!$B$1:$AO$1,0)),"")</calculatedColumnFormula>
    </tableColumn>
    <tableColumn id="6" xr3:uid="{508D6D23-E342-4818-A22B-AECCE2C1C43D}" name="残存木幹材積_x000a_(ｍ3)" dataDxfId="25" totalsRowDxfId="24" dataCellStyle="桁区切り">
      <calculatedColumnFormula>_xlfn.IFNA(IF(G7="",INDEX(スギ材積表!$B$1:$AO$45,MATCH(D7,スギ材積表!$A$1:$A$45,0),MATCH(C7,スギ材積表!$B$1:$AO$1,0)),""),"")</calculatedColumnFormula>
    </tableColumn>
    <tableColumn id="8" xr3:uid="{4E61669A-B9C0-4297-A3DE-0D6C718E5F06}" name="④_x000a_伐採" dataDxfId="23" totalsRowDxfId="22" dataCellStyle="桁区切り"/>
    <tableColumn id="7" xr3:uid="{453ED078-7CE1-4A24-810A-FDA316912136}" name="⑤備考" totalsRowFunction="count" dataDxfId="21" totalsRowDxfId="20"/>
  </tableColumns>
  <tableStyleInfo name="TableStyleLight16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9120C65-34F9-45E8-89CA-8E3747A41F6E}" name="テーブル224567" displayName="テーブル224567" ref="A6:H36" headerRowDxfId="19" headerRowBorderDxfId="18" tableBorderDxfId="17" totalsRowBorderDxfId="16">
  <tableColumns count="8">
    <tableColumn id="1" xr3:uid="{3305194A-4A8C-4F37-B0D0-FD16B0FE43F5}" name="Ｎｏ." totalsRowLabel="集計" dataDxfId="15" totalsRowDxfId="14"/>
    <tableColumn id="2" xr3:uid="{F9A9FD0B-9ADD-4A62-A52C-3D18173F154D}" name="①樹種" dataDxfId="13" totalsRowDxfId="12"/>
    <tableColumn id="3" xr3:uid="{63D318F7-7EC9-4155-B8E6-B026A992753D}" name="②胸高直径_x000a_(ｃｍ)" dataDxfId="11" totalsRowDxfId="10"/>
    <tableColumn id="4" xr3:uid="{B136E773-2B7C-4CE2-A51B-6F05472A08E3}" name="③樹高_x000a_（ｍ）" dataDxfId="9" totalsRowDxfId="8"/>
    <tableColumn id="5" xr3:uid="{94BCD1C2-B5EF-4E3F-A62E-C54F424A4754}" name="伐採木幹材積_x000a_(ｍ3)" dataDxfId="7" totalsRowDxfId="6" dataCellStyle="桁区切り">
      <calculatedColumnFormula>IF(G7="×",INDEX(スギ材積表!$B$1:$AO$45,MATCH(D7,スギ材積表!$A$1:$A$45,0),MATCH(C7,スギ材積表!$B$1:$AO$1,0)),"")</calculatedColumnFormula>
    </tableColumn>
    <tableColumn id="6" xr3:uid="{E27EDD0D-FBAD-481E-BD90-D0F71ECEEBA0}" name="残存木幹材積_x000a_(ｍ3)" dataDxfId="5" totalsRowDxfId="4" dataCellStyle="桁区切り">
      <calculatedColumnFormula>_xlfn.IFNA(IF(G7="",INDEX(スギ材積表!$B$1:$AO$45,MATCH(D7,スギ材積表!$A$1:$A$45,0),MATCH(C7,スギ材積表!$B$1:$AO$1,0)),""),"")</calculatedColumnFormula>
    </tableColumn>
    <tableColumn id="8" xr3:uid="{6DCE8A0D-EE21-4403-9232-E4D5FD8C32A6}" name="④_x000a_伐採" dataDxfId="3" totalsRowDxfId="2" dataCellStyle="桁区切り"/>
    <tableColumn id="7" xr3:uid="{47E8893B-F541-4DB3-97F2-0586F51D9B9A}" name="⑤備考" totalsRowFunction="count" dataDxfId="1" totalsRow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2208-9DD4-4248-B1EF-F9F4CA9CCEA1}">
  <dimension ref="A1:I76"/>
  <sheetViews>
    <sheetView zoomScale="70" zoomScaleNormal="70" workbookViewId="0"/>
  </sheetViews>
  <sheetFormatPr defaultRowHeight="13"/>
  <cols>
    <col min="9" max="9" width="12" customWidth="1"/>
  </cols>
  <sheetData>
    <row r="1" spans="1:8" ht="19.5" customHeight="1">
      <c r="B1" s="132"/>
      <c r="C1" s="132"/>
      <c r="D1" s="132"/>
      <c r="E1" s="132"/>
      <c r="F1" s="132"/>
    </row>
    <row r="2" spans="1:8" ht="19.5" customHeight="1">
      <c r="A2" s="132" t="s">
        <v>75</v>
      </c>
      <c r="B2" s="132"/>
      <c r="C2" s="132"/>
      <c r="D2" s="132"/>
      <c r="E2" s="132"/>
      <c r="F2" s="132"/>
    </row>
    <row r="3" spans="1:8" ht="19.5" customHeight="1"/>
    <row r="4" spans="1:8" ht="19.5" customHeight="1">
      <c r="A4" s="1" t="s">
        <v>76</v>
      </c>
    </row>
    <row r="5" spans="1:8" ht="19.5" customHeight="1">
      <c r="A5" t="s">
        <v>77</v>
      </c>
    </row>
    <row r="6" spans="1:8" ht="19.5" customHeight="1">
      <c r="A6" s="133" t="s">
        <v>71</v>
      </c>
    </row>
    <row r="7" spans="1:8" ht="19.5" customHeight="1">
      <c r="A7" t="s">
        <v>78</v>
      </c>
    </row>
    <row r="8" spans="1:8" ht="19.5" customHeight="1">
      <c r="A8" t="s">
        <v>83</v>
      </c>
    </row>
    <row r="9" spans="1:8" ht="19.5" customHeight="1"/>
    <row r="10" spans="1:8" ht="24" customHeight="1">
      <c r="A10" s="141" t="s">
        <v>79</v>
      </c>
    </row>
    <row r="11" spans="1:8" ht="24" customHeight="1">
      <c r="B11" s="134"/>
      <c r="C11" s="135"/>
      <c r="D11" s="136" t="s">
        <v>68</v>
      </c>
      <c r="E11" s="135"/>
      <c r="F11" s="135"/>
      <c r="G11" s="135"/>
    </row>
    <row r="12" spans="1:8" ht="24" customHeight="1">
      <c r="B12" s="135"/>
      <c r="C12" s="135"/>
      <c r="D12" s="135"/>
      <c r="E12" s="135"/>
      <c r="F12" s="135"/>
      <c r="G12" s="135"/>
    </row>
    <row r="13" spans="1:8" ht="24" customHeight="1">
      <c r="B13" s="129"/>
      <c r="C13" s="135"/>
      <c r="D13" s="136" t="s">
        <v>67</v>
      </c>
      <c r="E13" s="135"/>
      <c r="F13" s="135"/>
      <c r="G13" s="135"/>
    </row>
    <row r="14" spans="1:8" ht="24" customHeight="1">
      <c r="B14" s="135"/>
      <c r="C14" s="135"/>
      <c r="D14" s="135"/>
      <c r="E14" s="135"/>
      <c r="F14" s="135"/>
      <c r="G14" s="135"/>
      <c r="H14" s="127"/>
    </row>
    <row r="15" spans="1:8" ht="24" customHeight="1">
      <c r="A15" s="127"/>
      <c r="B15" s="137"/>
      <c r="C15" s="135"/>
      <c r="D15" s="135" t="s">
        <v>66</v>
      </c>
      <c r="E15" s="135"/>
      <c r="F15" s="135"/>
      <c r="G15" s="135"/>
      <c r="H15" s="127"/>
    </row>
    <row r="16" spans="1:8" ht="24" customHeight="1">
      <c r="A16" s="127"/>
      <c r="H16" s="127"/>
    </row>
    <row r="17" spans="1:9" ht="24" customHeight="1">
      <c r="A17" s="127"/>
      <c r="H17" s="127"/>
    </row>
    <row r="18" spans="1:9" ht="24" customHeight="1">
      <c r="A18" s="127"/>
      <c r="C18" s="127"/>
      <c r="D18" s="127"/>
      <c r="E18" s="127"/>
      <c r="F18" s="127"/>
      <c r="G18" s="127"/>
    </row>
    <row r="19" spans="1:9" ht="24" customHeight="1">
      <c r="A19" s="145" t="s">
        <v>80</v>
      </c>
      <c r="B19" s="145"/>
      <c r="C19" s="145"/>
      <c r="D19" s="145"/>
      <c r="E19" s="145"/>
      <c r="F19" s="145"/>
    </row>
    <row r="20" spans="1:9" ht="24" customHeight="1">
      <c r="B20" t="s">
        <v>64</v>
      </c>
      <c r="I20" s="142" t="s">
        <v>65</v>
      </c>
    </row>
    <row r="21" spans="1:9" ht="24" customHeight="1">
      <c r="B21" t="s">
        <v>58</v>
      </c>
      <c r="I21" s="131" t="s">
        <v>63</v>
      </c>
    </row>
    <row r="22" spans="1:9" ht="24" customHeight="1">
      <c r="B22" t="s">
        <v>69</v>
      </c>
      <c r="I22" s="146" t="s">
        <v>62</v>
      </c>
    </row>
    <row r="23" spans="1:9" ht="24" customHeight="1">
      <c r="B23" t="s">
        <v>70</v>
      </c>
      <c r="I23" s="147"/>
    </row>
    <row r="24" spans="1:9" ht="24" customHeight="1">
      <c r="B24" s="128" t="s">
        <v>61</v>
      </c>
      <c r="I24" s="148"/>
    </row>
    <row r="25" spans="1:9" ht="24" customHeight="1">
      <c r="B25" t="s">
        <v>60</v>
      </c>
      <c r="I25" s="131" t="s">
        <v>59</v>
      </c>
    </row>
    <row r="26" spans="1:9" ht="24" customHeight="1">
      <c r="A26" s="4"/>
      <c r="B26" t="s">
        <v>23</v>
      </c>
      <c r="I26" s="131" t="s">
        <v>86</v>
      </c>
    </row>
    <row r="27" spans="1:9" ht="24" customHeight="1"/>
    <row r="28" spans="1:9" ht="20.149999999999999" customHeight="1"/>
    <row r="29" spans="1:9" ht="20.149999999999999" customHeight="1"/>
    <row r="30" spans="1:9" ht="20.149999999999999" customHeight="1"/>
    <row r="31" spans="1:9" ht="20.149999999999999" customHeight="1"/>
    <row r="32" spans="1:9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</sheetData>
  <mergeCells count="2">
    <mergeCell ref="A19:F19"/>
    <mergeCell ref="I22:I24"/>
  </mergeCells>
  <phoneticPr fontId="2"/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C9900"/>
  </sheetPr>
  <dimension ref="A1:G25"/>
  <sheetViews>
    <sheetView showZeros="0" view="pageBreakPreview" zoomScaleNormal="70" zoomScaleSheetLayoutView="100" workbookViewId="0"/>
  </sheetViews>
  <sheetFormatPr defaultColWidth="9" defaultRowHeight="13"/>
  <cols>
    <col min="1" max="1" width="10.7265625" style="3" customWidth="1"/>
    <col min="2" max="7" width="13.08984375" style="3" customWidth="1"/>
    <col min="8" max="16384" width="9" style="3"/>
  </cols>
  <sheetData>
    <row r="1" spans="1:7" s="5" customFormat="1" ht="16.5" customHeight="1">
      <c r="A1" s="2"/>
      <c r="B1" s="3"/>
      <c r="C1" s="3"/>
      <c r="D1" s="3"/>
      <c r="E1" s="3"/>
      <c r="F1" s="3"/>
      <c r="G1" s="3"/>
    </row>
    <row r="2" spans="1:7" s="5" customFormat="1" ht="27" customHeight="1">
      <c r="A2" s="154" t="s">
        <v>2</v>
      </c>
      <c r="B2" s="154"/>
      <c r="C2" s="154"/>
      <c r="D2" s="154"/>
      <c r="E2" s="154"/>
      <c r="F2" s="154"/>
      <c r="G2" s="154"/>
    </row>
    <row r="3" spans="1:7" s="5" customFormat="1" ht="20.25" customHeight="1">
      <c r="A3" s="3"/>
      <c r="B3" s="11"/>
      <c r="C3" s="11"/>
      <c r="D3" s="11"/>
      <c r="E3" s="19"/>
      <c r="F3" s="19"/>
      <c r="G3" s="12"/>
    </row>
    <row r="4" spans="1:7" s="5" customFormat="1" ht="18.75" customHeight="1">
      <c r="A4" s="155" t="s">
        <v>3</v>
      </c>
      <c r="B4" s="156" t="str">
        <f>'間伐 (野帳1)'!B3:C3</f>
        <v xml:space="preserve"> 令和〇年度　市町村森林経営管理事業</v>
      </c>
      <c r="C4" s="156"/>
      <c r="D4" s="157" t="s">
        <v>7</v>
      </c>
      <c r="E4" s="159" t="str">
        <f>('間伐 (野帳1)'!E3)&amp;('間伐 (野帳1)'!G3)</f>
        <v>○○市町村○○</v>
      </c>
      <c r="F4" s="160"/>
      <c r="G4" s="161"/>
    </row>
    <row r="5" spans="1:7" s="5" customFormat="1" ht="18.75" customHeight="1">
      <c r="A5" s="155"/>
      <c r="B5" s="156"/>
      <c r="C5" s="156"/>
      <c r="D5" s="158"/>
      <c r="E5" s="162"/>
      <c r="F5" s="163"/>
      <c r="G5" s="164"/>
    </row>
    <row r="6" spans="1:7" s="5" customFormat="1" ht="37.5" customHeight="1">
      <c r="A6" s="13" t="s">
        <v>0</v>
      </c>
      <c r="B6" s="150" t="str">
        <f>'間伐 (野帳1)'!B4:C4</f>
        <v>保育間伐Ｉ</v>
      </c>
      <c r="C6" s="151"/>
      <c r="D6" s="14" t="s">
        <v>23</v>
      </c>
      <c r="E6" s="152" t="str">
        <f>'間伐 (野帳1)'!E4:F4</f>
        <v>〇.○○</v>
      </c>
      <c r="F6" s="153"/>
      <c r="G6" s="33" t="s">
        <v>24</v>
      </c>
    </row>
    <row r="7" spans="1:7" s="5" customFormat="1" ht="19.5" customHeight="1">
      <c r="A7" s="75" t="s">
        <v>15</v>
      </c>
      <c r="B7" s="3"/>
      <c r="C7" s="3"/>
      <c r="D7" s="149" t="s">
        <v>54</v>
      </c>
      <c r="E7" s="149"/>
      <c r="F7" s="97">
        <f>_xlfn.AGGREGATE(1,6,'間伐 (野帳1)'!E5,'間伐 (野帳2)'!E5,'間伐 (野帳3)'!E5,'間伐 (野帳4)'!E5,'間伐 (野帳5)'!E5,'間伐 (野帳6)'!E5)</f>
        <v>9.9262455066517052</v>
      </c>
      <c r="G7" s="3"/>
    </row>
    <row r="8" spans="1:7" s="5" customFormat="1" ht="48" customHeight="1">
      <c r="A8" s="15" t="s">
        <v>4</v>
      </c>
      <c r="B8" s="15" t="s">
        <v>8</v>
      </c>
      <c r="C8" s="8" t="s">
        <v>9</v>
      </c>
      <c r="D8" s="21" t="s">
        <v>14</v>
      </c>
      <c r="E8" s="16" t="s">
        <v>10</v>
      </c>
      <c r="F8" s="8" t="s">
        <v>11</v>
      </c>
      <c r="G8" s="15" t="s">
        <v>12</v>
      </c>
    </row>
    <row r="9" spans="1:7" s="5" customFormat="1" ht="39" customHeight="1">
      <c r="A9" s="6">
        <v>1</v>
      </c>
      <c r="B9" s="119">
        <f>'間伐 (野帳1)'!E39</f>
        <v>5</v>
      </c>
      <c r="C9" s="25">
        <f>'間伐 (野帳1)'!$B$37-B9</f>
        <v>9</v>
      </c>
      <c r="D9" s="26">
        <f t="shared" ref="D9:D18" si="0">IFERROR(B9/(B9+C9),"")</f>
        <v>0.35714285714285715</v>
      </c>
      <c r="E9" s="118">
        <f>'間伐 (野帳1)'!$E$37</f>
        <v>0.51</v>
      </c>
      <c r="F9" s="66">
        <f>'間伐 (野帳1)'!$F$37</f>
        <v>3.1000000000000005</v>
      </c>
      <c r="G9" s="67">
        <f>IFERROR(E9/(E9+F9),"")</f>
        <v>0.1412742382271468</v>
      </c>
    </row>
    <row r="10" spans="1:7" s="5" customFormat="1" ht="39" customHeight="1">
      <c r="A10" s="6">
        <v>2</v>
      </c>
      <c r="B10" s="119">
        <f>'間伐 (野帳2)'!E39</f>
        <v>0</v>
      </c>
      <c r="C10" s="25">
        <f>'間伐 (野帳2)'!$B$37-B10</f>
        <v>0</v>
      </c>
      <c r="D10" s="26" t="str">
        <f t="shared" si="0"/>
        <v/>
      </c>
      <c r="E10" s="118">
        <f>'間伐 (野帳2)'!$E$37</f>
        <v>0</v>
      </c>
      <c r="F10" s="66">
        <f>'間伐 (野帳2)'!$F$37</f>
        <v>0</v>
      </c>
      <c r="G10" s="67" t="str">
        <f t="shared" ref="G10:G18" si="1">IFERROR(E10/(E10+F10),"")</f>
        <v/>
      </c>
    </row>
    <row r="11" spans="1:7" s="5" customFormat="1" ht="39" customHeight="1">
      <c r="A11" s="6">
        <v>3</v>
      </c>
      <c r="B11" s="119">
        <f>'間伐 (野帳3)'!E39</f>
        <v>0</v>
      </c>
      <c r="C11" s="25">
        <f>'間伐 (野帳3)'!$B$37-B11</f>
        <v>0</v>
      </c>
      <c r="D11" s="26" t="str">
        <f>IFERROR(B11/(B11+C11),"")</f>
        <v/>
      </c>
      <c r="E11" s="118">
        <f>'間伐 (野帳3)'!$E$37</f>
        <v>0</v>
      </c>
      <c r="F11" s="66">
        <f>'間伐 (野帳3)'!$F$37</f>
        <v>0</v>
      </c>
      <c r="G11" s="35" t="str">
        <f t="shared" si="1"/>
        <v/>
      </c>
    </row>
    <row r="12" spans="1:7" s="5" customFormat="1" ht="39" customHeight="1">
      <c r="A12" s="6">
        <v>4</v>
      </c>
      <c r="B12" s="119">
        <f>'間伐 (野帳4)'!$E$39</f>
        <v>0</v>
      </c>
      <c r="C12" s="25">
        <f>'間伐 (野帳4)'!$B$37-B12</f>
        <v>0</v>
      </c>
      <c r="D12" s="26" t="str">
        <f t="shared" si="0"/>
        <v/>
      </c>
      <c r="E12" s="118">
        <f>'間伐 (野帳4)'!$E$37</f>
        <v>0</v>
      </c>
      <c r="F12" s="66">
        <f>'間伐 (野帳4)'!$F$37</f>
        <v>0</v>
      </c>
      <c r="G12" s="35" t="str">
        <f t="shared" si="1"/>
        <v/>
      </c>
    </row>
    <row r="13" spans="1:7" s="5" customFormat="1" ht="39" customHeight="1">
      <c r="A13" s="6">
        <v>5</v>
      </c>
      <c r="B13" s="119">
        <f>'間伐 (野帳5)'!$E$39</f>
        <v>0</v>
      </c>
      <c r="C13" s="25">
        <f>'間伐 (野帳5)'!$B$37-B13</f>
        <v>0</v>
      </c>
      <c r="D13" s="26" t="str">
        <f t="shared" si="0"/>
        <v/>
      </c>
      <c r="E13" s="118">
        <f>'間伐 (野帳5)'!$E$37</f>
        <v>0</v>
      </c>
      <c r="F13" s="66">
        <f>'間伐 (野帳5)'!$F$37</f>
        <v>0</v>
      </c>
      <c r="G13" s="35" t="str">
        <f t="shared" si="1"/>
        <v/>
      </c>
    </row>
    <row r="14" spans="1:7" s="5" customFormat="1" ht="39" customHeight="1">
      <c r="A14" s="6">
        <v>6</v>
      </c>
      <c r="B14" s="119">
        <f>'間伐 (野帳6)'!$E$39</f>
        <v>0</v>
      </c>
      <c r="C14" s="25">
        <f>'間伐 (野帳6)'!$B$37-B14</f>
        <v>0</v>
      </c>
      <c r="D14" s="26" t="str">
        <f t="shared" si="0"/>
        <v/>
      </c>
      <c r="E14" s="118">
        <f>'間伐 (野帳6)'!$E$37</f>
        <v>0</v>
      </c>
      <c r="F14" s="66">
        <f>'間伐 (野帳6)'!$F$37</f>
        <v>0</v>
      </c>
      <c r="G14" s="35" t="str">
        <f t="shared" si="1"/>
        <v/>
      </c>
    </row>
    <row r="15" spans="1:7" s="5" customFormat="1" ht="39" customHeight="1">
      <c r="A15" s="6">
        <v>7</v>
      </c>
      <c r="B15" s="120"/>
      <c r="C15" s="7"/>
      <c r="D15" s="26" t="str">
        <f t="shared" si="0"/>
        <v/>
      </c>
      <c r="E15" s="121"/>
      <c r="F15" s="22"/>
      <c r="G15" s="35" t="str">
        <f t="shared" si="1"/>
        <v/>
      </c>
    </row>
    <row r="16" spans="1:7" s="5" customFormat="1" ht="39" customHeight="1">
      <c r="A16" s="6">
        <v>8</v>
      </c>
      <c r="B16" s="120"/>
      <c r="C16" s="7"/>
      <c r="D16" s="26" t="str">
        <f t="shared" si="0"/>
        <v/>
      </c>
      <c r="E16" s="121"/>
      <c r="F16" s="22"/>
      <c r="G16" s="35" t="str">
        <f t="shared" si="1"/>
        <v/>
      </c>
    </row>
    <row r="17" spans="1:7" s="5" customFormat="1" ht="39" customHeight="1">
      <c r="A17" s="6">
        <v>9</v>
      </c>
      <c r="B17" s="120"/>
      <c r="C17" s="7"/>
      <c r="D17" s="26" t="str">
        <f t="shared" si="0"/>
        <v/>
      </c>
      <c r="E17" s="121"/>
      <c r="F17" s="22"/>
      <c r="G17" s="35" t="str">
        <f t="shared" si="1"/>
        <v/>
      </c>
    </row>
    <row r="18" spans="1:7" s="5" customFormat="1" ht="39" customHeight="1" thickBot="1">
      <c r="A18" s="9">
        <v>10</v>
      </c>
      <c r="B18" s="120"/>
      <c r="C18" s="7"/>
      <c r="D18" s="26" t="str">
        <f t="shared" si="0"/>
        <v/>
      </c>
      <c r="E18" s="122"/>
      <c r="F18" s="23"/>
      <c r="G18" s="35" t="str">
        <f t="shared" si="1"/>
        <v/>
      </c>
    </row>
    <row r="19" spans="1:7" s="5" customFormat="1" ht="39" customHeight="1" thickTop="1">
      <c r="A19" s="10" t="s">
        <v>1</v>
      </c>
      <c r="B19" s="27">
        <f>SUM(B9:B18)</f>
        <v>5</v>
      </c>
      <c r="C19" s="27">
        <f>SUM(C9:C18)</f>
        <v>9</v>
      </c>
      <c r="D19" s="28">
        <f>B19/(B19+C19)</f>
        <v>0.35714285714285715</v>
      </c>
      <c r="E19" s="68">
        <f>SUM(E9:E18)</f>
        <v>0.51</v>
      </c>
      <c r="F19" s="68">
        <f>SUM(F9:F18)</f>
        <v>3.1000000000000005</v>
      </c>
      <c r="G19" s="69">
        <f>E19/(E19+F19)</f>
        <v>0.1412742382271468</v>
      </c>
    </row>
    <row r="20" spans="1:7" s="5" customFormat="1" ht="39" customHeight="1">
      <c r="A20" s="17" t="s">
        <v>6</v>
      </c>
      <c r="B20" s="60">
        <f>ROUND(B19/COUNTIF(B9:B18,"&gt;0"),1)</f>
        <v>5</v>
      </c>
      <c r="C20" s="60">
        <f>ROUNDDOWN(C19/COUNTIF(B9:B18,"&gt;0"),1)</f>
        <v>9</v>
      </c>
      <c r="D20" s="61"/>
      <c r="E20" s="70">
        <f>ROUND(E19/COUNTIF(B9:B18,"&gt;0"),3)</f>
        <v>0.51</v>
      </c>
      <c r="F20" s="70">
        <f>ROUND(F19/COUNTIF(B9:B18,"&gt;0"),3)</f>
        <v>3.1</v>
      </c>
      <c r="G20" s="71"/>
    </row>
    <row r="21" spans="1:7" s="5" customFormat="1" ht="39" customHeight="1">
      <c r="A21" s="6" t="s">
        <v>13</v>
      </c>
      <c r="B21" s="62">
        <f>ROUND(B20*100,0)</f>
        <v>500</v>
      </c>
      <c r="C21" s="62">
        <f>ROUND(C20*100,0)</f>
        <v>900</v>
      </c>
      <c r="D21" s="63">
        <f>B21+C21</f>
        <v>1400</v>
      </c>
      <c r="E21" s="71"/>
      <c r="F21" s="71"/>
      <c r="G21" s="71"/>
    </row>
    <row r="22" spans="1:7" s="5" customFormat="1" ht="39" customHeight="1">
      <c r="A22" s="6" t="s">
        <v>5</v>
      </c>
      <c r="B22" s="126">
        <v>500</v>
      </c>
      <c r="C22" s="64">
        <f>D21-B22</f>
        <v>900</v>
      </c>
      <c r="D22" s="65">
        <f>B22/(B22+C22)</f>
        <v>0.35714285714285715</v>
      </c>
      <c r="E22" s="71"/>
      <c r="F22" s="71"/>
      <c r="G22" s="71"/>
    </row>
    <row r="23" spans="1:7" ht="3.75" customHeight="1">
      <c r="A23" s="32"/>
      <c r="C23" s="94"/>
      <c r="D23" s="95"/>
      <c r="E23" s="96"/>
      <c r="F23" s="96"/>
      <c r="G23" s="96"/>
    </row>
    <row r="24" spans="1:7" ht="18" customHeight="1">
      <c r="A24" s="3" t="s">
        <v>16</v>
      </c>
      <c r="E24" s="3" t="s">
        <v>26</v>
      </c>
      <c r="F24" s="73">
        <f>ROUND(SUM('間伐 (野帳1)'!C37,'間伐 (野帳2)'!C37,'間伐 (野帳3)'!C37,'間伐 (野帳4)'!C37,'間伐 (野帳5)'!C37,'間伐 (野帳6)'!C37,)/SUBTOTAL(9,B19:C19),1)</f>
        <v>19.100000000000001</v>
      </c>
    </row>
    <row r="25" spans="1:7" ht="18" customHeight="1">
      <c r="E25" s="3" t="s">
        <v>27</v>
      </c>
      <c r="F25" s="74">
        <f>ROUND(SUM('間伐 (野帳1)'!D37,'間伐 (野帳2)'!D37,'間伐 (野帳3)'!D37,'間伐 (野帳4)'!D37,'間伐 (野帳5)'!D37,'間伐 (野帳6)'!D37)/SUBTOTAL(9,B19:C19),1)</f>
        <v>15.7</v>
      </c>
    </row>
  </sheetData>
  <mergeCells count="8">
    <mergeCell ref="D7:E7"/>
    <mergeCell ref="B6:C6"/>
    <mergeCell ref="E6:F6"/>
    <mergeCell ref="A2:G2"/>
    <mergeCell ref="A4:A5"/>
    <mergeCell ref="B4:C5"/>
    <mergeCell ref="D4:D5"/>
    <mergeCell ref="E4:G5"/>
  </mergeCells>
  <phoneticPr fontId="2"/>
  <printOptions horizontalCentered="1" verticalCentered="1"/>
  <pageMargins left="0.78740157480314965" right="0.39370078740157483" top="0.78740157480314965" bottom="0.39370078740157483" header="0.31496062992125984" footer="0.19685039370078741"/>
  <pageSetup paperSize="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99"/>
  </sheetPr>
  <dimension ref="A1:AA39"/>
  <sheetViews>
    <sheetView tabSelected="1" view="pageBreakPreview" zoomScaleNormal="100" zoomScaleSheetLayoutView="100" workbookViewId="0">
      <selection activeCell="B3" sqref="B3:C3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9" style="3" hidden="1" customWidth="1"/>
    <col min="18" max="21" width="17.26953125" style="3" hidden="1" customWidth="1"/>
    <col min="22" max="22" width="16.08984375" style="3" hidden="1" customWidth="1"/>
    <col min="23" max="23" width="0" style="3" hidden="1" customWidth="1"/>
    <col min="24" max="24" width="9" style="3" hidden="1" customWidth="1"/>
    <col min="25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4" t="s">
        <v>73</v>
      </c>
      <c r="B2" s="154"/>
      <c r="C2" s="154"/>
      <c r="D2" s="154"/>
      <c r="E2" s="154"/>
      <c r="F2" s="154"/>
      <c r="G2" s="154"/>
      <c r="H2" s="154"/>
    </row>
    <row r="3" spans="1:27" s="5" customFormat="1" ht="30" customHeight="1">
      <c r="A3" s="140" t="s">
        <v>3</v>
      </c>
      <c r="B3" s="167" t="s">
        <v>74</v>
      </c>
      <c r="C3" s="168"/>
      <c r="D3" s="49" t="s">
        <v>32</v>
      </c>
      <c r="E3" s="167" t="s">
        <v>88</v>
      </c>
      <c r="F3" s="175"/>
      <c r="G3" s="173" t="s">
        <v>89</v>
      </c>
      <c r="H3" s="174"/>
    </row>
    <row r="4" spans="1:27" s="5" customFormat="1" ht="24.75" customHeight="1">
      <c r="A4" s="58" t="s">
        <v>0</v>
      </c>
      <c r="B4" s="167" t="s">
        <v>29</v>
      </c>
      <c r="C4" s="168"/>
      <c r="D4" s="34" t="s">
        <v>23</v>
      </c>
      <c r="E4" s="171" t="s">
        <v>87</v>
      </c>
      <c r="F4" s="172"/>
      <c r="G4" s="93" t="s">
        <v>24</v>
      </c>
      <c r="H4" s="81"/>
    </row>
    <row r="5" spans="1:27" s="5" customFormat="1" ht="21" customHeight="1">
      <c r="A5" s="169" t="s">
        <v>18</v>
      </c>
      <c r="B5" s="170"/>
      <c r="C5" s="41"/>
      <c r="D5" s="54" t="s">
        <v>31</v>
      </c>
      <c r="E5" s="55">
        <f>DEGREES(ATAN(K8/K9))</f>
        <v>9.9262455066517052</v>
      </c>
      <c r="F5" s="166" t="s">
        <v>82</v>
      </c>
      <c r="G5" s="166"/>
      <c r="H5" s="166"/>
    </row>
    <row r="6" spans="1:27" s="5" customFormat="1" ht="28.5" customHeight="1">
      <c r="A6" s="50" t="s">
        <v>37</v>
      </c>
      <c r="B6" s="51" t="s">
        <v>34</v>
      </c>
      <c r="C6" s="52" t="s">
        <v>35</v>
      </c>
      <c r="D6" s="52" t="s">
        <v>36</v>
      </c>
      <c r="E6" s="53" t="s">
        <v>47</v>
      </c>
      <c r="F6" s="53" t="s">
        <v>33</v>
      </c>
      <c r="G6" s="87" t="s">
        <v>38</v>
      </c>
      <c r="H6" s="76" t="s">
        <v>39</v>
      </c>
      <c r="N6" s="92" t="s">
        <v>51</v>
      </c>
      <c r="O6" s="92" t="s">
        <v>52</v>
      </c>
      <c r="P6" s="88" t="s">
        <v>53</v>
      </c>
      <c r="Q6" s="5" t="s">
        <v>50</v>
      </c>
      <c r="R6" s="89" t="s">
        <v>48</v>
      </c>
      <c r="S6" s="89" t="s">
        <v>49</v>
      </c>
      <c r="T6" s="89"/>
      <c r="U6" s="89"/>
    </row>
    <row r="7" spans="1:27" s="5" customFormat="1" ht="19.5" customHeight="1">
      <c r="A7" s="42">
        <v>1</v>
      </c>
      <c r="B7" s="98" t="s">
        <v>81</v>
      </c>
      <c r="C7" s="99">
        <v>14</v>
      </c>
      <c r="D7" s="99">
        <v>14</v>
      </c>
      <c r="E7" s="124">
        <f>IF(G7="×",INDEX(スギ材積表!$B$1:$AO$45,MATCH(D7,スギ材積表!$A$1:$A$45,0),MATCH(C7,スギ材積表!$B$1:$AO$1,0)),"")</f>
        <v>0.11</v>
      </c>
      <c r="F7" s="124" t="str">
        <f>_xlfn.IFNA(IF(G7="",INDEX(スギ材積表!$B$1:$AO$45,MATCH(D7,スギ材積表!$A$1:$A$45,0),MATCH(C7,スギ材積表!$B$1:$AO$1,0)),""),"")</f>
        <v/>
      </c>
      <c r="G7" s="101" t="s">
        <v>84</v>
      </c>
      <c r="H7" s="144"/>
      <c r="N7" s="90">
        <f t="shared" ref="N7:N36" si="0">INDEX(C7:C37,1,1)</f>
        <v>14</v>
      </c>
      <c r="O7" s="5">
        <f t="shared" ref="O7:O36" si="1">INDEX(D7:D20,1,1)</f>
        <v>14</v>
      </c>
      <c r="P7" s="5" t="str">
        <f t="shared" ref="P7:P36" si="2">IFERROR(F7/F7,"")</f>
        <v/>
      </c>
      <c r="Q7" s="5">
        <f>IF(P7="",0,1)</f>
        <v>0</v>
      </c>
      <c r="R7" s="91">
        <f>N7*Q7</f>
        <v>0</v>
      </c>
      <c r="S7" s="5">
        <f>O7*Q7</f>
        <v>0</v>
      </c>
      <c r="V7" s="5" t="s">
        <v>57</v>
      </c>
      <c r="W7" s="123">
        <f>SUMIF(Y7:Y36,"有",Z7:Z36)</f>
        <v>0</v>
      </c>
      <c r="Y7" s="5" t="e">
        <f>#REF!</f>
        <v>#REF!</v>
      </c>
      <c r="Z7" s="125">
        <f t="shared" ref="Z7:Z36" si="3">E7</f>
        <v>0.11</v>
      </c>
      <c r="AA7" s="125" t="str">
        <f t="shared" ref="AA7:AA36" si="4">F7</f>
        <v/>
      </c>
    </row>
    <row r="8" spans="1:27" s="5" customFormat="1" ht="19.5" customHeight="1">
      <c r="A8" s="43">
        <v>2</v>
      </c>
      <c r="B8" s="112" t="s">
        <v>81</v>
      </c>
      <c r="C8" s="113">
        <v>16</v>
      </c>
      <c r="D8" s="113">
        <v>12</v>
      </c>
      <c r="E8" s="124">
        <f>IF(G8="×",INDEX(スギ材積表!$B$1:$AO$45,MATCH(D8,スギ材積表!$A$1:$A$45,0),MATCH(C8,スギ材積表!$B$1:$AO$1,0)),"")</f>
        <v>0.12</v>
      </c>
      <c r="F8" s="124" t="str">
        <f>_xlfn.IFNA(IF(G8="",INDEX(スギ材積表!$B$1:$AO$45,MATCH(D8,スギ材積表!$A$1:$A$45,0),MATCH(C8,スギ材積表!$B$1:$AO$1,0)),""),"")</f>
        <v/>
      </c>
      <c r="G8" s="114" t="s">
        <v>84</v>
      </c>
      <c r="H8" s="143" t="s">
        <v>85</v>
      </c>
      <c r="I8" s="165" t="s">
        <v>30</v>
      </c>
      <c r="J8" s="57" t="s">
        <v>40</v>
      </c>
      <c r="K8" s="56">
        <v>0.35</v>
      </c>
      <c r="N8" s="90">
        <f t="shared" si="0"/>
        <v>16</v>
      </c>
      <c r="O8" s="5">
        <f t="shared" si="1"/>
        <v>12</v>
      </c>
      <c r="P8" s="5" t="str">
        <f t="shared" si="2"/>
        <v/>
      </c>
      <c r="Q8" s="5">
        <f>IF(P8="",0,1)</f>
        <v>0</v>
      </c>
      <c r="R8" s="91">
        <f t="shared" ref="R8:R36" si="5">N8*Q8</f>
        <v>0</v>
      </c>
      <c r="S8" s="5">
        <f t="shared" ref="S8:S36" si="6">O8*Q8</f>
        <v>0</v>
      </c>
      <c r="V8" s="5" t="s">
        <v>56</v>
      </c>
      <c r="W8" s="123">
        <f>SUMIF(Y7:Y36,"有",AA7:AA36)</f>
        <v>0</v>
      </c>
      <c r="Y8" s="5" t="e">
        <f>#REF!</f>
        <v>#REF!</v>
      </c>
      <c r="Z8" s="125">
        <f t="shared" si="3"/>
        <v>0.12</v>
      </c>
      <c r="AA8" s="125" t="str">
        <f t="shared" si="4"/>
        <v/>
      </c>
    </row>
    <row r="9" spans="1:27" s="5" customFormat="1" ht="19.5" customHeight="1">
      <c r="A9" s="42">
        <v>3</v>
      </c>
      <c r="B9" s="98" t="s">
        <v>81</v>
      </c>
      <c r="C9" s="99">
        <v>18</v>
      </c>
      <c r="D9" s="99">
        <v>16</v>
      </c>
      <c r="E9" s="124" t="str">
        <f>IF(G9="×",INDEX(スギ材積表!$B$1:$AO$45,MATCH(D9,スギ材積表!$A$1:$A$45,0),MATCH(C9,スギ材積表!$B$1:$AO$1,0)),"")</f>
        <v/>
      </c>
      <c r="F9" s="124">
        <f>_xlfn.IFNA(IF(G9="",INDEX(スギ材積表!$B$1:$AO$45,MATCH(D9,スギ材積表!$A$1:$A$45,0),MATCH(C9,スギ材積表!$B$1:$AO$1,0)),""),"")</f>
        <v>0.2</v>
      </c>
      <c r="G9" s="101"/>
      <c r="H9" s="144"/>
      <c r="I9" s="165"/>
      <c r="J9" s="57" t="s">
        <v>41</v>
      </c>
      <c r="K9" s="56">
        <v>2</v>
      </c>
      <c r="N9" s="90">
        <f t="shared" si="0"/>
        <v>18</v>
      </c>
      <c r="O9" s="5">
        <f t="shared" si="1"/>
        <v>16</v>
      </c>
      <c r="P9" s="5">
        <f t="shared" si="2"/>
        <v>1</v>
      </c>
      <c r="Q9" s="5">
        <f t="shared" ref="Q9:Q36" si="7">IF(P9="",0,1)</f>
        <v>1</v>
      </c>
      <c r="R9" s="91">
        <f t="shared" si="5"/>
        <v>18</v>
      </c>
      <c r="S9" s="5">
        <f t="shared" si="6"/>
        <v>16</v>
      </c>
      <c r="V9" s="5" t="s">
        <v>55</v>
      </c>
      <c r="W9" s="123">
        <f>SUM(W7:W8)</f>
        <v>0</v>
      </c>
      <c r="Y9" s="5" t="e">
        <f>#REF!</f>
        <v>#REF!</v>
      </c>
      <c r="Z9" s="125" t="str">
        <f t="shared" si="3"/>
        <v/>
      </c>
      <c r="AA9" s="125">
        <f t="shared" si="4"/>
        <v>0.2</v>
      </c>
    </row>
    <row r="10" spans="1:27" s="5" customFormat="1" ht="19.5" customHeight="1">
      <c r="A10" s="43">
        <v>4</v>
      </c>
      <c r="B10" s="112" t="s">
        <v>81</v>
      </c>
      <c r="C10" s="115">
        <v>12</v>
      </c>
      <c r="D10" s="113">
        <v>13</v>
      </c>
      <c r="E10" s="124">
        <f>IF(G10="×",INDEX(スギ材積表!$B$1:$AO$45,MATCH(D10,スギ材積表!$A$1:$A$45,0),MATCH(C10,スギ材積表!$B$1:$AO$1,0)),"")</f>
        <v>0.08</v>
      </c>
      <c r="F10" s="124" t="str">
        <f>_xlfn.IFNA(IF(G10="",INDEX(スギ材積表!$B$1:$AO$45,MATCH(D10,スギ材積表!$A$1:$A$45,0),MATCH(C10,スギ材積表!$B$1:$AO$1,0)),""),"")</f>
        <v/>
      </c>
      <c r="G10" s="114" t="s">
        <v>84</v>
      </c>
      <c r="H10" s="143"/>
      <c r="N10" s="90">
        <f t="shared" si="0"/>
        <v>12</v>
      </c>
      <c r="O10" s="5">
        <f t="shared" si="1"/>
        <v>13</v>
      </c>
      <c r="P10" s="5" t="str">
        <f t="shared" si="2"/>
        <v/>
      </c>
      <c r="Q10" s="5">
        <f t="shared" si="7"/>
        <v>0</v>
      </c>
      <c r="R10" s="91">
        <f t="shared" si="5"/>
        <v>0</v>
      </c>
      <c r="S10" s="5">
        <f t="shared" si="6"/>
        <v>0</v>
      </c>
      <c r="Y10" s="5" t="e">
        <f>#REF!</f>
        <v>#REF!</v>
      </c>
      <c r="Z10" s="125">
        <f t="shared" si="3"/>
        <v>0.08</v>
      </c>
      <c r="AA10" s="125" t="str">
        <f t="shared" si="4"/>
        <v/>
      </c>
    </row>
    <row r="11" spans="1:27" s="5" customFormat="1" ht="19.5" customHeight="1">
      <c r="A11" s="44">
        <v>5</v>
      </c>
      <c r="B11" s="98" t="s">
        <v>81</v>
      </c>
      <c r="C11" s="100">
        <v>16</v>
      </c>
      <c r="D11" s="99">
        <v>15</v>
      </c>
      <c r="E11" s="124" t="str">
        <f>IF(G11="×",INDEX(スギ材積表!$B$1:$AO$45,MATCH(D11,スギ材積表!$A$1:$A$45,0),MATCH(C11,スギ材積表!$B$1:$AO$1,0)),"")</f>
        <v/>
      </c>
      <c r="F11" s="124">
        <f>_xlfn.IFNA(IF(G11="",INDEX(スギ材積表!$B$1:$AO$45,MATCH(D11,スギ材積表!$A$1:$A$45,0),MATCH(C11,スギ材積表!$B$1:$AO$1,0)),""),"")</f>
        <v>0.15</v>
      </c>
      <c r="G11" s="101"/>
      <c r="H11" s="144"/>
      <c r="N11" s="90">
        <f t="shared" si="0"/>
        <v>16</v>
      </c>
      <c r="O11" s="5">
        <f t="shared" si="1"/>
        <v>15</v>
      </c>
      <c r="P11" s="5">
        <f t="shared" si="2"/>
        <v>1</v>
      </c>
      <c r="Q11" s="5">
        <f t="shared" si="7"/>
        <v>1</v>
      </c>
      <c r="R11" s="91">
        <f t="shared" si="5"/>
        <v>16</v>
      </c>
      <c r="S11" s="5">
        <f t="shared" si="6"/>
        <v>15</v>
      </c>
      <c r="Y11" s="5" t="e">
        <f>#REF!</f>
        <v>#REF!</v>
      </c>
      <c r="Z11" s="125" t="str">
        <f t="shared" si="3"/>
        <v/>
      </c>
      <c r="AA11" s="125">
        <f t="shared" si="4"/>
        <v>0.15</v>
      </c>
    </row>
    <row r="12" spans="1:27" s="5" customFormat="1" ht="19.5" customHeight="1">
      <c r="A12" s="45">
        <v>6</v>
      </c>
      <c r="B12" s="112" t="s">
        <v>81</v>
      </c>
      <c r="C12" s="113">
        <v>18</v>
      </c>
      <c r="D12" s="113">
        <v>16</v>
      </c>
      <c r="E12" s="124" t="str">
        <f>IF(G12="×",INDEX(スギ材積表!$B$1:$AO$45,MATCH(D12,スギ材積表!$A$1:$A$45,0),MATCH(C12,スギ材積表!$B$1:$AO$1,0)),"")</f>
        <v/>
      </c>
      <c r="F12" s="124">
        <f>_xlfn.IFNA(IF(G12="",INDEX(スギ材積表!$B$1:$AO$45,MATCH(D12,スギ材積表!$A$1:$A$45,0),MATCH(C12,スギ材積表!$B$1:$AO$1,0)),""),"")</f>
        <v>0.2</v>
      </c>
      <c r="G12" s="114"/>
      <c r="H12" s="143"/>
      <c r="N12" s="90">
        <f t="shared" si="0"/>
        <v>18</v>
      </c>
      <c r="O12" s="5">
        <f t="shared" si="1"/>
        <v>16</v>
      </c>
      <c r="P12" s="5">
        <f t="shared" si="2"/>
        <v>1</v>
      </c>
      <c r="Q12" s="5">
        <f t="shared" si="7"/>
        <v>1</v>
      </c>
      <c r="R12" s="91">
        <f t="shared" si="5"/>
        <v>18</v>
      </c>
      <c r="S12" s="5">
        <f t="shared" si="6"/>
        <v>16</v>
      </c>
      <c r="Y12" s="5" t="e">
        <f>#REF!</f>
        <v>#REF!</v>
      </c>
      <c r="Z12" s="125" t="str">
        <f t="shared" si="3"/>
        <v/>
      </c>
      <c r="AA12" s="125">
        <f t="shared" si="4"/>
        <v>0.2</v>
      </c>
    </row>
    <row r="13" spans="1:27" s="5" customFormat="1" ht="19.5" customHeight="1">
      <c r="A13" s="44">
        <v>7</v>
      </c>
      <c r="B13" s="98" t="s">
        <v>81</v>
      </c>
      <c r="C13" s="100">
        <v>20</v>
      </c>
      <c r="D13" s="99">
        <v>17</v>
      </c>
      <c r="E13" s="124" t="str">
        <f>IF(G13="×",INDEX(スギ材積表!$B$1:$AO$45,MATCH(D13,スギ材積表!$A$1:$A$45,0),MATCH(C13,スギ材積表!$B$1:$AO$1,0)),"")</f>
        <v/>
      </c>
      <c r="F13" s="124">
        <f>_xlfn.IFNA(IF(G13="",INDEX(スギ材積表!$B$1:$AO$45,MATCH(D13,スギ材積表!$A$1:$A$45,0),MATCH(C13,スギ材積表!$B$1:$AO$1,0)),""),"")</f>
        <v>0.27</v>
      </c>
      <c r="G13" s="101"/>
      <c r="H13" s="144"/>
      <c r="N13" s="90">
        <f t="shared" si="0"/>
        <v>20</v>
      </c>
      <c r="O13" s="5">
        <f t="shared" si="1"/>
        <v>17</v>
      </c>
      <c r="P13" s="5">
        <f t="shared" si="2"/>
        <v>1</v>
      </c>
      <c r="Q13" s="5">
        <f t="shared" si="7"/>
        <v>1</v>
      </c>
      <c r="R13" s="91">
        <f t="shared" si="5"/>
        <v>20</v>
      </c>
      <c r="S13" s="5">
        <f t="shared" si="6"/>
        <v>17</v>
      </c>
      <c r="Y13" s="5" t="e">
        <f>#REF!</f>
        <v>#REF!</v>
      </c>
      <c r="Z13" s="125" t="str">
        <f t="shared" si="3"/>
        <v/>
      </c>
      <c r="AA13" s="125">
        <f t="shared" si="4"/>
        <v>0.27</v>
      </c>
    </row>
    <row r="14" spans="1:27" s="5" customFormat="1" ht="19.5" customHeight="1">
      <c r="A14" s="45">
        <v>8</v>
      </c>
      <c r="B14" s="112" t="s">
        <v>81</v>
      </c>
      <c r="C14" s="115">
        <v>22</v>
      </c>
      <c r="D14" s="113">
        <v>18</v>
      </c>
      <c r="E14" s="124" t="str">
        <f>IF(G14="×",INDEX(スギ材積表!$B$1:$AO$45,MATCH(D14,スギ材積表!$A$1:$A$45,0),MATCH(C14,スギ材積表!$B$1:$AO$1,0)),"")</f>
        <v/>
      </c>
      <c r="F14" s="124">
        <f>_xlfn.IFNA(IF(G14="",INDEX(スギ材積表!$B$1:$AO$45,MATCH(D14,スギ材積表!$A$1:$A$45,0),MATCH(C14,スギ材積表!$B$1:$AO$1,0)),""),"")</f>
        <v>0.34</v>
      </c>
      <c r="G14" s="114"/>
      <c r="H14" s="143"/>
      <c r="N14" s="90">
        <f t="shared" si="0"/>
        <v>22</v>
      </c>
      <c r="O14" s="5">
        <f t="shared" si="1"/>
        <v>18</v>
      </c>
      <c r="P14" s="5">
        <f t="shared" si="2"/>
        <v>1</v>
      </c>
      <c r="Q14" s="5">
        <f t="shared" si="7"/>
        <v>1</v>
      </c>
      <c r="R14" s="91">
        <f t="shared" si="5"/>
        <v>22</v>
      </c>
      <c r="S14" s="5">
        <f t="shared" si="6"/>
        <v>18</v>
      </c>
      <c r="Y14" s="5" t="e">
        <f>#REF!</f>
        <v>#REF!</v>
      </c>
      <c r="Z14" s="125" t="str">
        <f t="shared" si="3"/>
        <v/>
      </c>
      <c r="AA14" s="125">
        <f t="shared" si="4"/>
        <v>0.34</v>
      </c>
    </row>
    <row r="15" spans="1:27" s="5" customFormat="1" ht="19.5" customHeight="1">
      <c r="A15" s="44">
        <v>9</v>
      </c>
      <c r="B15" s="98" t="s">
        <v>81</v>
      </c>
      <c r="C15" s="100">
        <v>12</v>
      </c>
      <c r="D15" s="99">
        <v>13</v>
      </c>
      <c r="E15" s="124">
        <f>IF(G15="×",INDEX(スギ材積表!$B$1:$AO$45,MATCH(D15,スギ材積表!$A$1:$A$45,0),MATCH(C15,スギ材積表!$B$1:$AO$1,0)),"")</f>
        <v>0.08</v>
      </c>
      <c r="F15" s="124" t="str">
        <f>_xlfn.IFNA(IF(G15="",INDEX(スギ材積表!$B$1:$AO$45,MATCH(D15,スギ材積表!$A$1:$A$45,0),MATCH(C15,スギ材積表!$B$1:$AO$1,0)),""),"")</f>
        <v/>
      </c>
      <c r="G15" s="101" t="s">
        <v>84</v>
      </c>
      <c r="H15" s="144"/>
      <c r="N15" s="90">
        <f t="shared" si="0"/>
        <v>12</v>
      </c>
      <c r="O15" s="5">
        <f t="shared" si="1"/>
        <v>13</v>
      </c>
      <c r="P15" s="5" t="str">
        <f t="shared" si="2"/>
        <v/>
      </c>
      <c r="Q15" s="5">
        <f t="shared" si="7"/>
        <v>0</v>
      </c>
      <c r="R15" s="91">
        <f t="shared" si="5"/>
        <v>0</v>
      </c>
      <c r="S15" s="5">
        <f t="shared" si="6"/>
        <v>0</v>
      </c>
      <c r="Y15" s="5" t="e">
        <f>#REF!</f>
        <v>#REF!</v>
      </c>
      <c r="Z15" s="125">
        <f t="shared" si="3"/>
        <v>0.08</v>
      </c>
      <c r="AA15" s="125" t="str">
        <f t="shared" si="4"/>
        <v/>
      </c>
    </row>
    <row r="16" spans="1:27" s="5" customFormat="1" ht="19.5" customHeight="1">
      <c r="A16" s="45">
        <v>10</v>
      </c>
      <c r="B16" s="112" t="s">
        <v>81</v>
      </c>
      <c r="C16" s="113">
        <v>22</v>
      </c>
      <c r="D16" s="113">
        <v>18</v>
      </c>
      <c r="E16" s="124" t="str">
        <f>IF(G16="×",INDEX(スギ材積表!$B$1:$AO$45,MATCH(D16,スギ材積表!$A$1:$A$45,0),MATCH(C16,スギ材積表!$B$1:$AO$1,0)),"")</f>
        <v/>
      </c>
      <c r="F16" s="124">
        <f>_xlfn.IFNA(IF(G16="",INDEX(スギ材積表!$B$1:$AO$45,MATCH(D16,スギ材積表!$A$1:$A$45,0),MATCH(C16,スギ材積表!$B$1:$AO$1,0)),""),"")</f>
        <v>0.34</v>
      </c>
      <c r="G16" s="114"/>
      <c r="H16" s="143"/>
      <c r="N16" s="90">
        <f t="shared" si="0"/>
        <v>22</v>
      </c>
      <c r="O16" s="5">
        <f t="shared" si="1"/>
        <v>18</v>
      </c>
      <c r="P16" s="5">
        <f t="shared" si="2"/>
        <v>1</v>
      </c>
      <c r="Q16" s="5">
        <f t="shared" si="7"/>
        <v>1</v>
      </c>
      <c r="R16" s="91">
        <f t="shared" si="5"/>
        <v>22</v>
      </c>
      <c r="S16" s="5">
        <f t="shared" si="6"/>
        <v>18</v>
      </c>
      <c r="Y16" s="5" t="e">
        <f>#REF!</f>
        <v>#REF!</v>
      </c>
      <c r="Z16" s="125" t="str">
        <f t="shared" si="3"/>
        <v/>
      </c>
      <c r="AA16" s="125">
        <f t="shared" si="4"/>
        <v>0.34</v>
      </c>
    </row>
    <row r="17" spans="1:27" s="5" customFormat="1" ht="19.5" customHeight="1">
      <c r="A17" s="44">
        <v>11</v>
      </c>
      <c r="B17" s="98" t="s">
        <v>81</v>
      </c>
      <c r="C17" s="99">
        <v>14</v>
      </c>
      <c r="D17" s="99">
        <v>15</v>
      </c>
      <c r="E17" s="124">
        <f>IF(G17="×",INDEX(スギ材積表!$B$1:$AO$45,MATCH(D17,スギ材積表!$A$1:$A$45,0),MATCH(C17,スギ材積表!$B$1:$AO$1,0)),"")</f>
        <v>0.12</v>
      </c>
      <c r="F17" s="124" t="str">
        <f>_xlfn.IFNA(IF(G17="",INDEX(スギ材積表!$B$1:$AO$45,MATCH(D17,スギ材積表!$A$1:$A$45,0),MATCH(C17,スギ材積表!$B$1:$AO$1,0)),""),"")</f>
        <v/>
      </c>
      <c r="G17" s="101" t="s">
        <v>84</v>
      </c>
      <c r="H17" s="144"/>
      <c r="N17" s="90">
        <f t="shared" si="0"/>
        <v>14</v>
      </c>
      <c r="O17" s="5">
        <f t="shared" si="1"/>
        <v>15</v>
      </c>
      <c r="P17" s="5" t="str">
        <f t="shared" si="2"/>
        <v/>
      </c>
      <c r="Q17" s="5">
        <f t="shared" si="7"/>
        <v>0</v>
      </c>
      <c r="R17" s="91">
        <f t="shared" si="5"/>
        <v>0</v>
      </c>
      <c r="S17" s="5">
        <f t="shared" si="6"/>
        <v>0</v>
      </c>
      <c r="Y17" s="5" t="e">
        <f>#REF!</f>
        <v>#REF!</v>
      </c>
      <c r="Z17" s="125">
        <f t="shared" si="3"/>
        <v>0.12</v>
      </c>
      <c r="AA17" s="125" t="str">
        <f t="shared" si="4"/>
        <v/>
      </c>
    </row>
    <row r="18" spans="1:27" s="5" customFormat="1" ht="19.5" customHeight="1">
      <c r="A18" s="45">
        <v>12</v>
      </c>
      <c r="B18" s="112" t="s">
        <v>81</v>
      </c>
      <c r="C18" s="115">
        <v>24</v>
      </c>
      <c r="D18" s="113">
        <v>19</v>
      </c>
      <c r="E18" s="124" t="str">
        <f>IF(G18="×",INDEX(スギ材積表!$B$1:$AO$45,MATCH(D18,スギ材積表!$A$1:$A$45,0),MATCH(C18,スギ材積表!$B$1:$AO$1,0)),"")</f>
        <v/>
      </c>
      <c r="F18" s="124">
        <f>_xlfn.IFNA(IF(G18="",INDEX(スギ材積表!$B$1:$AO$45,MATCH(D18,スギ材積表!$A$1:$A$45,0),MATCH(C18,スギ材積表!$B$1:$AO$1,0)),""),"")</f>
        <v>0.42</v>
      </c>
      <c r="G18" s="114"/>
      <c r="H18" s="143"/>
      <c r="N18" s="90">
        <f t="shared" si="0"/>
        <v>24</v>
      </c>
      <c r="O18" s="5">
        <f t="shared" si="1"/>
        <v>19</v>
      </c>
      <c r="P18" s="5">
        <f t="shared" si="2"/>
        <v>1</v>
      </c>
      <c r="Q18" s="5">
        <f t="shared" si="7"/>
        <v>1</v>
      </c>
      <c r="R18" s="91">
        <f t="shared" si="5"/>
        <v>24</v>
      </c>
      <c r="S18" s="5">
        <f t="shared" si="6"/>
        <v>19</v>
      </c>
      <c r="Y18" s="5" t="e">
        <f>#REF!</f>
        <v>#REF!</v>
      </c>
      <c r="Z18" s="125" t="str">
        <f t="shared" si="3"/>
        <v/>
      </c>
      <c r="AA18" s="125">
        <f t="shared" si="4"/>
        <v>0.42</v>
      </c>
    </row>
    <row r="19" spans="1:27" s="5" customFormat="1" ht="19.5" customHeight="1">
      <c r="A19" s="44">
        <v>13</v>
      </c>
      <c r="B19" s="98" t="s">
        <v>81</v>
      </c>
      <c r="C19" s="100">
        <v>20</v>
      </c>
      <c r="D19" s="99">
        <v>17</v>
      </c>
      <c r="E19" s="124" t="str">
        <f>IF(G19="×",INDEX(スギ材積表!$B$1:$AO$45,MATCH(D19,スギ材積表!$A$1:$A$45,0),MATCH(C19,スギ材積表!$B$1:$AO$1,0)),"")</f>
        <v/>
      </c>
      <c r="F19" s="124">
        <f>_xlfn.IFNA(IF(G19="",INDEX(スギ材積表!$B$1:$AO$45,MATCH(D19,スギ材積表!$A$1:$A$45,0),MATCH(C19,スギ材積表!$B$1:$AO$1,0)),""),"")</f>
        <v>0.27</v>
      </c>
      <c r="G19" s="101"/>
      <c r="H19" s="144"/>
      <c r="N19" s="90">
        <f t="shared" si="0"/>
        <v>20</v>
      </c>
      <c r="O19" s="5">
        <f t="shared" si="1"/>
        <v>17</v>
      </c>
      <c r="P19" s="5">
        <f t="shared" si="2"/>
        <v>1</v>
      </c>
      <c r="Q19" s="5">
        <f t="shared" si="7"/>
        <v>1</v>
      </c>
      <c r="R19" s="91">
        <f t="shared" si="5"/>
        <v>20</v>
      </c>
      <c r="S19" s="5">
        <f t="shared" si="6"/>
        <v>17</v>
      </c>
      <c r="Y19" s="5" t="e">
        <f>#REF!</f>
        <v>#REF!</v>
      </c>
      <c r="Z19" s="125" t="str">
        <f t="shared" si="3"/>
        <v/>
      </c>
      <c r="AA19" s="125">
        <f t="shared" si="4"/>
        <v>0.27</v>
      </c>
    </row>
    <row r="20" spans="1:27" s="5" customFormat="1" ht="19.5" customHeight="1">
      <c r="A20" s="45">
        <v>14</v>
      </c>
      <c r="B20" s="112" t="s">
        <v>81</v>
      </c>
      <c r="C20" s="113">
        <v>40</v>
      </c>
      <c r="D20" s="113">
        <v>17</v>
      </c>
      <c r="E20" s="124" t="str">
        <f>IF(G20="×",INDEX(スギ材積表!$B$1:$AO$45,MATCH(D20,スギ材積表!$A$1:$A$45,0),MATCH(C20,スギ材積表!$B$1:$AO$1,0)),"")</f>
        <v/>
      </c>
      <c r="F20" s="124">
        <f>_xlfn.IFNA(IF(G20="",INDEX(スギ材積表!$B$1:$AO$45,MATCH(D20,スギ材積表!$A$1:$A$45,0),MATCH(C20,スギ材積表!$B$1:$AO$1,0)),""),"")</f>
        <v>0.91</v>
      </c>
      <c r="G20" s="114"/>
      <c r="H20" s="143"/>
      <c r="N20" s="90">
        <f t="shared" si="0"/>
        <v>40</v>
      </c>
      <c r="O20" s="5">
        <f t="shared" si="1"/>
        <v>17</v>
      </c>
      <c r="P20" s="5">
        <f t="shared" si="2"/>
        <v>1</v>
      </c>
      <c r="Q20" s="5">
        <f t="shared" si="7"/>
        <v>1</v>
      </c>
      <c r="R20" s="91">
        <f t="shared" si="5"/>
        <v>40</v>
      </c>
      <c r="S20" s="5">
        <f t="shared" si="6"/>
        <v>17</v>
      </c>
      <c r="Y20" s="5" t="e">
        <f>#REF!</f>
        <v>#REF!</v>
      </c>
      <c r="Z20" s="125" t="str">
        <f t="shared" si="3"/>
        <v/>
      </c>
      <c r="AA20" s="125">
        <f t="shared" si="4"/>
        <v>0.91</v>
      </c>
    </row>
    <row r="21" spans="1:27" s="5" customFormat="1" ht="19.5" customHeight="1">
      <c r="A21" s="44">
        <v>15</v>
      </c>
      <c r="B21" s="98"/>
      <c r="C21" s="99"/>
      <c r="D21" s="99"/>
      <c r="E21" s="124" t="str">
        <f>IF(G21="×",INDEX(スギ材積表!$B$1:$AO$45,MATCH(D21,スギ材積表!$A$1:$A$45,0),MATCH(C21,スギ材積表!$B$1:$AO$1,0)),"")</f>
        <v/>
      </c>
      <c r="F21" s="124" t="str">
        <f>_xlfn.IFNA(IF(G21="",INDEX(スギ材積表!$B$1:$AO$45,MATCH(D21,スギ材積表!$A$1:$A$45,0),MATCH(C21,スギ材積表!$B$1:$AO$1,0)),""),"")</f>
        <v/>
      </c>
      <c r="G21" s="101"/>
      <c r="H21" s="144"/>
      <c r="N21" s="90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1">
        <f t="shared" si="5"/>
        <v>0</v>
      </c>
      <c r="S21" s="5">
        <f t="shared" si="6"/>
        <v>0</v>
      </c>
      <c r="Y21" s="5" t="e">
        <f>#REF!</f>
        <v>#REF!</v>
      </c>
      <c r="Z21" s="125" t="str">
        <f t="shared" si="3"/>
        <v/>
      </c>
      <c r="AA21" s="125" t="str">
        <f t="shared" si="4"/>
        <v/>
      </c>
    </row>
    <row r="22" spans="1:27" s="5" customFormat="1" ht="19.5" customHeight="1">
      <c r="A22" s="45">
        <v>16</v>
      </c>
      <c r="B22" s="112"/>
      <c r="C22" s="113"/>
      <c r="D22" s="113"/>
      <c r="E22" s="124" t="str">
        <f>IF(G22="×",INDEX(スギ材積表!$B$1:$AO$45,MATCH(D22,スギ材積表!$A$1:$A$45,0),MATCH(C22,スギ材積表!$B$1:$AO$1,0)),"")</f>
        <v/>
      </c>
      <c r="F22" s="124" t="str">
        <f>_xlfn.IFNA(IF(G22="",INDEX(スギ材積表!$B$1:$AO$45,MATCH(D22,スギ材積表!$A$1:$A$45,0),MATCH(C22,スギ材積表!$B$1:$AO$1,0)),""),"")</f>
        <v/>
      </c>
      <c r="G22" s="114"/>
      <c r="H22" s="116"/>
      <c r="N22" s="90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1">
        <f t="shared" si="5"/>
        <v>0</v>
      </c>
      <c r="S22" s="5">
        <f t="shared" si="6"/>
        <v>0</v>
      </c>
      <c r="Y22" s="5" t="e">
        <f>#REF!</f>
        <v>#REF!</v>
      </c>
      <c r="Z22" s="125" t="str">
        <f t="shared" si="3"/>
        <v/>
      </c>
      <c r="AA22" s="125" t="str">
        <f t="shared" si="4"/>
        <v/>
      </c>
    </row>
    <row r="23" spans="1:27" s="5" customFormat="1" ht="19.5" customHeight="1">
      <c r="A23" s="44">
        <v>17</v>
      </c>
      <c r="B23" s="98"/>
      <c r="C23" s="99"/>
      <c r="D23" s="99"/>
      <c r="E23" s="124" t="str">
        <f>IF(G23="×",INDEX(スギ材積表!$B$1:$AO$45,MATCH(D23,スギ材積表!$A$1:$A$45,0),MATCH(C23,スギ材積表!$B$1:$AO$1,0)),"")</f>
        <v/>
      </c>
      <c r="F23" s="124" t="str">
        <f>_xlfn.IFNA(IF(G23="",INDEX(スギ材積表!$B$1:$AO$45,MATCH(D23,スギ材積表!$A$1:$A$45,0),MATCH(C23,スギ材積表!$B$1:$AO$1,0)),""),"")</f>
        <v/>
      </c>
      <c r="G23" s="101"/>
      <c r="H23" s="104"/>
      <c r="N23" s="90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1">
        <f t="shared" si="5"/>
        <v>0</v>
      </c>
      <c r="S23" s="5">
        <f t="shared" si="6"/>
        <v>0</v>
      </c>
      <c r="Y23" s="5" t="e">
        <f>#REF!</f>
        <v>#REF!</v>
      </c>
      <c r="Z23" s="125" t="str">
        <f t="shared" si="3"/>
        <v/>
      </c>
      <c r="AA23" s="125" t="str">
        <f t="shared" si="4"/>
        <v/>
      </c>
    </row>
    <row r="24" spans="1:27" s="5" customFormat="1" ht="19.5" customHeight="1">
      <c r="A24" s="45">
        <v>18</v>
      </c>
      <c r="B24" s="112"/>
      <c r="C24" s="113"/>
      <c r="D24" s="113"/>
      <c r="E24" s="124" t="str">
        <f>IF(G24="×",INDEX(スギ材積表!$B$1:$AO$45,MATCH(D24,スギ材積表!$A$1:$A$45,0),MATCH(C24,スギ材積表!$B$1:$AO$1,0)),"")</f>
        <v/>
      </c>
      <c r="F24" s="124" t="str">
        <f>_xlfn.IFNA(IF(G24="",INDEX(スギ材積表!$B$1:$AO$45,MATCH(D24,スギ材積表!$A$1:$A$45,0),MATCH(C24,スギ材積表!$B$1:$AO$1,0)),""),"")</f>
        <v/>
      </c>
      <c r="G24" s="114"/>
      <c r="H24" s="116"/>
      <c r="N24" s="90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1">
        <f t="shared" si="5"/>
        <v>0</v>
      </c>
      <c r="S24" s="5">
        <f t="shared" si="6"/>
        <v>0</v>
      </c>
      <c r="Y24" s="5" t="e">
        <f>#REF!</f>
        <v>#REF!</v>
      </c>
      <c r="Z24" s="125" t="str">
        <f t="shared" si="3"/>
        <v/>
      </c>
      <c r="AA24" s="125" t="str">
        <f t="shared" si="4"/>
        <v/>
      </c>
    </row>
    <row r="25" spans="1:27" s="5" customFormat="1" ht="19.5" customHeight="1">
      <c r="A25" s="44">
        <v>19</v>
      </c>
      <c r="B25" s="98"/>
      <c r="C25" s="99"/>
      <c r="D25" s="99"/>
      <c r="E25" s="124" t="str">
        <f>IF(G25="×",INDEX(スギ材積表!$B$1:$AO$45,MATCH(D25,スギ材積表!$A$1:$A$45,0),MATCH(C25,スギ材積表!$B$1:$AO$1,0)),"")</f>
        <v/>
      </c>
      <c r="F25" s="124" t="str">
        <f>_xlfn.IFNA(IF(G25="",INDEX(スギ材積表!$B$1:$AO$45,MATCH(D25,スギ材積表!$A$1:$A$45,0),MATCH(C25,スギ材積表!$B$1:$AO$1,0)),""),"")</f>
        <v/>
      </c>
      <c r="G25" s="101"/>
      <c r="H25" s="103"/>
      <c r="N25" s="90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1">
        <f t="shared" si="5"/>
        <v>0</v>
      </c>
      <c r="S25" s="5">
        <f t="shared" si="6"/>
        <v>0</v>
      </c>
      <c r="Y25" s="5" t="e">
        <f>#REF!</f>
        <v>#REF!</v>
      </c>
      <c r="Z25" s="125" t="str">
        <f t="shared" si="3"/>
        <v/>
      </c>
      <c r="AA25" s="125" t="str">
        <f t="shared" si="4"/>
        <v/>
      </c>
    </row>
    <row r="26" spans="1:27" s="5" customFormat="1" ht="19.5" customHeight="1">
      <c r="A26" s="45">
        <v>20</v>
      </c>
      <c r="B26" s="112"/>
      <c r="C26" s="113"/>
      <c r="D26" s="113"/>
      <c r="E26" s="124" t="str">
        <f>IF(G26="×",INDEX(スギ材積表!$B$1:$AO$45,MATCH(D26,スギ材積表!$A$1:$A$45,0),MATCH(C26,スギ材積表!$B$1:$AO$1,0)),"")</f>
        <v/>
      </c>
      <c r="F26" s="124" t="str">
        <f>_xlfn.IFNA(IF(G26="",INDEX(スギ材積表!$B$1:$AO$45,MATCH(D26,スギ材積表!$A$1:$A$45,0),MATCH(C26,スギ材積表!$B$1:$AO$1,0)),""),"")</f>
        <v/>
      </c>
      <c r="G26" s="114"/>
      <c r="H26" s="117"/>
      <c r="N26" s="90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1">
        <f t="shared" si="5"/>
        <v>0</v>
      </c>
      <c r="S26" s="5">
        <f t="shared" si="6"/>
        <v>0</v>
      </c>
      <c r="Y26" s="5" t="e">
        <f>#REF!</f>
        <v>#REF!</v>
      </c>
      <c r="Z26" s="125" t="str">
        <f t="shared" si="3"/>
        <v/>
      </c>
      <c r="AA26" s="125" t="str">
        <f t="shared" si="4"/>
        <v/>
      </c>
    </row>
    <row r="27" spans="1:27" s="5" customFormat="1" ht="19.5" customHeight="1">
      <c r="A27" s="44">
        <v>21</v>
      </c>
      <c r="B27" s="98"/>
      <c r="C27" s="99"/>
      <c r="D27" s="99"/>
      <c r="E27" s="124" t="str">
        <f>IF(G27="×",INDEX(スギ材積表!$B$1:$AO$45,MATCH(D27,スギ材積表!$A$1:$A$45,0),MATCH(C27,スギ材積表!$B$1:$AO$1,0)),"")</f>
        <v/>
      </c>
      <c r="F27" s="124" t="str">
        <f>_xlfn.IFNA(IF(G27="",INDEX(スギ材積表!$B$1:$AO$45,MATCH(D27,スギ材積表!$A$1:$A$45,0),MATCH(C27,スギ材積表!$B$1:$AO$1,0)),""),"")</f>
        <v/>
      </c>
      <c r="G27" s="101"/>
      <c r="H27" s="105"/>
      <c r="N27" s="90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1">
        <f t="shared" si="5"/>
        <v>0</v>
      </c>
      <c r="S27" s="5">
        <f t="shared" si="6"/>
        <v>0</v>
      </c>
      <c r="Y27" s="5" t="e">
        <f>#REF!</f>
        <v>#REF!</v>
      </c>
      <c r="Z27" s="125" t="str">
        <f t="shared" si="3"/>
        <v/>
      </c>
      <c r="AA27" s="125" t="str">
        <f t="shared" si="4"/>
        <v/>
      </c>
    </row>
    <row r="28" spans="1:27" s="5" customFormat="1" ht="19.5" customHeight="1">
      <c r="A28" s="45">
        <v>22</v>
      </c>
      <c r="B28" s="112"/>
      <c r="C28" s="113"/>
      <c r="D28" s="113"/>
      <c r="E28" s="124" t="str">
        <f>IF(G28="×",INDEX(スギ材積表!$B$1:$AO$45,MATCH(D28,スギ材積表!$A$1:$A$45,0),MATCH(C28,スギ材積表!$B$1:$AO$1,0)),"")</f>
        <v/>
      </c>
      <c r="F28" s="124" t="str">
        <f>_xlfn.IFNA(IF(G28="",INDEX(スギ材積表!$B$1:$AO$45,MATCH(D28,スギ材積表!$A$1:$A$45,0),MATCH(C28,スギ材積表!$B$1:$AO$1,0)),""),"")</f>
        <v/>
      </c>
      <c r="G28" s="114"/>
      <c r="H28" s="117"/>
      <c r="N28" s="90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1">
        <f t="shared" si="5"/>
        <v>0</v>
      </c>
      <c r="S28" s="5">
        <f t="shared" si="6"/>
        <v>0</v>
      </c>
      <c r="Y28" s="5" t="e">
        <f>#REF!</f>
        <v>#REF!</v>
      </c>
      <c r="Z28" s="125" t="str">
        <f t="shared" si="3"/>
        <v/>
      </c>
      <c r="AA28" s="125" t="str">
        <f t="shared" si="4"/>
        <v/>
      </c>
    </row>
    <row r="29" spans="1:27" s="5" customFormat="1" ht="19.5" customHeight="1">
      <c r="A29" s="44">
        <v>23</v>
      </c>
      <c r="B29" s="98"/>
      <c r="C29" s="99"/>
      <c r="D29" s="99"/>
      <c r="E29" s="124" t="str">
        <f>IF(G29="×",INDEX(スギ材積表!$B$1:$AO$45,MATCH(D29,スギ材積表!$A$1:$A$45,0),MATCH(C29,スギ材積表!$B$1:$AO$1,0)),"")</f>
        <v/>
      </c>
      <c r="F29" s="124" t="str">
        <f>_xlfn.IFNA(IF(G29="",INDEX(スギ材積表!$B$1:$AO$45,MATCH(D29,スギ材積表!$A$1:$A$45,0),MATCH(C29,スギ材積表!$B$1:$AO$1,0)),""),"")</f>
        <v/>
      </c>
      <c r="G29" s="101"/>
      <c r="H29" s="105"/>
      <c r="N29" s="90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1">
        <f t="shared" si="5"/>
        <v>0</v>
      </c>
      <c r="S29" s="5">
        <f t="shared" si="6"/>
        <v>0</v>
      </c>
      <c r="Y29" s="5" t="e">
        <f>#REF!</f>
        <v>#REF!</v>
      </c>
      <c r="Z29" s="125" t="str">
        <f t="shared" si="3"/>
        <v/>
      </c>
      <c r="AA29" s="125" t="str">
        <f t="shared" si="4"/>
        <v/>
      </c>
    </row>
    <row r="30" spans="1:27" s="5" customFormat="1" ht="19.5" customHeight="1">
      <c r="A30" s="45">
        <v>24</v>
      </c>
      <c r="B30" s="112"/>
      <c r="C30" s="113"/>
      <c r="D30" s="113"/>
      <c r="E30" s="124" t="str">
        <f>IF(G30="×",INDEX(スギ材積表!$B$1:$AO$45,MATCH(D30,スギ材積表!$A$1:$A$45,0),MATCH(C30,スギ材積表!$B$1:$AO$1,0)),"")</f>
        <v/>
      </c>
      <c r="F30" s="124" t="str">
        <f>_xlfn.IFNA(IF(G30="",INDEX(スギ材積表!$B$1:$AO$45,MATCH(D30,スギ材積表!$A$1:$A$45,0),MATCH(C30,スギ材積表!$B$1:$AO$1,0)),""),"")</f>
        <v/>
      </c>
      <c r="G30" s="114"/>
      <c r="H30" s="117"/>
      <c r="N30" s="90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1">
        <f t="shared" si="5"/>
        <v>0</v>
      </c>
      <c r="S30" s="5">
        <f t="shared" si="6"/>
        <v>0</v>
      </c>
      <c r="Y30" s="5" t="e">
        <f>#REF!</f>
        <v>#REF!</v>
      </c>
      <c r="Z30" s="125" t="str">
        <f t="shared" si="3"/>
        <v/>
      </c>
      <c r="AA30" s="125" t="str">
        <f t="shared" si="4"/>
        <v/>
      </c>
    </row>
    <row r="31" spans="1:27" s="5" customFormat="1" ht="19.5" customHeight="1">
      <c r="A31" s="44">
        <v>25</v>
      </c>
      <c r="B31" s="98"/>
      <c r="C31" s="99"/>
      <c r="D31" s="99"/>
      <c r="E31" s="124" t="str">
        <f>IF(G31="×",INDEX(スギ材積表!$B$1:$AO$45,MATCH(D31,スギ材積表!$A$1:$A$45,0),MATCH(C31,スギ材積表!$B$1:$AO$1,0)),"")</f>
        <v/>
      </c>
      <c r="F31" s="124" t="str">
        <f>_xlfn.IFNA(IF(G31="",INDEX(スギ材積表!$B$1:$AO$45,MATCH(D31,スギ材積表!$A$1:$A$45,0),MATCH(C31,スギ材積表!$B$1:$AO$1,0)),""),"")</f>
        <v/>
      </c>
      <c r="G31" s="101"/>
      <c r="H31" s="105"/>
      <c r="N31" s="90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1">
        <f t="shared" si="5"/>
        <v>0</v>
      </c>
      <c r="S31" s="5">
        <f t="shared" si="6"/>
        <v>0</v>
      </c>
      <c r="Y31" s="5" t="e">
        <f>#REF!</f>
        <v>#REF!</v>
      </c>
      <c r="Z31" s="125" t="str">
        <f t="shared" si="3"/>
        <v/>
      </c>
      <c r="AA31" s="125" t="str">
        <f t="shared" si="4"/>
        <v/>
      </c>
    </row>
    <row r="32" spans="1:27" s="5" customFormat="1" ht="19.5" customHeight="1">
      <c r="A32" s="45">
        <v>26</v>
      </c>
      <c r="B32" s="112"/>
      <c r="C32" s="113"/>
      <c r="D32" s="113"/>
      <c r="E32" s="124" t="str">
        <f>IF(G32="×",INDEX(スギ材積表!$B$1:$AO$45,MATCH(D32,スギ材積表!$A$1:$A$45,0),MATCH(C32,スギ材積表!$B$1:$AO$1,0)),"")</f>
        <v/>
      </c>
      <c r="F32" s="124" t="str">
        <f>_xlfn.IFNA(IF(G32="",INDEX(スギ材積表!$B$1:$AO$45,MATCH(D32,スギ材積表!$A$1:$A$45,0),MATCH(C32,スギ材積表!$B$1:$AO$1,0)),""),"")</f>
        <v/>
      </c>
      <c r="G32" s="114"/>
      <c r="H32" s="117"/>
      <c r="N32" s="90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1">
        <f t="shared" si="5"/>
        <v>0</v>
      </c>
      <c r="S32" s="5">
        <f t="shared" si="6"/>
        <v>0</v>
      </c>
      <c r="Y32" s="5" t="e">
        <f>#REF!</f>
        <v>#REF!</v>
      </c>
      <c r="Z32" s="125" t="str">
        <f t="shared" si="3"/>
        <v/>
      </c>
      <c r="AA32" s="125" t="str">
        <f t="shared" si="4"/>
        <v/>
      </c>
    </row>
    <row r="33" spans="1:27" s="5" customFormat="1" ht="19.5" customHeight="1">
      <c r="A33" s="44">
        <v>27</v>
      </c>
      <c r="B33" s="98"/>
      <c r="C33" s="99"/>
      <c r="D33" s="99"/>
      <c r="E33" s="124" t="str">
        <f>IF(G33="×",INDEX(スギ材積表!$B$1:$AO$45,MATCH(D33,スギ材積表!$A$1:$A$45,0),MATCH(C33,スギ材積表!$B$1:$AO$1,0)),"")</f>
        <v/>
      </c>
      <c r="F33" s="124" t="str">
        <f>_xlfn.IFNA(IF(G33="",INDEX(スギ材積表!$B$1:$AO$45,MATCH(D33,スギ材積表!$A$1:$A$45,0),MATCH(C33,スギ材積表!$B$1:$AO$1,0)),""),"")</f>
        <v/>
      </c>
      <c r="G33" s="101"/>
      <c r="H33" s="105"/>
      <c r="N33" s="90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1">
        <f t="shared" si="5"/>
        <v>0</v>
      </c>
      <c r="S33" s="5">
        <f t="shared" si="6"/>
        <v>0</v>
      </c>
      <c r="Y33" s="5" t="e">
        <f>#REF!</f>
        <v>#REF!</v>
      </c>
      <c r="Z33" s="125" t="str">
        <f t="shared" si="3"/>
        <v/>
      </c>
      <c r="AA33" s="125" t="str">
        <f t="shared" si="4"/>
        <v/>
      </c>
    </row>
    <row r="34" spans="1:27" s="5" customFormat="1" ht="19.5" customHeight="1">
      <c r="A34" s="45">
        <v>28</v>
      </c>
      <c r="B34" s="112"/>
      <c r="C34" s="113"/>
      <c r="D34" s="113"/>
      <c r="E34" s="124" t="str">
        <f>IF(G34="×",INDEX(スギ材積表!$B$1:$AO$45,MATCH(D34,スギ材積表!$A$1:$A$45,0),MATCH(C34,スギ材積表!$B$1:$AO$1,0)),"")</f>
        <v/>
      </c>
      <c r="F34" s="124" t="str">
        <f>_xlfn.IFNA(IF(G34="",INDEX(スギ材積表!$B$1:$AO$45,MATCH(D34,スギ材積表!$A$1:$A$45,0),MATCH(C34,スギ材積表!$B$1:$AO$1,0)),""),"")</f>
        <v/>
      </c>
      <c r="G34" s="114"/>
      <c r="H34" s="117"/>
      <c r="N34" s="90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1">
        <f t="shared" si="5"/>
        <v>0</v>
      </c>
      <c r="S34" s="5">
        <f t="shared" si="6"/>
        <v>0</v>
      </c>
      <c r="Y34" s="5" t="e">
        <f>#REF!</f>
        <v>#REF!</v>
      </c>
      <c r="Z34" s="125" t="str">
        <f t="shared" si="3"/>
        <v/>
      </c>
      <c r="AA34" s="125" t="str">
        <f t="shared" si="4"/>
        <v/>
      </c>
    </row>
    <row r="35" spans="1:27" s="5" customFormat="1" ht="19.5" customHeight="1">
      <c r="A35" s="44">
        <v>29</v>
      </c>
      <c r="B35" s="98"/>
      <c r="C35" s="99"/>
      <c r="D35" s="99"/>
      <c r="E35" s="124" t="str">
        <f>IF(G35="×",INDEX(スギ材積表!$B$1:$AO$45,MATCH(D35,スギ材積表!$A$1:$A$45,0),MATCH(C35,スギ材積表!$B$1:$AO$1,0)),"")</f>
        <v/>
      </c>
      <c r="F35" s="124" t="str">
        <f>_xlfn.IFNA(IF(G35="",INDEX(スギ材積表!$B$1:$AO$45,MATCH(D35,スギ材積表!$A$1:$A$45,0),MATCH(C35,スギ材積表!$B$1:$AO$1,0)),""),"")</f>
        <v/>
      </c>
      <c r="G35" s="101"/>
      <c r="H35" s="105"/>
      <c r="N35" s="90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1">
        <f t="shared" si="5"/>
        <v>0</v>
      </c>
      <c r="S35" s="5">
        <f t="shared" si="6"/>
        <v>0</v>
      </c>
      <c r="Y35" s="5" t="e">
        <f>#REF!</f>
        <v>#REF!</v>
      </c>
      <c r="Z35" s="125" t="str">
        <f t="shared" si="3"/>
        <v/>
      </c>
      <c r="AA35" s="125" t="str">
        <f t="shared" si="4"/>
        <v/>
      </c>
    </row>
    <row r="36" spans="1:27" s="5" customFormat="1" ht="19.5" customHeight="1">
      <c r="A36" s="46">
        <v>30</v>
      </c>
      <c r="B36" s="112"/>
      <c r="C36" s="113"/>
      <c r="D36" s="113"/>
      <c r="E36" s="124" t="str">
        <f>IF(G36="×",INDEX(スギ材積表!$B$1:$AO$45,MATCH(D36,スギ材積表!$A$1:$A$45,0),MATCH(C36,スギ材積表!$B$1:$AO$1,0)),"")</f>
        <v/>
      </c>
      <c r="F36" s="124" t="str">
        <f>_xlfn.IFNA(IF(G36="",INDEX(スギ材積表!$B$1:$AO$45,MATCH(D36,スギ材積表!$A$1:$A$45,0),MATCH(C36,スギ材積表!$B$1:$AO$1,0)),""),"")</f>
        <v/>
      </c>
      <c r="G36" s="114"/>
      <c r="H36" s="117"/>
      <c r="N36" s="90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1">
        <f t="shared" si="5"/>
        <v>0</v>
      </c>
      <c r="S36" s="5">
        <f t="shared" si="6"/>
        <v>0</v>
      </c>
      <c r="Y36" s="5" t="e">
        <f>#REF!</f>
        <v>#REF!</v>
      </c>
      <c r="Z36" s="125" t="str">
        <f t="shared" si="3"/>
        <v/>
      </c>
      <c r="AA36" s="125" t="str">
        <f t="shared" si="4"/>
        <v/>
      </c>
    </row>
    <row r="37" spans="1:27" s="5" customFormat="1" ht="30" customHeight="1">
      <c r="A37" s="17" t="s">
        <v>1</v>
      </c>
      <c r="B37" s="47">
        <f>SUBTOTAL(3,B7:B36)</f>
        <v>14</v>
      </c>
      <c r="C37" s="83">
        <f>SUM(C7:C36)</f>
        <v>268</v>
      </c>
      <c r="D37" s="84">
        <f>SUM(D7:D36)</f>
        <v>220</v>
      </c>
      <c r="E37" s="48">
        <f>SUM(E7:E36)</f>
        <v>0.51</v>
      </c>
      <c r="F37" s="48">
        <f>SUM(F7:F36)</f>
        <v>3.1000000000000005</v>
      </c>
      <c r="G37" s="78"/>
      <c r="H37" s="77"/>
      <c r="Q37" s="5">
        <f>SUM(Q7:Q36)</f>
        <v>9</v>
      </c>
      <c r="R37" s="91">
        <f>SUM(R7:R36)/COUNT(F7:F36)</f>
        <v>22.222222222222221</v>
      </c>
      <c r="S37" s="91">
        <f>SUM(S7:S36)/COUNT(F7:F36)</f>
        <v>17</v>
      </c>
      <c r="T37" s="91"/>
      <c r="U37" s="91"/>
    </row>
    <row r="38" spans="1:27" s="5" customFormat="1" ht="30" customHeight="1">
      <c r="A38" s="6" t="s">
        <v>6</v>
      </c>
      <c r="B38" s="20"/>
      <c r="C38" s="85">
        <f>C37/B37</f>
        <v>19.142857142857142</v>
      </c>
      <c r="D38" s="86">
        <f>D37/B37</f>
        <v>15.714285714285714</v>
      </c>
      <c r="E38" s="130" t="s">
        <v>25</v>
      </c>
      <c r="F38" s="29">
        <f>E37/(E37+F37)</f>
        <v>0.1412742382271468</v>
      </c>
      <c r="G38" s="79"/>
      <c r="H38" s="72"/>
    </row>
    <row r="39" spans="1:27" ht="30" customHeight="1">
      <c r="A39" s="24" t="s">
        <v>22</v>
      </c>
      <c r="B39" s="31">
        <f>E39/B37</f>
        <v>0.35714285714285715</v>
      </c>
      <c r="D39" s="3" t="s">
        <v>20</v>
      </c>
      <c r="E39" s="30">
        <f>COUNT(E7:E36)</f>
        <v>5</v>
      </c>
      <c r="F39" s="3" t="s">
        <v>21</v>
      </c>
      <c r="H39" s="82"/>
      <c r="I39" s="5"/>
      <c r="J39" s="5"/>
      <c r="K39" s="5"/>
    </row>
  </sheetData>
  <mergeCells count="9">
    <mergeCell ref="I8:I9"/>
    <mergeCell ref="F5:H5"/>
    <mergeCell ref="A2:H2"/>
    <mergeCell ref="B3:C3"/>
    <mergeCell ref="B4:C4"/>
    <mergeCell ref="A5:B5"/>
    <mergeCell ref="E4:F4"/>
    <mergeCell ref="G3:H3"/>
    <mergeCell ref="E3:F3"/>
  </mergeCells>
  <phoneticPr fontId="2"/>
  <conditionalFormatting sqref="C7:D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{CCB6B6C7-6028-42C5-9C7F-ADA51314D454}</x14:id>
        </ext>
      </extLst>
    </cfRule>
  </conditionalFormatting>
  <dataValidations count="2">
    <dataValidation type="list" imeMode="on" allowBlank="1" showInputMessage="1" showErrorMessage="1" sqref="F5:H5" xr:uid="{00000000-0002-0000-0100-000000000000}">
      <formula1>"方形プロット(10ｍ×10ｍ), 円形プロット(半径 5.64ｍ)"</formula1>
    </dataValidation>
    <dataValidation type="list" allowBlank="1" showInputMessage="1" showErrorMessage="1" sqref="G7:G36" xr:uid="{D98AC788-3D51-4782-B682-C80291B20C18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cellComments="asDisplayed" horizontalDpi="300" verticalDpi="300" r:id="rId1"/>
  <headerFooter alignWithMargins="0">
    <oddFooter>&amp;R&amp;"ＭＳ Ｐゴシック,斜体"&amp;10&amp;A</oddFooter>
  </headerFooter>
  <ignoredErrors>
    <ignoredError sqref="C38:D38" evalError="1"/>
  </ignoredErrors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B6B6C7-6028-42C5-9C7F-ADA51314D4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C7:D20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6588-4EAC-4007-910D-F16AD1945A08}">
  <sheetPr codeName="Sheet4">
    <tabColor rgb="FFFFFF99"/>
  </sheetPr>
  <dimension ref="A1:AB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9" width="11.08984375" style="3" customWidth="1"/>
    <col min="10" max="14" width="9" style="3"/>
    <col min="15" max="15" width="10.453125" style="3" hidden="1" customWidth="1"/>
    <col min="16" max="16" width="6.7265625" style="3" hidden="1" customWidth="1"/>
    <col min="17" max="18" width="0" style="3" hidden="1" customWidth="1"/>
    <col min="19" max="20" width="17.26953125" style="3" hidden="1" customWidth="1"/>
    <col min="21" max="22" width="0" style="3" hidden="1" customWidth="1"/>
    <col min="23" max="23" width="16.08984375" style="3" hidden="1" customWidth="1"/>
    <col min="24" max="28" width="0" style="3" hidden="1" customWidth="1"/>
    <col min="29" max="16384" width="9" style="3"/>
  </cols>
  <sheetData>
    <row r="1" spans="1:28" s="5" customFormat="1">
      <c r="A1" s="2"/>
      <c r="B1" s="3"/>
      <c r="C1" s="3"/>
      <c r="D1" s="3"/>
      <c r="E1" s="3"/>
      <c r="F1" s="3"/>
      <c r="G1" s="3"/>
      <c r="H1" s="3"/>
    </row>
    <row r="2" spans="1:28" s="5" customFormat="1" ht="27" customHeight="1">
      <c r="A2" s="154" t="s">
        <v>73</v>
      </c>
      <c r="B2" s="154"/>
      <c r="C2" s="154"/>
      <c r="D2" s="154"/>
      <c r="E2" s="154"/>
      <c r="F2" s="154"/>
      <c r="G2" s="154"/>
      <c r="H2" s="154"/>
    </row>
    <row r="3" spans="1:28" s="5" customFormat="1" ht="30" customHeight="1">
      <c r="A3" s="58" t="s">
        <v>3</v>
      </c>
      <c r="B3" s="176" t="str">
        <f>'間伐 (野帳1)'!B3:C3</f>
        <v xml:space="preserve"> 令和〇年度　市町村森林経営管理事業</v>
      </c>
      <c r="C3" s="177"/>
      <c r="D3" s="49" t="s">
        <v>32</v>
      </c>
      <c r="E3" s="180" t="str">
        <f>'間伐 (野帳1)'!E3:F3</f>
        <v>○○市町村</v>
      </c>
      <c r="F3" s="181"/>
      <c r="G3" s="182" t="str">
        <f>'間伐 (野帳1)'!G3:H3</f>
        <v>○○</v>
      </c>
      <c r="H3" s="183"/>
    </row>
    <row r="4" spans="1:28" s="5" customFormat="1" ht="24.75" customHeight="1">
      <c r="A4" s="58" t="s">
        <v>0</v>
      </c>
      <c r="B4" s="176" t="str">
        <f>'間伐 (野帳1)'!B4:C4</f>
        <v>保育間伐Ｉ</v>
      </c>
      <c r="C4" s="177"/>
      <c r="D4" s="34" t="s">
        <v>23</v>
      </c>
      <c r="E4" s="178" t="str">
        <f>'間伐 (野帳1)'!E4:F4</f>
        <v>〇.○○</v>
      </c>
      <c r="F4" s="179"/>
      <c r="G4" s="80" t="s">
        <v>24</v>
      </c>
      <c r="H4" s="81"/>
    </row>
    <row r="5" spans="1:28" s="5" customFormat="1" ht="21" customHeight="1">
      <c r="A5" s="169" t="s">
        <v>19</v>
      </c>
      <c r="B5" s="170"/>
      <c r="C5" s="41"/>
      <c r="D5" s="54" t="s">
        <v>31</v>
      </c>
      <c r="E5" s="55" t="e">
        <f>DEGREES(ATAN(L8/L9))</f>
        <v>#DIV/0!</v>
      </c>
      <c r="F5" s="166" t="s">
        <v>28</v>
      </c>
      <c r="G5" s="166"/>
      <c r="H5" s="166"/>
    </row>
    <row r="6" spans="1:28" s="5" customFormat="1" ht="28.5" customHeight="1">
      <c r="A6" s="50" t="s">
        <v>37</v>
      </c>
      <c r="B6" s="51" t="s">
        <v>34</v>
      </c>
      <c r="C6" s="52" t="s">
        <v>35</v>
      </c>
      <c r="D6" s="52" t="s">
        <v>36</v>
      </c>
      <c r="E6" s="53" t="s">
        <v>47</v>
      </c>
      <c r="F6" s="53" t="s">
        <v>33</v>
      </c>
      <c r="G6" s="87" t="s">
        <v>38</v>
      </c>
      <c r="H6" s="76" t="s">
        <v>39</v>
      </c>
      <c r="I6" s="40" t="s">
        <v>42</v>
      </c>
      <c r="O6" s="92" t="s">
        <v>51</v>
      </c>
      <c r="P6" s="92" t="s">
        <v>52</v>
      </c>
      <c r="Q6" s="88" t="s">
        <v>53</v>
      </c>
      <c r="R6" s="5" t="s">
        <v>50</v>
      </c>
      <c r="S6" s="89" t="s">
        <v>48</v>
      </c>
      <c r="T6" s="89" t="s">
        <v>49</v>
      </c>
    </row>
    <row r="7" spans="1:28" s="5" customFormat="1" ht="19.5" customHeight="1">
      <c r="A7" s="106">
        <v>1</v>
      </c>
      <c r="B7" s="98"/>
      <c r="C7" s="99"/>
      <c r="D7" s="99"/>
      <c r="E7" s="124" t="str">
        <f>IF(G7="×",INDEX(スギ材積表!$B$1:$AO$45,MATCH(D7,スギ材積表!$A$1:$A$45,0),MATCH(C7,スギ材積表!$B$1:$AO$1,0)),"")</f>
        <v/>
      </c>
      <c r="F7" s="124" t="str">
        <f>_xlfn.IFNA(IF(G7="",INDEX(スギ材積表!$B$1:$AO$45,MATCH(D7,スギ材積表!$A$1:$A$45,0),MATCH(C7,スギ材積表!$B$1:$AO$1,0)),""),"")</f>
        <v/>
      </c>
      <c r="G7" s="101"/>
      <c r="H7" s="109"/>
      <c r="I7" s="59"/>
      <c r="O7" s="90">
        <f>INDEX(C7:C37,1,1)</f>
        <v>0</v>
      </c>
      <c r="P7" s="5">
        <f>INDEX(D7:D20,1,1)</f>
        <v>0</v>
      </c>
      <c r="Q7" s="5" t="str">
        <f>IFERROR(F7/F7,"")</f>
        <v/>
      </c>
      <c r="R7" s="5">
        <f>IF(Q7="",0,1)</f>
        <v>0</v>
      </c>
      <c r="S7" s="91">
        <f>O7*R7</f>
        <v>0</v>
      </c>
      <c r="T7" s="5">
        <f>P7*R7</f>
        <v>0</v>
      </c>
      <c r="W7" s="5" t="s">
        <v>57</v>
      </c>
      <c r="X7" s="123">
        <f>SUMIF(Z7:Z36,"有",AA7:AA36)</f>
        <v>0</v>
      </c>
      <c r="Z7" s="5">
        <f t="shared" ref="Z7:Z36" si="0">I7</f>
        <v>0</v>
      </c>
      <c r="AA7" s="125" t="str">
        <f t="shared" ref="AA7:AA36" si="1">E7</f>
        <v/>
      </c>
      <c r="AB7" s="125" t="str">
        <f t="shared" ref="AB7:AB36" si="2">F7</f>
        <v/>
      </c>
    </row>
    <row r="8" spans="1:28" s="5" customFormat="1" ht="19.5" customHeight="1">
      <c r="A8" s="106">
        <v>2</v>
      </c>
      <c r="B8" s="98"/>
      <c r="C8" s="99"/>
      <c r="D8" s="99"/>
      <c r="E8" s="124" t="str">
        <f>IF(G8="×",INDEX(スギ材積表!$B$1:$AO$45,MATCH(D8,スギ材積表!$A$1:$A$45,0),MATCH(C8,スギ材積表!$B$1:$AO$1,0)),"")</f>
        <v/>
      </c>
      <c r="F8" s="124" t="str">
        <f>_xlfn.IFNA(IF(G8="",INDEX(スギ材積表!$B$1:$AO$45,MATCH(D8,スギ材積表!$A$1:$A$45,0),MATCH(C8,スギ材積表!$B$1:$AO$1,0)),""),"")</f>
        <v/>
      </c>
      <c r="G8" s="101"/>
      <c r="H8" s="109"/>
      <c r="I8" s="59"/>
      <c r="J8" s="165" t="s">
        <v>30</v>
      </c>
      <c r="K8" s="57" t="s">
        <v>40</v>
      </c>
      <c r="L8" s="56"/>
      <c r="O8" s="90">
        <f t="shared" ref="O8:O36" si="3">INDEX(C8:C38,1,1)</f>
        <v>0</v>
      </c>
      <c r="P8" s="5">
        <f t="shared" ref="P8:P36" si="4">INDEX(D8:D21,1,1)</f>
        <v>0</v>
      </c>
      <c r="Q8" s="5" t="str">
        <f t="shared" ref="Q8:Q36" si="5">IFERROR(F8/F8,"")</f>
        <v/>
      </c>
      <c r="R8" s="5">
        <f>IF(Q8="",0,1)</f>
        <v>0</v>
      </c>
      <c r="S8" s="91">
        <f t="shared" ref="S8:S36" si="6">O8*R8</f>
        <v>0</v>
      </c>
      <c r="T8" s="5">
        <f t="shared" ref="T8:T36" si="7">P8*R8</f>
        <v>0</v>
      </c>
      <c r="W8" s="5" t="s">
        <v>56</v>
      </c>
      <c r="X8" s="123">
        <f>SUMIF(Z7:Z36,"有",AB7:AB36)</f>
        <v>0</v>
      </c>
      <c r="Z8" s="5">
        <f t="shared" si="0"/>
        <v>0</v>
      </c>
      <c r="AA8" s="125" t="str">
        <f t="shared" si="1"/>
        <v/>
      </c>
      <c r="AB8" s="125" t="str">
        <f t="shared" si="2"/>
        <v/>
      </c>
    </row>
    <row r="9" spans="1:28" s="5" customFormat="1" ht="19.5" customHeight="1">
      <c r="A9" s="106">
        <v>3</v>
      </c>
      <c r="B9" s="98"/>
      <c r="C9" s="99"/>
      <c r="D9" s="99"/>
      <c r="E9" s="124" t="str">
        <f>IF(G9="×",INDEX(スギ材積表!$B$1:$AO$45,MATCH(D9,スギ材積表!$A$1:$A$45,0),MATCH(C9,スギ材積表!$B$1:$AO$1,0)),"")</f>
        <v/>
      </c>
      <c r="F9" s="124" t="str">
        <f>_xlfn.IFNA(IF(G9="",INDEX(スギ材積表!$B$1:$AO$45,MATCH(D9,スギ材積表!$A$1:$A$45,0),MATCH(C9,スギ材積表!$B$1:$AO$1,0)),""),"")</f>
        <v/>
      </c>
      <c r="G9" s="101"/>
      <c r="H9" s="109"/>
      <c r="I9" s="59"/>
      <c r="J9" s="165"/>
      <c r="K9" s="57" t="s">
        <v>41</v>
      </c>
      <c r="L9" s="56"/>
      <c r="O9" s="90">
        <f t="shared" si="3"/>
        <v>0</v>
      </c>
      <c r="P9" s="5">
        <f t="shared" si="4"/>
        <v>0</v>
      </c>
      <c r="Q9" s="5" t="str">
        <f t="shared" si="5"/>
        <v/>
      </c>
      <c r="R9" s="5">
        <f t="shared" ref="R9:R36" si="8">IF(Q9="",0,1)</f>
        <v>0</v>
      </c>
      <c r="S9" s="91">
        <f t="shared" si="6"/>
        <v>0</v>
      </c>
      <c r="T9" s="5">
        <f t="shared" si="7"/>
        <v>0</v>
      </c>
      <c r="W9" s="5" t="s">
        <v>55</v>
      </c>
      <c r="X9" s="123">
        <f>SUM(X7:X8)</f>
        <v>0</v>
      </c>
      <c r="Z9" s="5">
        <f t="shared" si="0"/>
        <v>0</v>
      </c>
      <c r="AA9" s="125" t="str">
        <f t="shared" si="1"/>
        <v/>
      </c>
      <c r="AB9" s="125" t="str">
        <f t="shared" si="2"/>
        <v/>
      </c>
    </row>
    <row r="10" spans="1:28" s="5" customFormat="1" ht="19.5" customHeight="1">
      <c r="A10" s="106">
        <v>4</v>
      </c>
      <c r="B10" s="98"/>
      <c r="C10" s="100"/>
      <c r="D10" s="99"/>
      <c r="E10" s="124" t="str">
        <f>IF(G10="×",INDEX(スギ材積表!$B$1:$AO$45,MATCH(D10,スギ材積表!$A$1:$A$45,0),MATCH(C10,スギ材積表!$B$1:$AO$1,0)),"")</f>
        <v/>
      </c>
      <c r="F10" s="124" t="str">
        <f>_xlfn.IFNA(IF(G10="",INDEX(スギ材積表!$B$1:$AO$45,MATCH(D10,スギ材積表!$A$1:$A$45,0),MATCH(C10,スギ材積表!$B$1:$AO$1,0)),""),"")</f>
        <v/>
      </c>
      <c r="G10" s="101"/>
      <c r="H10" s="102"/>
      <c r="I10" s="59"/>
      <c r="O10" s="90">
        <f t="shared" si="3"/>
        <v>0</v>
      </c>
      <c r="P10" s="5">
        <f t="shared" si="4"/>
        <v>0</v>
      </c>
      <c r="Q10" s="5" t="str">
        <f t="shared" si="5"/>
        <v/>
      </c>
      <c r="R10" s="5">
        <f t="shared" si="8"/>
        <v>0</v>
      </c>
      <c r="S10" s="91">
        <f t="shared" si="6"/>
        <v>0</v>
      </c>
      <c r="T10" s="5">
        <f t="shared" si="7"/>
        <v>0</v>
      </c>
      <c r="Z10" s="5">
        <f t="shared" si="0"/>
        <v>0</v>
      </c>
      <c r="AA10" s="125" t="str">
        <f t="shared" si="1"/>
        <v/>
      </c>
      <c r="AB10" s="125" t="str">
        <f t="shared" si="2"/>
        <v/>
      </c>
    </row>
    <row r="11" spans="1:28" s="5" customFormat="1" ht="19.5" customHeight="1">
      <c r="A11" s="107">
        <v>5</v>
      </c>
      <c r="B11" s="98"/>
      <c r="C11" s="100"/>
      <c r="D11" s="99"/>
      <c r="E11" s="124" t="str">
        <f>IF(G11="×",INDEX(スギ材積表!$B$1:$AO$45,MATCH(D11,スギ材積表!$A$1:$A$45,0),MATCH(C11,スギ材積表!$B$1:$AO$1,0)),"")</f>
        <v/>
      </c>
      <c r="F11" s="124" t="str">
        <f>_xlfn.IFNA(IF(G11="",INDEX(スギ材積表!$B$1:$AO$45,MATCH(D11,スギ材積表!$A$1:$A$45,0),MATCH(C11,スギ材積表!$B$1:$AO$1,0)),""),"")</f>
        <v/>
      </c>
      <c r="G11" s="101"/>
      <c r="H11" s="109"/>
      <c r="I11" s="59"/>
      <c r="O11" s="90">
        <f t="shared" si="3"/>
        <v>0</v>
      </c>
      <c r="P11" s="5">
        <f t="shared" si="4"/>
        <v>0</v>
      </c>
      <c r="Q11" s="5" t="str">
        <f t="shared" si="5"/>
        <v/>
      </c>
      <c r="R11" s="5">
        <f t="shared" si="8"/>
        <v>0</v>
      </c>
      <c r="S11" s="91">
        <f t="shared" si="6"/>
        <v>0</v>
      </c>
      <c r="T11" s="5">
        <f t="shared" si="7"/>
        <v>0</v>
      </c>
      <c r="Z11" s="5">
        <f t="shared" si="0"/>
        <v>0</v>
      </c>
      <c r="AA11" s="125" t="str">
        <f t="shared" si="1"/>
        <v/>
      </c>
      <c r="AB11" s="125" t="str">
        <f t="shared" si="2"/>
        <v/>
      </c>
    </row>
    <row r="12" spans="1:28" s="5" customFormat="1" ht="19.5" customHeight="1">
      <c r="A12" s="107">
        <v>6</v>
      </c>
      <c r="B12" s="98"/>
      <c r="C12" s="99"/>
      <c r="D12" s="99"/>
      <c r="E12" s="124" t="str">
        <f>IF(G12="×",INDEX(スギ材積表!$B$1:$AO$45,MATCH(D12,スギ材積表!$A$1:$A$45,0),MATCH(C12,スギ材積表!$B$1:$AO$1,0)),"")</f>
        <v/>
      </c>
      <c r="F12" s="124" t="str">
        <f>_xlfn.IFNA(IF(G12="",INDEX(スギ材積表!$B$1:$AO$45,MATCH(D12,スギ材積表!$A$1:$A$45,0),MATCH(C12,スギ材積表!$B$1:$AO$1,0)),""),"")</f>
        <v/>
      </c>
      <c r="G12" s="101"/>
      <c r="H12" s="109"/>
      <c r="I12" s="59"/>
      <c r="O12" s="90">
        <f t="shared" si="3"/>
        <v>0</v>
      </c>
      <c r="P12" s="5">
        <f t="shared" si="4"/>
        <v>0</v>
      </c>
      <c r="Q12" s="5" t="str">
        <f t="shared" si="5"/>
        <v/>
      </c>
      <c r="R12" s="5">
        <f t="shared" si="8"/>
        <v>0</v>
      </c>
      <c r="S12" s="91">
        <f t="shared" si="6"/>
        <v>0</v>
      </c>
      <c r="T12" s="5">
        <f t="shared" si="7"/>
        <v>0</v>
      </c>
      <c r="Z12" s="5">
        <f t="shared" si="0"/>
        <v>0</v>
      </c>
      <c r="AA12" s="125" t="str">
        <f t="shared" si="1"/>
        <v/>
      </c>
      <c r="AB12" s="125" t="str">
        <f t="shared" si="2"/>
        <v/>
      </c>
    </row>
    <row r="13" spans="1:28" s="5" customFormat="1" ht="19.5" customHeight="1">
      <c r="A13" s="107">
        <v>7</v>
      </c>
      <c r="B13" s="98"/>
      <c r="C13" s="100"/>
      <c r="D13" s="99"/>
      <c r="E13" s="124" t="str">
        <f>IF(G13="×",INDEX(スギ材積表!$B$1:$AO$45,MATCH(D13,スギ材積表!$A$1:$A$45,0),MATCH(C13,スギ材積表!$B$1:$AO$1,0)),"")</f>
        <v/>
      </c>
      <c r="F13" s="124" t="str">
        <f>_xlfn.IFNA(IF(G13="",INDEX(スギ材積表!$B$1:$AO$45,MATCH(D13,スギ材積表!$A$1:$A$45,0),MATCH(C13,スギ材積表!$B$1:$AO$1,0)),""),"")</f>
        <v/>
      </c>
      <c r="G13" s="101"/>
      <c r="H13" s="102"/>
      <c r="I13" s="59"/>
      <c r="O13" s="90">
        <f t="shared" si="3"/>
        <v>0</v>
      </c>
      <c r="P13" s="5">
        <f t="shared" si="4"/>
        <v>0</v>
      </c>
      <c r="Q13" s="5" t="str">
        <f t="shared" si="5"/>
        <v/>
      </c>
      <c r="R13" s="5">
        <f t="shared" si="8"/>
        <v>0</v>
      </c>
      <c r="S13" s="91">
        <f t="shared" si="6"/>
        <v>0</v>
      </c>
      <c r="T13" s="5">
        <f t="shared" si="7"/>
        <v>0</v>
      </c>
      <c r="Z13" s="5">
        <f t="shared" si="0"/>
        <v>0</v>
      </c>
      <c r="AA13" s="125" t="str">
        <f t="shared" si="1"/>
        <v/>
      </c>
      <c r="AB13" s="125" t="str">
        <f t="shared" si="2"/>
        <v/>
      </c>
    </row>
    <row r="14" spans="1:28" s="5" customFormat="1" ht="19.5" customHeight="1">
      <c r="A14" s="107">
        <v>8</v>
      </c>
      <c r="B14" s="98"/>
      <c r="C14" s="100"/>
      <c r="D14" s="99"/>
      <c r="E14" s="124" t="str">
        <f>IF(G14="×",INDEX(スギ材積表!$B$1:$AO$45,MATCH(D14,スギ材積表!$A$1:$A$45,0),MATCH(C14,スギ材積表!$B$1:$AO$1,0)),"")</f>
        <v/>
      </c>
      <c r="F14" s="124" t="str">
        <f>_xlfn.IFNA(IF(G14="",INDEX(スギ材積表!$B$1:$AO$45,MATCH(D14,スギ材積表!$A$1:$A$45,0),MATCH(C14,スギ材積表!$B$1:$AO$1,0)),""),"")</f>
        <v/>
      </c>
      <c r="G14" s="101"/>
      <c r="H14" s="109"/>
      <c r="I14" s="59"/>
      <c r="O14" s="90">
        <f t="shared" si="3"/>
        <v>0</v>
      </c>
      <c r="P14" s="5">
        <f t="shared" si="4"/>
        <v>0</v>
      </c>
      <c r="Q14" s="5" t="str">
        <f t="shared" si="5"/>
        <v/>
      </c>
      <c r="R14" s="5">
        <f t="shared" si="8"/>
        <v>0</v>
      </c>
      <c r="S14" s="91">
        <f t="shared" si="6"/>
        <v>0</v>
      </c>
      <c r="T14" s="5">
        <f t="shared" si="7"/>
        <v>0</v>
      </c>
      <c r="Z14" s="5">
        <f t="shared" si="0"/>
        <v>0</v>
      </c>
      <c r="AA14" s="125" t="str">
        <f t="shared" si="1"/>
        <v/>
      </c>
      <c r="AB14" s="125" t="str">
        <f t="shared" si="2"/>
        <v/>
      </c>
    </row>
    <row r="15" spans="1:28" s="5" customFormat="1" ht="19.5" customHeight="1">
      <c r="A15" s="107">
        <v>9</v>
      </c>
      <c r="B15" s="98"/>
      <c r="C15" s="100"/>
      <c r="D15" s="99"/>
      <c r="E15" s="124" t="str">
        <f>IF(G15="×",INDEX(スギ材積表!$B$1:$AO$45,MATCH(D15,スギ材積表!$A$1:$A$45,0),MATCH(C15,スギ材積表!$B$1:$AO$1,0)),"")</f>
        <v/>
      </c>
      <c r="F15" s="124" t="str">
        <f>_xlfn.IFNA(IF(G15="",INDEX(スギ材積表!$B$1:$AO$45,MATCH(D15,スギ材積表!$A$1:$A$45,0),MATCH(C15,スギ材積表!$B$1:$AO$1,0)),""),"")</f>
        <v/>
      </c>
      <c r="G15" s="101"/>
      <c r="H15" s="109"/>
      <c r="I15" s="59"/>
      <c r="O15" s="90">
        <f t="shared" si="3"/>
        <v>0</v>
      </c>
      <c r="P15" s="5">
        <f t="shared" si="4"/>
        <v>0</v>
      </c>
      <c r="Q15" s="5" t="str">
        <f t="shared" si="5"/>
        <v/>
      </c>
      <c r="R15" s="5">
        <f t="shared" si="8"/>
        <v>0</v>
      </c>
      <c r="S15" s="91">
        <f t="shared" si="6"/>
        <v>0</v>
      </c>
      <c r="T15" s="5">
        <f t="shared" si="7"/>
        <v>0</v>
      </c>
      <c r="Z15" s="5">
        <f t="shared" si="0"/>
        <v>0</v>
      </c>
      <c r="AA15" s="125" t="str">
        <f t="shared" si="1"/>
        <v/>
      </c>
      <c r="AB15" s="125" t="str">
        <f t="shared" si="2"/>
        <v/>
      </c>
    </row>
    <row r="16" spans="1:28" s="5" customFormat="1" ht="19.5" customHeight="1">
      <c r="A16" s="107">
        <v>10</v>
      </c>
      <c r="B16" s="98"/>
      <c r="C16" s="99"/>
      <c r="D16" s="99"/>
      <c r="E16" s="124" t="str">
        <f>IF(G16="×",INDEX(スギ材積表!$B$1:$AO$45,MATCH(D16,スギ材積表!$A$1:$A$45,0),MATCH(C16,スギ材積表!$B$1:$AO$1,0)),"")</f>
        <v/>
      </c>
      <c r="F16" s="124" t="str">
        <f>_xlfn.IFNA(IF(G16="",INDEX(スギ材積表!$B$1:$AO$45,MATCH(D16,スギ材積表!$A$1:$A$45,0),MATCH(C16,スギ材積表!$B$1:$AO$1,0)),""),"")</f>
        <v/>
      </c>
      <c r="G16" s="101"/>
      <c r="H16" s="109"/>
      <c r="I16" s="59"/>
      <c r="O16" s="90">
        <f t="shared" si="3"/>
        <v>0</v>
      </c>
      <c r="P16" s="5">
        <f t="shared" si="4"/>
        <v>0</v>
      </c>
      <c r="Q16" s="5" t="str">
        <f t="shared" si="5"/>
        <v/>
      </c>
      <c r="R16" s="5">
        <f t="shared" si="8"/>
        <v>0</v>
      </c>
      <c r="S16" s="91">
        <f t="shared" si="6"/>
        <v>0</v>
      </c>
      <c r="T16" s="5">
        <f t="shared" si="7"/>
        <v>0</v>
      </c>
      <c r="Z16" s="5">
        <f t="shared" si="0"/>
        <v>0</v>
      </c>
      <c r="AA16" s="125" t="str">
        <f t="shared" si="1"/>
        <v/>
      </c>
      <c r="AB16" s="125" t="str">
        <f t="shared" si="2"/>
        <v/>
      </c>
    </row>
    <row r="17" spans="1:28" s="5" customFormat="1" ht="19.5" customHeight="1">
      <c r="A17" s="107">
        <v>11</v>
      </c>
      <c r="B17" s="98"/>
      <c r="C17" s="99"/>
      <c r="D17" s="99"/>
      <c r="E17" s="124" t="str">
        <f>IF(G17="×",INDEX(スギ材積表!$B$1:$AO$45,MATCH(D17,スギ材積表!$A$1:$A$45,0),MATCH(C17,スギ材積表!$B$1:$AO$1,0)),"")</f>
        <v/>
      </c>
      <c r="F17" s="124" t="str">
        <f>_xlfn.IFNA(IF(G17="",INDEX(スギ材積表!$B$1:$AO$45,MATCH(D17,スギ材積表!$A$1:$A$45,0),MATCH(C17,スギ材積表!$B$1:$AO$1,0)),""),"")</f>
        <v/>
      </c>
      <c r="G17" s="101"/>
      <c r="H17" s="109"/>
      <c r="I17" s="59"/>
      <c r="O17" s="90">
        <f t="shared" si="3"/>
        <v>0</v>
      </c>
      <c r="P17" s="5">
        <f t="shared" si="4"/>
        <v>0</v>
      </c>
      <c r="Q17" s="5" t="str">
        <f t="shared" si="5"/>
        <v/>
      </c>
      <c r="R17" s="5">
        <f t="shared" si="8"/>
        <v>0</v>
      </c>
      <c r="S17" s="91">
        <f t="shared" si="6"/>
        <v>0</v>
      </c>
      <c r="T17" s="5">
        <f t="shared" si="7"/>
        <v>0</v>
      </c>
      <c r="Z17" s="5">
        <f t="shared" si="0"/>
        <v>0</v>
      </c>
      <c r="AA17" s="125" t="str">
        <f t="shared" si="1"/>
        <v/>
      </c>
      <c r="AB17" s="125" t="str">
        <f t="shared" si="2"/>
        <v/>
      </c>
    </row>
    <row r="18" spans="1:28" s="5" customFormat="1" ht="19.5" customHeight="1">
      <c r="A18" s="107">
        <v>12</v>
      </c>
      <c r="B18" s="98"/>
      <c r="C18" s="100"/>
      <c r="D18" s="99"/>
      <c r="E18" s="124" t="str">
        <f>IF(G18="×",INDEX(スギ材積表!$B$1:$AO$45,MATCH(D18,スギ材積表!$A$1:$A$45,0),MATCH(C18,スギ材積表!$B$1:$AO$1,0)),"")</f>
        <v/>
      </c>
      <c r="F18" s="124" t="str">
        <f>_xlfn.IFNA(IF(G18="",INDEX(スギ材積表!$B$1:$AO$45,MATCH(D18,スギ材積表!$A$1:$A$45,0),MATCH(C18,スギ材積表!$B$1:$AO$1,0)),""),"")</f>
        <v/>
      </c>
      <c r="G18" s="101"/>
      <c r="H18" s="109"/>
      <c r="I18" s="59"/>
      <c r="O18" s="90">
        <f t="shared" si="3"/>
        <v>0</v>
      </c>
      <c r="P18" s="5">
        <f t="shared" si="4"/>
        <v>0</v>
      </c>
      <c r="Q18" s="5" t="str">
        <f t="shared" si="5"/>
        <v/>
      </c>
      <c r="R18" s="5">
        <f t="shared" si="8"/>
        <v>0</v>
      </c>
      <c r="S18" s="91">
        <f t="shared" si="6"/>
        <v>0</v>
      </c>
      <c r="T18" s="5">
        <f t="shared" si="7"/>
        <v>0</v>
      </c>
      <c r="Z18" s="5">
        <f t="shared" si="0"/>
        <v>0</v>
      </c>
      <c r="AA18" s="125" t="str">
        <f t="shared" si="1"/>
        <v/>
      </c>
      <c r="AB18" s="125" t="str">
        <f t="shared" si="2"/>
        <v/>
      </c>
    </row>
    <row r="19" spans="1:28" s="5" customFormat="1" ht="19.5" customHeight="1">
      <c r="A19" s="107">
        <v>13</v>
      </c>
      <c r="B19" s="98"/>
      <c r="C19" s="100"/>
      <c r="D19" s="99"/>
      <c r="E19" s="124" t="str">
        <f>IF(G19="×",INDEX(スギ材積表!$B$1:$AO$45,MATCH(D19,スギ材積表!$A$1:$A$45,0),MATCH(C19,スギ材積表!$B$1:$AO$1,0)),"")</f>
        <v/>
      </c>
      <c r="F19" s="124" t="str">
        <f>_xlfn.IFNA(IF(G19="",INDEX(スギ材積表!$B$1:$AO$45,MATCH(D19,スギ材積表!$A$1:$A$45,0),MATCH(C19,スギ材積表!$B$1:$AO$1,0)),""),"")</f>
        <v/>
      </c>
      <c r="G19" s="101"/>
      <c r="H19" s="109"/>
      <c r="I19" s="59"/>
      <c r="O19" s="90">
        <f t="shared" si="3"/>
        <v>0</v>
      </c>
      <c r="P19" s="5">
        <f t="shared" si="4"/>
        <v>0</v>
      </c>
      <c r="Q19" s="5" t="str">
        <f t="shared" si="5"/>
        <v/>
      </c>
      <c r="R19" s="5">
        <f t="shared" si="8"/>
        <v>0</v>
      </c>
      <c r="S19" s="91">
        <f t="shared" si="6"/>
        <v>0</v>
      </c>
      <c r="T19" s="5">
        <f t="shared" si="7"/>
        <v>0</v>
      </c>
      <c r="Z19" s="5">
        <f t="shared" si="0"/>
        <v>0</v>
      </c>
      <c r="AA19" s="125" t="str">
        <f t="shared" si="1"/>
        <v/>
      </c>
      <c r="AB19" s="125" t="str">
        <f t="shared" si="2"/>
        <v/>
      </c>
    </row>
    <row r="20" spans="1:28" s="5" customFormat="1" ht="19.5" customHeight="1">
      <c r="A20" s="107">
        <v>14</v>
      </c>
      <c r="B20" s="98"/>
      <c r="C20" s="99"/>
      <c r="D20" s="99"/>
      <c r="E20" s="124" t="str">
        <f>IF(G20="×",INDEX(スギ材積表!$B$1:$AO$45,MATCH(D20,スギ材積表!$A$1:$A$45,0),MATCH(C20,スギ材積表!$B$1:$AO$1,0)),"")</f>
        <v/>
      </c>
      <c r="F20" s="124" t="str">
        <f>_xlfn.IFNA(IF(G20="",INDEX(スギ材積表!$B$1:$AO$45,MATCH(D20,スギ材積表!$A$1:$A$45,0),MATCH(C20,スギ材積表!$B$1:$AO$1,0)),""),"")</f>
        <v/>
      </c>
      <c r="G20" s="101"/>
      <c r="H20" s="109"/>
      <c r="I20" s="59"/>
      <c r="O20" s="90">
        <f t="shared" si="3"/>
        <v>0</v>
      </c>
      <c r="P20" s="5">
        <f t="shared" si="4"/>
        <v>0</v>
      </c>
      <c r="Q20" s="5" t="str">
        <f t="shared" si="5"/>
        <v/>
      </c>
      <c r="R20" s="5">
        <f t="shared" si="8"/>
        <v>0</v>
      </c>
      <c r="S20" s="91">
        <f t="shared" si="6"/>
        <v>0</v>
      </c>
      <c r="T20" s="5">
        <f t="shared" si="7"/>
        <v>0</v>
      </c>
      <c r="Z20" s="5">
        <f t="shared" si="0"/>
        <v>0</v>
      </c>
      <c r="AA20" s="125" t="str">
        <f t="shared" si="1"/>
        <v/>
      </c>
      <c r="AB20" s="125" t="str">
        <f t="shared" si="2"/>
        <v/>
      </c>
    </row>
    <row r="21" spans="1:28" s="5" customFormat="1" ht="19.5" customHeight="1">
      <c r="A21" s="107">
        <v>15</v>
      </c>
      <c r="B21" s="98"/>
      <c r="C21" s="100"/>
      <c r="D21" s="99"/>
      <c r="E21" s="124" t="str">
        <f>IF(G21="×",INDEX(スギ材積表!$B$1:$AO$45,MATCH(D21,スギ材積表!$A$1:$A$45,0),MATCH(C21,スギ材積表!$B$1:$AO$1,0)),"")</f>
        <v/>
      </c>
      <c r="F21" s="124" t="str">
        <f>_xlfn.IFNA(IF(G21="",INDEX(スギ材積表!$B$1:$AO$45,MATCH(D21,スギ材積表!$A$1:$A$45,0),MATCH(C21,スギ材積表!$B$1:$AO$1,0)),""),"")</f>
        <v/>
      </c>
      <c r="G21" s="101"/>
      <c r="H21" s="109"/>
      <c r="I21" s="59"/>
      <c r="O21" s="90">
        <f t="shared" si="3"/>
        <v>0</v>
      </c>
      <c r="P21" s="5">
        <f t="shared" si="4"/>
        <v>0</v>
      </c>
      <c r="Q21" s="5" t="str">
        <f t="shared" si="5"/>
        <v/>
      </c>
      <c r="R21" s="5">
        <f t="shared" si="8"/>
        <v>0</v>
      </c>
      <c r="S21" s="91">
        <f t="shared" si="6"/>
        <v>0</v>
      </c>
      <c r="T21" s="5">
        <f t="shared" si="7"/>
        <v>0</v>
      </c>
      <c r="Z21" s="5">
        <f t="shared" si="0"/>
        <v>0</v>
      </c>
      <c r="AA21" s="125" t="str">
        <f t="shared" si="1"/>
        <v/>
      </c>
      <c r="AB21" s="125" t="str">
        <f t="shared" si="2"/>
        <v/>
      </c>
    </row>
    <row r="22" spans="1:28" s="5" customFormat="1" ht="19.5" customHeight="1">
      <c r="A22" s="107">
        <v>16</v>
      </c>
      <c r="B22" s="98"/>
      <c r="C22" s="99"/>
      <c r="D22" s="99"/>
      <c r="E22" s="124" t="str">
        <f>IF(G22="×",INDEX(スギ材積表!$B$1:$AO$45,MATCH(D22,スギ材積表!$A$1:$A$45,0),MATCH(C22,スギ材積表!$B$1:$AO$1,0)),"")</f>
        <v/>
      </c>
      <c r="F22" s="124" t="str">
        <f>_xlfn.IFNA(IF(G22="",INDEX(スギ材積表!$B$1:$AO$45,MATCH(D22,スギ材積表!$A$1:$A$45,0),MATCH(C22,スギ材積表!$B$1:$AO$1,0)),""),"")</f>
        <v/>
      </c>
      <c r="G22" s="101"/>
      <c r="H22" s="110"/>
      <c r="I22" s="59"/>
      <c r="O22" s="90">
        <f t="shared" si="3"/>
        <v>0</v>
      </c>
      <c r="P22" s="5">
        <f t="shared" si="4"/>
        <v>0</v>
      </c>
      <c r="Q22" s="5" t="str">
        <f t="shared" si="5"/>
        <v/>
      </c>
      <c r="R22" s="5">
        <f t="shared" si="8"/>
        <v>0</v>
      </c>
      <c r="S22" s="91">
        <f t="shared" si="6"/>
        <v>0</v>
      </c>
      <c r="T22" s="5">
        <f t="shared" si="7"/>
        <v>0</v>
      </c>
      <c r="Z22" s="5">
        <f t="shared" si="0"/>
        <v>0</v>
      </c>
      <c r="AA22" s="125" t="str">
        <f t="shared" si="1"/>
        <v/>
      </c>
      <c r="AB22" s="125" t="str">
        <f t="shared" si="2"/>
        <v/>
      </c>
    </row>
    <row r="23" spans="1:28" s="5" customFormat="1" ht="19.5" customHeight="1">
      <c r="A23" s="107">
        <v>17</v>
      </c>
      <c r="B23" s="98"/>
      <c r="C23" s="100"/>
      <c r="D23" s="99"/>
      <c r="E23" s="124" t="str">
        <f>IF(G23="×",INDEX(スギ材積表!$B$1:$AO$45,MATCH(D23,スギ材積表!$A$1:$A$45,0),MATCH(C23,スギ材積表!$B$1:$AO$1,0)),"")</f>
        <v/>
      </c>
      <c r="F23" s="124" t="str">
        <f>_xlfn.IFNA(IF(G23="",INDEX(スギ材積表!$B$1:$AO$45,MATCH(D23,スギ材積表!$A$1:$A$45,0),MATCH(C23,スギ材積表!$B$1:$AO$1,0)),""),"")</f>
        <v/>
      </c>
      <c r="G23" s="101"/>
      <c r="H23" s="111"/>
      <c r="I23" s="59"/>
      <c r="O23" s="90">
        <f t="shared" si="3"/>
        <v>0</v>
      </c>
      <c r="P23" s="5">
        <f t="shared" si="4"/>
        <v>0</v>
      </c>
      <c r="Q23" s="5" t="str">
        <f t="shared" si="5"/>
        <v/>
      </c>
      <c r="R23" s="5">
        <f t="shared" si="8"/>
        <v>0</v>
      </c>
      <c r="S23" s="91">
        <f t="shared" si="6"/>
        <v>0</v>
      </c>
      <c r="T23" s="5">
        <f t="shared" si="7"/>
        <v>0</v>
      </c>
      <c r="Z23" s="5">
        <f t="shared" si="0"/>
        <v>0</v>
      </c>
      <c r="AA23" s="125" t="str">
        <f t="shared" si="1"/>
        <v/>
      </c>
      <c r="AB23" s="125" t="str">
        <f t="shared" si="2"/>
        <v/>
      </c>
    </row>
    <row r="24" spans="1:28" s="5" customFormat="1" ht="19.5" customHeight="1">
      <c r="A24" s="107">
        <v>18</v>
      </c>
      <c r="B24" s="98"/>
      <c r="C24" s="99"/>
      <c r="D24" s="99"/>
      <c r="E24" s="124" t="str">
        <f>IF(G24="×",INDEX(スギ材積表!$B$1:$AO$45,MATCH(D24,スギ材積表!$A$1:$A$45,0),MATCH(C24,スギ材積表!$B$1:$AO$1,0)),"")</f>
        <v/>
      </c>
      <c r="F24" s="124" t="str">
        <f>_xlfn.IFNA(IF(G24="",INDEX(スギ材積表!$B$1:$AO$45,MATCH(D24,スギ材積表!$A$1:$A$45,0),MATCH(C24,スギ材積表!$B$1:$AO$1,0)),""),"")</f>
        <v/>
      </c>
      <c r="G24" s="101"/>
      <c r="H24" s="110"/>
      <c r="I24" s="59"/>
      <c r="O24" s="90">
        <f t="shared" si="3"/>
        <v>0</v>
      </c>
      <c r="P24" s="5">
        <f t="shared" si="4"/>
        <v>0</v>
      </c>
      <c r="Q24" s="5" t="str">
        <f t="shared" si="5"/>
        <v/>
      </c>
      <c r="R24" s="5">
        <f t="shared" si="8"/>
        <v>0</v>
      </c>
      <c r="S24" s="91">
        <f t="shared" si="6"/>
        <v>0</v>
      </c>
      <c r="T24" s="5">
        <f t="shared" si="7"/>
        <v>0</v>
      </c>
      <c r="Z24" s="5">
        <f t="shared" si="0"/>
        <v>0</v>
      </c>
      <c r="AA24" s="125" t="str">
        <f t="shared" si="1"/>
        <v/>
      </c>
      <c r="AB24" s="125" t="str">
        <f t="shared" si="2"/>
        <v/>
      </c>
    </row>
    <row r="25" spans="1:28" s="5" customFormat="1" ht="19.5" customHeight="1">
      <c r="A25" s="107">
        <v>19</v>
      </c>
      <c r="B25" s="98"/>
      <c r="C25" s="100"/>
      <c r="D25" s="99"/>
      <c r="E25" s="124" t="str">
        <f>IF(G25="×",INDEX(スギ材積表!$B$1:$AO$45,MATCH(D25,スギ材積表!$A$1:$A$45,0),MATCH(C25,スギ材積表!$B$1:$AO$1,0)),"")</f>
        <v/>
      </c>
      <c r="F25" s="124" t="str">
        <f>_xlfn.IFNA(IF(G25="",INDEX(スギ材積表!$B$1:$AO$45,MATCH(D25,スギ材積表!$A$1:$A$45,0),MATCH(C25,スギ材積表!$B$1:$AO$1,0)),""),"")</f>
        <v/>
      </c>
      <c r="G25" s="101"/>
      <c r="H25" s="103"/>
      <c r="I25" s="59"/>
      <c r="O25" s="90">
        <f t="shared" si="3"/>
        <v>0</v>
      </c>
      <c r="P25" s="5">
        <f t="shared" si="4"/>
        <v>0</v>
      </c>
      <c r="Q25" s="5" t="str">
        <f t="shared" si="5"/>
        <v/>
      </c>
      <c r="R25" s="5">
        <f t="shared" si="8"/>
        <v>0</v>
      </c>
      <c r="S25" s="91">
        <f t="shared" si="6"/>
        <v>0</v>
      </c>
      <c r="T25" s="5">
        <f t="shared" si="7"/>
        <v>0</v>
      </c>
      <c r="Z25" s="5">
        <f t="shared" si="0"/>
        <v>0</v>
      </c>
      <c r="AA25" s="125" t="str">
        <f t="shared" si="1"/>
        <v/>
      </c>
      <c r="AB25" s="125" t="str">
        <f t="shared" si="2"/>
        <v/>
      </c>
    </row>
    <row r="26" spans="1:28" s="5" customFormat="1" ht="19.5" customHeight="1">
      <c r="A26" s="107">
        <v>20</v>
      </c>
      <c r="B26" s="98"/>
      <c r="C26" s="99"/>
      <c r="D26" s="99"/>
      <c r="E26" s="124" t="str">
        <f>IF(G26="×",INDEX(スギ材積表!$B$1:$AO$45,MATCH(D26,スギ材積表!$A$1:$A$45,0),MATCH(C26,スギ材積表!$B$1:$AO$1,0)),"")</f>
        <v/>
      </c>
      <c r="F26" s="124" t="str">
        <f>_xlfn.IFNA(IF(G26="",INDEX(スギ材積表!$B$1:$AO$45,MATCH(D26,スギ材積表!$A$1:$A$45,0),MATCH(C26,スギ材積表!$B$1:$AO$1,0)),""),"")</f>
        <v/>
      </c>
      <c r="G26" s="101"/>
      <c r="H26" s="105"/>
      <c r="I26" s="59"/>
      <c r="O26" s="90">
        <f t="shared" si="3"/>
        <v>0</v>
      </c>
      <c r="P26" s="5">
        <f t="shared" si="4"/>
        <v>0</v>
      </c>
      <c r="Q26" s="5" t="str">
        <f t="shared" si="5"/>
        <v/>
      </c>
      <c r="R26" s="5">
        <f t="shared" si="8"/>
        <v>0</v>
      </c>
      <c r="S26" s="91">
        <f t="shared" si="6"/>
        <v>0</v>
      </c>
      <c r="T26" s="5">
        <f t="shared" si="7"/>
        <v>0</v>
      </c>
      <c r="Z26" s="5">
        <f t="shared" si="0"/>
        <v>0</v>
      </c>
      <c r="AA26" s="125" t="str">
        <f t="shared" si="1"/>
        <v/>
      </c>
      <c r="AB26" s="125" t="str">
        <f t="shared" si="2"/>
        <v/>
      </c>
    </row>
    <row r="27" spans="1:28" s="5" customFormat="1" ht="19.5" customHeight="1">
      <c r="A27" s="107">
        <v>21</v>
      </c>
      <c r="B27" s="98"/>
      <c r="C27" s="100"/>
      <c r="D27" s="99"/>
      <c r="E27" s="124" t="str">
        <f>IF(G27="×",INDEX(スギ材積表!$B$1:$AO$45,MATCH(D27,スギ材積表!$A$1:$A$45,0),MATCH(C27,スギ材積表!$B$1:$AO$1,0)),"")</f>
        <v/>
      </c>
      <c r="F27" s="124" t="str">
        <f>_xlfn.IFNA(IF(G27="",INDEX(スギ材積表!$B$1:$AO$45,MATCH(D27,スギ材積表!$A$1:$A$45,0),MATCH(C27,スギ材積表!$B$1:$AO$1,0)),""),"")</f>
        <v/>
      </c>
      <c r="G27" s="101"/>
      <c r="H27" s="105"/>
      <c r="I27" s="59"/>
      <c r="O27" s="90">
        <f t="shared" si="3"/>
        <v>0</v>
      </c>
      <c r="P27" s="5">
        <f t="shared" si="4"/>
        <v>0</v>
      </c>
      <c r="Q27" s="5" t="str">
        <f t="shared" si="5"/>
        <v/>
      </c>
      <c r="R27" s="5">
        <f t="shared" si="8"/>
        <v>0</v>
      </c>
      <c r="S27" s="91">
        <f t="shared" si="6"/>
        <v>0</v>
      </c>
      <c r="T27" s="5">
        <f t="shared" si="7"/>
        <v>0</v>
      </c>
      <c r="Z27" s="5">
        <f t="shared" si="0"/>
        <v>0</v>
      </c>
      <c r="AA27" s="125" t="str">
        <f t="shared" si="1"/>
        <v/>
      </c>
      <c r="AB27" s="125" t="str">
        <f t="shared" si="2"/>
        <v/>
      </c>
    </row>
    <row r="28" spans="1:28" s="5" customFormat="1" ht="19.5" customHeight="1">
      <c r="A28" s="107">
        <v>22</v>
      </c>
      <c r="B28" s="98"/>
      <c r="C28" s="99"/>
      <c r="D28" s="99"/>
      <c r="E28" s="124" t="str">
        <f>IF(G28="×",INDEX(スギ材積表!$B$1:$AO$45,MATCH(D28,スギ材積表!$A$1:$A$45,0),MATCH(C28,スギ材積表!$B$1:$AO$1,0)),"")</f>
        <v/>
      </c>
      <c r="F28" s="124" t="str">
        <f>_xlfn.IFNA(IF(G28="",INDEX(スギ材積表!$B$1:$AO$45,MATCH(D28,スギ材積表!$A$1:$A$45,0),MATCH(C28,スギ材積表!$B$1:$AO$1,0)),""),"")</f>
        <v/>
      </c>
      <c r="G28" s="101"/>
      <c r="H28" s="105"/>
      <c r="I28" s="59"/>
      <c r="O28" s="90">
        <f t="shared" si="3"/>
        <v>0</v>
      </c>
      <c r="P28" s="5">
        <f t="shared" si="4"/>
        <v>0</v>
      </c>
      <c r="Q28" s="5" t="str">
        <f t="shared" si="5"/>
        <v/>
      </c>
      <c r="R28" s="5">
        <f t="shared" si="8"/>
        <v>0</v>
      </c>
      <c r="S28" s="91">
        <f t="shared" si="6"/>
        <v>0</v>
      </c>
      <c r="T28" s="5">
        <f t="shared" si="7"/>
        <v>0</v>
      </c>
      <c r="Z28" s="5">
        <f t="shared" si="0"/>
        <v>0</v>
      </c>
      <c r="AA28" s="125" t="str">
        <f t="shared" si="1"/>
        <v/>
      </c>
      <c r="AB28" s="125" t="str">
        <f t="shared" si="2"/>
        <v/>
      </c>
    </row>
    <row r="29" spans="1:28" s="5" customFormat="1" ht="19.5" customHeight="1">
      <c r="A29" s="107">
        <v>23</v>
      </c>
      <c r="B29" s="98"/>
      <c r="C29" s="100"/>
      <c r="D29" s="99"/>
      <c r="E29" s="124" t="str">
        <f>IF(G29="×",INDEX(スギ材積表!$B$1:$AO$45,MATCH(D29,スギ材積表!$A$1:$A$45,0),MATCH(C29,スギ材積表!$B$1:$AO$1,0)),"")</f>
        <v/>
      </c>
      <c r="F29" s="124" t="str">
        <f>_xlfn.IFNA(IF(G29="",INDEX(スギ材積表!$B$1:$AO$45,MATCH(D29,スギ材積表!$A$1:$A$45,0),MATCH(C29,スギ材積表!$B$1:$AO$1,0)),""),"")</f>
        <v/>
      </c>
      <c r="G29" s="101"/>
      <c r="H29" s="105"/>
      <c r="I29" s="59"/>
      <c r="O29" s="90">
        <f t="shared" si="3"/>
        <v>0</v>
      </c>
      <c r="P29" s="5">
        <f t="shared" si="4"/>
        <v>0</v>
      </c>
      <c r="Q29" s="5" t="str">
        <f t="shared" si="5"/>
        <v/>
      </c>
      <c r="R29" s="5">
        <f t="shared" si="8"/>
        <v>0</v>
      </c>
      <c r="S29" s="91">
        <f t="shared" si="6"/>
        <v>0</v>
      </c>
      <c r="T29" s="5">
        <f t="shared" si="7"/>
        <v>0</v>
      </c>
      <c r="Z29" s="5">
        <f t="shared" si="0"/>
        <v>0</v>
      </c>
      <c r="AA29" s="125" t="str">
        <f t="shared" si="1"/>
        <v/>
      </c>
      <c r="AB29" s="125" t="str">
        <f t="shared" si="2"/>
        <v/>
      </c>
    </row>
    <row r="30" spans="1:28" s="5" customFormat="1" ht="19.5" customHeight="1">
      <c r="A30" s="107">
        <v>24</v>
      </c>
      <c r="B30" s="98"/>
      <c r="C30" s="99"/>
      <c r="D30" s="99"/>
      <c r="E30" s="124" t="str">
        <f>IF(G30="×",INDEX(スギ材積表!$B$1:$AO$45,MATCH(D30,スギ材積表!$A$1:$A$45,0),MATCH(C30,スギ材積表!$B$1:$AO$1,0)),"")</f>
        <v/>
      </c>
      <c r="F30" s="124" t="str">
        <f>_xlfn.IFNA(IF(G30="",INDEX(スギ材積表!$B$1:$AO$45,MATCH(D30,スギ材積表!$A$1:$A$45,0),MATCH(C30,スギ材積表!$B$1:$AO$1,0)),""),"")</f>
        <v/>
      </c>
      <c r="G30" s="101"/>
      <c r="H30" s="105"/>
      <c r="I30" s="59"/>
      <c r="O30" s="90">
        <f t="shared" si="3"/>
        <v>0</v>
      </c>
      <c r="P30" s="5">
        <f t="shared" si="4"/>
        <v>0</v>
      </c>
      <c r="Q30" s="5" t="str">
        <f t="shared" si="5"/>
        <v/>
      </c>
      <c r="R30" s="5">
        <f t="shared" si="8"/>
        <v>0</v>
      </c>
      <c r="S30" s="91">
        <f t="shared" si="6"/>
        <v>0</v>
      </c>
      <c r="T30" s="5">
        <f t="shared" si="7"/>
        <v>0</v>
      </c>
      <c r="Z30" s="5">
        <f t="shared" si="0"/>
        <v>0</v>
      </c>
      <c r="AA30" s="125" t="str">
        <f t="shared" si="1"/>
        <v/>
      </c>
      <c r="AB30" s="125" t="str">
        <f t="shared" si="2"/>
        <v/>
      </c>
    </row>
    <row r="31" spans="1:28" s="5" customFormat="1" ht="19.5" customHeight="1">
      <c r="A31" s="107">
        <v>25</v>
      </c>
      <c r="B31" s="98"/>
      <c r="C31" s="100"/>
      <c r="D31" s="99"/>
      <c r="E31" s="124" t="str">
        <f>IF(G31="×",INDEX(スギ材積表!$B$1:$AO$45,MATCH(D31,スギ材積表!$A$1:$A$45,0),MATCH(C31,スギ材積表!$B$1:$AO$1,0)),"")</f>
        <v/>
      </c>
      <c r="F31" s="124" t="str">
        <f>_xlfn.IFNA(IF(G31="",INDEX(スギ材積表!$B$1:$AO$45,MATCH(D31,スギ材積表!$A$1:$A$45,0),MATCH(C31,スギ材積表!$B$1:$AO$1,0)),""),"")</f>
        <v/>
      </c>
      <c r="G31" s="101"/>
      <c r="H31" s="105"/>
      <c r="I31" s="59"/>
      <c r="O31" s="90">
        <f t="shared" si="3"/>
        <v>0</v>
      </c>
      <c r="P31" s="5">
        <f t="shared" si="4"/>
        <v>0</v>
      </c>
      <c r="Q31" s="5" t="str">
        <f t="shared" si="5"/>
        <v/>
      </c>
      <c r="R31" s="5">
        <f t="shared" si="8"/>
        <v>0</v>
      </c>
      <c r="S31" s="91">
        <f t="shared" si="6"/>
        <v>0</v>
      </c>
      <c r="T31" s="5">
        <f t="shared" si="7"/>
        <v>0</v>
      </c>
      <c r="Z31" s="5">
        <f t="shared" si="0"/>
        <v>0</v>
      </c>
      <c r="AA31" s="125" t="str">
        <f t="shared" si="1"/>
        <v/>
      </c>
      <c r="AB31" s="125" t="str">
        <f t="shared" si="2"/>
        <v/>
      </c>
    </row>
    <row r="32" spans="1:28" s="5" customFormat="1" ht="19.5" customHeight="1">
      <c r="A32" s="107">
        <v>26</v>
      </c>
      <c r="B32" s="98"/>
      <c r="C32" s="99"/>
      <c r="D32" s="99"/>
      <c r="E32" s="124" t="str">
        <f>IF(G32="×",INDEX(スギ材積表!$B$1:$AO$45,MATCH(D32,スギ材積表!$A$1:$A$45,0),MATCH(C32,スギ材積表!$B$1:$AO$1,0)),"")</f>
        <v/>
      </c>
      <c r="F32" s="124" t="str">
        <f>_xlfn.IFNA(IF(G32="",INDEX(スギ材積表!$B$1:$AO$45,MATCH(D32,スギ材積表!$A$1:$A$45,0),MATCH(C32,スギ材積表!$B$1:$AO$1,0)),""),"")</f>
        <v/>
      </c>
      <c r="G32" s="101"/>
      <c r="H32" s="105"/>
      <c r="I32" s="59"/>
      <c r="O32" s="90">
        <f t="shared" si="3"/>
        <v>0</v>
      </c>
      <c r="P32" s="5">
        <f t="shared" si="4"/>
        <v>0</v>
      </c>
      <c r="Q32" s="5" t="str">
        <f t="shared" si="5"/>
        <v/>
      </c>
      <c r="R32" s="5">
        <f t="shared" si="8"/>
        <v>0</v>
      </c>
      <c r="S32" s="91">
        <f t="shared" si="6"/>
        <v>0</v>
      </c>
      <c r="T32" s="5">
        <f t="shared" si="7"/>
        <v>0</v>
      </c>
      <c r="Z32" s="5">
        <f t="shared" si="0"/>
        <v>0</v>
      </c>
      <c r="AA32" s="125" t="str">
        <f t="shared" si="1"/>
        <v/>
      </c>
      <c r="AB32" s="125" t="str">
        <f t="shared" si="2"/>
        <v/>
      </c>
    </row>
    <row r="33" spans="1:28" s="5" customFormat="1" ht="19.5" customHeight="1">
      <c r="A33" s="107">
        <v>27</v>
      </c>
      <c r="B33" s="98"/>
      <c r="C33" s="100"/>
      <c r="D33" s="99"/>
      <c r="E33" s="124" t="str">
        <f>IF(G33="×",INDEX(スギ材積表!$B$1:$AO$45,MATCH(D33,スギ材積表!$A$1:$A$45,0),MATCH(C33,スギ材積表!$B$1:$AO$1,0)),"")</f>
        <v/>
      </c>
      <c r="F33" s="124" t="str">
        <f>_xlfn.IFNA(IF(G33="",INDEX(スギ材積表!$B$1:$AO$45,MATCH(D33,スギ材積表!$A$1:$A$45,0),MATCH(C33,スギ材積表!$B$1:$AO$1,0)),""),"")</f>
        <v/>
      </c>
      <c r="G33" s="101"/>
      <c r="H33" s="105"/>
      <c r="I33" s="59"/>
      <c r="O33" s="90">
        <f t="shared" si="3"/>
        <v>0</v>
      </c>
      <c r="P33" s="5">
        <f t="shared" si="4"/>
        <v>0</v>
      </c>
      <c r="Q33" s="5" t="str">
        <f t="shared" si="5"/>
        <v/>
      </c>
      <c r="R33" s="5">
        <f t="shared" si="8"/>
        <v>0</v>
      </c>
      <c r="S33" s="91">
        <f t="shared" si="6"/>
        <v>0</v>
      </c>
      <c r="T33" s="5">
        <f t="shared" si="7"/>
        <v>0</v>
      </c>
      <c r="Z33" s="5">
        <f t="shared" si="0"/>
        <v>0</v>
      </c>
      <c r="AA33" s="125" t="str">
        <f t="shared" si="1"/>
        <v/>
      </c>
      <c r="AB33" s="125" t="str">
        <f t="shared" si="2"/>
        <v/>
      </c>
    </row>
    <row r="34" spans="1:28" s="5" customFormat="1" ht="19.5" customHeight="1">
      <c r="A34" s="107">
        <v>28</v>
      </c>
      <c r="B34" s="98"/>
      <c r="C34" s="99"/>
      <c r="D34" s="99"/>
      <c r="E34" s="124" t="str">
        <f>IF(G34="×",INDEX(スギ材積表!$B$1:$AO$45,MATCH(D34,スギ材積表!$A$1:$A$45,0),MATCH(C34,スギ材積表!$B$1:$AO$1,0)),"")</f>
        <v/>
      </c>
      <c r="F34" s="124" t="str">
        <f>_xlfn.IFNA(IF(G34="",INDEX(スギ材積表!$B$1:$AO$45,MATCH(D34,スギ材積表!$A$1:$A$45,0),MATCH(C34,スギ材積表!$B$1:$AO$1,0)),""),"")</f>
        <v/>
      </c>
      <c r="G34" s="101"/>
      <c r="H34" s="105"/>
      <c r="I34" s="59"/>
      <c r="O34" s="90">
        <f t="shared" si="3"/>
        <v>0</v>
      </c>
      <c r="P34" s="5">
        <f t="shared" si="4"/>
        <v>0</v>
      </c>
      <c r="Q34" s="5" t="str">
        <f t="shared" si="5"/>
        <v/>
      </c>
      <c r="R34" s="5">
        <f t="shared" si="8"/>
        <v>0</v>
      </c>
      <c r="S34" s="91">
        <f t="shared" si="6"/>
        <v>0</v>
      </c>
      <c r="T34" s="5">
        <f t="shared" si="7"/>
        <v>0</v>
      </c>
      <c r="Z34" s="5">
        <f t="shared" si="0"/>
        <v>0</v>
      </c>
      <c r="AA34" s="125" t="str">
        <f t="shared" si="1"/>
        <v/>
      </c>
      <c r="AB34" s="125" t="str">
        <f t="shared" si="2"/>
        <v/>
      </c>
    </row>
    <row r="35" spans="1:28" s="5" customFormat="1" ht="19.5" customHeight="1">
      <c r="A35" s="107">
        <v>29</v>
      </c>
      <c r="B35" s="98"/>
      <c r="C35" s="100"/>
      <c r="D35" s="99"/>
      <c r="E35" s="124" t="str">
        <f>IF(G35="×",INDEX(スギ材積表!$B$1:$AO$45,MATCH(D35,スギ材積表!$A$1:$A$45,0),MATCH(C35,スギ材積表!$B$1:$AO$1,0)),"")</f>
        <v/>
      </c>
      <c r="F35" s="124" t="str">
        <f>_xlfn.IFNA(IF(G35="",INDEX(スギ材積表!$B$1:$AO$45,MATCH(D35,スギ材積表!$A$1:$A$45,0),MATCH(C35,スギ材積表!$B$1:$AO$1,0)),""),"")</f>
        <v/>
      </c>
      <c r="G35" s="101"/>
      <c r="H35" s="105"/>
      <c r="I35" s="59"/>
      <c r="O35" s="90">
        <f t="shared" si="3"/>
        <v>0</v>
      </c>
      <c r="P35" s="5">
        <f t="shared" si="4"/>
        <v>0</v>
      </c>
      <c r="Q35" s="5" t="str">
        <f t="shared" si="5"/>
        <v/>
      </c>
      <c r="R35" s="5">
        <f t="shared" si="8"/>
        <v>0</v>
      </c>
      <c r="S35" s="91">
        <f t="shared" si="6"/>
        <v>0</v>
      </c>
      <c r="T35" s="5">
        <f t="shared" si="7"/>
        <v>0</v>
      </c>
      <c r="Z35" s="5">
        <f t="shared" si="0"/>
        <v>0</v>
      </c>
      <c r="AA35" s="125" t="str">
        <f t="shared" si="1"/>
        <v/>
      </c>
      <c r="AB35" s="125" t="str">
        <f t="shared" si="2"/>
        <v/>
      </c>
    </row>
    <row r="36" spans="1:28" s="5" customFormat="1" ht="19.5" customHeight="1">
      <c r="A36" s="108">
        <v>30</v>
      </c>
      <c r="B36" s="98"/>
      <c r="C36" s="99"/>
      <c r="D36" s="99"/>
      <c r="E36" s="124" t="str">
        <f>IF(G36="×",INDEX(スギ材積表!$B$1:$AO$45,MATCH(D36,スギ材積表!$A$1:$A$45,0),MATCH(C36,スギ材積表!$B$1:$AO$1,0)),"")</f>
        <v/>
      </c>
      <c r="F36" s="124" t="str">
        <f>_xlfn.IFNA(IF(G36="",INDEX(スギ材積表!$B$1:$AO$45,MATCH(D36,スギ材積表!$A$1:$A$45,0),MATCH(C36,スギ材積表!$B$1:$AO$1,0)),""),"")</f>
        <v/>
      </c>
      <c r="G36" s="101"/>
      <c r="H36" s="105"/>
      <c r="I36" s="59"/>
      <c r="O36" s="90">
        <f t="shared" si="3"/>
        <v>0</v>
      </c>
      <c r="P36" s="5">
        <f t="shared" si="4"/>
        <v>0</v>
      </c>
      <c r="Q36" s="5" t="str">
        <f t="shared" si="5"/>
        <v/>
      </c>
      <c r="R36" s="5">
        <f t="shared" si="8"/>
        <v>0</v>
      </c>
      <c r="S36" s="91">
        <f t="shared" si="6"/>
        <v>0</v>
      </c>
      <c r="T36" s="5">
        <f t="shared" si="7"/>
        <v>0</v>
      </c>
      <c r="Z36" s="5">
        <f t="shared" si="0"/>
        <v>0</v>
      </c>
      <c r="AA36" s="125" t="str">
        <f t="shared" si="1"/>
        <v/>
      </c>
      <c r="AB36" s="125" t="str">
        <f t="shared" si="2"/>
        <v/>
      </c>
    </row>
    <row r="37" spans="1:28" s="5" customFormat="1" ht="30" customHeight="1">
      <c r="A37" s="17" t="s">
        <v>1</v>
      </c>
      <c r="B37" s="47">
        <f>SUBTOTAL(3,B7:B36)</f>
        <v>0</v>
      </c>
      <c r="C37" s="83">
        <f>SUM(C7:C36)</f>
        <v>0</v>
      </c>
      <c r="D37" s="84">
        <f>SUM(D7:D36)</f>
        <v>0</v>
      </c>
      <c r="E37" s="48">
        <f>SUM(E7:E36)</f>
        <v>0</v>
      </c>
      <c r="F37" s="48">
        <f>SUM(F7:F36)</f>
        <v>0</v>
      </c>
      <c r="G37" s="78"/>
      <c r="H37" s="77"/>
      <c r="I37" s="139"/>
      <c r="R37" s="5">
        <f>SUM(R7:R36)</f>
        <v>0</v>
      </c>
      <c r="S37" s="91" t="e">
        <f>SUM(S7:S36)/COUNT(F7:F36)</f>
        <v>#DIV/0!</v>
      </c>
      <c r="T37" s="91" t="e">
        <f>SUM(T7:T36)/COUNT(F7:F36)</f>
        <v>#DIV/0!</v>
      </c>
    </row>
    <row r="38" spans="1:28" s="5" customFormat="1" ht="30" customHeight="1">
      <c r="A38" s="6" t="s">
        <v>6</v>
      </c>
      <c r="B38" s="20"/>
      <c r="C38" s="85" t="e">
        <f>C37/B37</f>
        <v>#DIV/0!</v>
      </c>
      <c r="D38" s="86" t="e">
        <f>D37/B37</f>
        <v>#DIV/0!</v>
      </c>
      <c r="E38" s="18" t="s">
        <v>25</v>
      </c>
      <c r="F38" s="29" t="e">
        <f>E37/(E37+F37)</f>
        <v>#DIV/0!</v>
      </c>
      <c r="G38" s="79"/>
      <c r="H38" s="72"/>
      <c r="I38" s="139"/>
    </row>
    <row r="39" spans="1:28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2"/>
      <c r="I39" s="139"/>
      <c r="J39" s="5"/>
      <c r="K39" s="5"/>
    </row>
  </sheetData>
  <mergeCells count="9">
    <mergeCell ref="J8:J9"/>
    <mergeCell ref="A2:H2"/>
    <mergeCell ref="B3:C3"/>
    <mergeCell ref="B4:C4"/>
    <mergeCell ref="E4:F4"/>
    <mergeCell ref="A5:B5"/>
    <mergeCell ref="F5:H5"/>
    <mergeCell ref="E3:F3"/>
    <mergeCell ref="G3:H3"/>
  </mergeCells>
  <phoneticPr fontId="2"/>
  <dataValidations count="2">
    <dataValidation type="list" allowBlank="1" showInputMessage="1" showErrorMessage="1" sqref="G7:G36" xr:uid="{9E546C92-EEB8-4154-A9F5-9E1E03C552A5}">
      <formula1>"×"</formula1>
    </dataValidation>
    <dataValidation type="list" imeMode="on" allowBlank="1" showInputMessage="1" showErrorMessage="1" sqref="F5:H5" xr:uid="{CDA7A7C2-5B8C-4C94-A3A0-4D410D1D5DDF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A21A-9235-48CA-956E-AF5BE6EF6D54}">
  <sheetPr codeName="Sheet5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4" t="s">
        <v>73</v>
      </c>
      <c r="B2" s="154"/>
      <c r="C2" s="154"/>
      <c r="D2" s="154"/>
      <c r="E2" s="154"/>
      <c r="F2" s="154"/>
      <c r="G2" s="154"/>
      <c r="H2" s="154"/>
    </row>
    <row r="3" spans="1:27" s="5" customFormat="1" ht="30" customHeight="1">
      <c r="A3" s="58" t="s">
        <v>3</v>
      </c>
      <c r="B3" s="176" t="str">
        <f>'間伐 (野帳1)'!B3:C3</f>
        <v xml:space="preserve"> 令和〇年度　市町村森林経営管理事業</v>
      </c>
      <c r="C3" s="177"/>
      <c r="D3" s="49" t="s">
        <v>32</v>
      </c>
      <c r="E3" s="180" t="str">
        <f>'間伐 (野帳1)'!E3:F3</f>
        <v>○○市町村</v>
      </c>
      <c r="F3" s="181"/>
      <c r="G3" s="182" t="str">
        <f>'間伐 (野帳1)'!G3:H3</f>
        <v>○○</v>
      </c>
      <c r="H3" s="183"/>
    </row>
    <row r="4" spans="1:27" s="5" customFormat="1" ht="24.75" customHeight="1">
      <c r="A4" s="58" t="s">
        <v>0</v>
      </c>
      <c r="B4" s="176" t="str">
        <f>'間伐 (野帳1)'!B4:C4</f>
        <v>保育間伐Ｉ</v>
      </c>
      <c r="C4" s="177"/>
      <c r="D4" s="34" t="s">
        <v>23</v>
      </c>
      <c r="E4" s="178" t="str">
        <f>'間伐 (野帳1)'!E4:F4</f>
        <v>〇.○○</v>
      </c>
      <c r="F4" s="179"/>
      <c r="G4" s="80" t="s">
        <v>24</v>
      </c>
      <c r="H4" s="81"/>
    </row>
    <row r="5" spans="1:27" s="5" customFormat="1" ht="21" customHeight="1">
      <c r="A5" s="169" t="s">
        <v>44</v>
      </c>
      <c r="B5" s="170"/>
      <c r="C5" s="41"/>
      <c r="D5" s="54" t="s">
        <v>31</v>
      </c>
      <c r="E5" s="55" t="e">
        <f>DEGREES(ATAN(K8/K9))</f>
        <v>#DIV/0!</v>
      </c>
      <c r="F5" s="166" t="s">
        <v>28</v>
      </c>
      <c r="G5" s="166"/>
      <c r="H5" s="166"/>
    </row>
    <row r="6" spans="1:27" s="5" customFormat="1" ht="28.5" customHeight="1">
      <c r="A6" s="50" t="s">
        <v>37</v>
      </c>
      <c r="B6" s="51" t="s">
        <v>34</v>
      </c>
      <c r="C6" s="52" t="s">
        <v>35</v>
      </c>
      <c r="D6" s="52" t="s">
        <v>36</v>
      </c>
      <c r="E6" s="53" t="s">
        <v>47</v>
      </c>
      <c r="F6" s="53" t="s">
        <v>33</v>
      </c>
      <c r="G6" s="87" t="s">
        <v>38</v>
      </c>
      <c r="H6" s="76" t="s">
        <v>39</v>
      </c>
      <c r="N6" s="92" t="s">
        <v>51</v>
      </c>
      <c r="O6" s="92" t="s">
        <v>52</v>
      </c>
      <c r="P6" s="88" t="s">
        <v>53</v>
      </c>
      <c r="Q6" s="5" t="s">
        <v>50</v>
      </c>
      <c r="R6" s="89" t="s">
        <v>48</v>
      </c>
      <c r="S6" s="89" t="s">
        <v>49</v>
      </c>
    </row>
    <row r="7" spans="1:27" s="5" customFormat="1" ht="19.5" customHeight="1">
      <c r="A7" s="42">
        <v>1</v>
      </c>
      <c r="B7" s="98"/>
      <c r="C7" s="99"/>
      <c r="D7" s="99"/>
      <c r="E7" s="124" t="str">
        <f>IF(G7="×",INDEX(スギ材積表!$B$1:$AO$45,MATCH(D7,スギ材積表!$A$1:$A$45,0),MATCH(C7,スギ材積表!$B$1:$AO$1,0)),"")</f>
        <v/>
      </c>
      <c r="F7" s="124" t="str">
        <f>_xlfn.IFNA(IF(G7="",INDEX(スギ材積表!$B$1:$AO$45,MATCH(D7,スギ材積表!$A$1:$A$45,0),MATCH(C7,スギ材積表!$B$1:$AO$1,0)),""),"")</f>
        <v/>
      </c>
      <c r="G7" s="101"/>
      <c r="H7" s="109"/>
      <c r="N7" s="90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91">
        <f>N7*Q7</f>
        <v>0</v>
      </c>
      <c r="S7" s="5">
        <f>O7*Q7</f>
        <v>0</v>
      </c>
      <c r="V7" s="5" t="s">
        <v>57</v>
      </c>
      <c r="W7" s="123">
        <f>SUMIF(Y7:Y36,"有",Z7:Z36)</f>
        <v>0</v>
      </c>
      <c r="Y7" s="5" t="e">
        <f>#REF!</f>
        <v>#REF!</v>
      </c>
      <c r="Z7" s="125" t="str">
        <f t="shared" ref="Z7:Z36" si="3">E7</f>
        <v/>
      </c>
      <c r="AA7" s="125" t="str">
        <f t="shared" ref="AA7:AA36" si="4">F7</f>
        <v/>
      </c>
    </row>
    <row r="8" spans="1:27" s="5" customFormat="1" ht="19.5" customHeight="1">
      <c r="A8" s="43">
        <v>2</v>
      </c>
      <c r="B8" s="98"/>
      <c r="C8" s="99"/>
      <c r="D8" s="99"/>
      <c r="E8" s="124" t="str">
        <f>IF(G8="×",INDEX(スギ材積表!$B$1:$AO$45,MATCH(D8,スギ材積表!$A$1:$A$45,0),MATCH(C8,スギ材積表!$B$1:$AO$1,0)),"")</f>
        <v/>
      </c>
      <c r="F8" s="124" t="str">
        <f>_xlfn.IFNA(IF(G8="",INDEX(スギ材積表!$B$1:$AO$45,MATCH(D8,スギ材積表!$A$1:$A$45,0),MATCH(C8,スギ材積表!$B$1:$AO$1,0)),""),"")</f>
        <v/>
      </c>
      <c r="G8" s="101"/>
      <c r="H8" s="109"/>
      <c r="I8" s="165" t="s">
        <v>30</v>
      </c>
      <c r="J8" s="57" t="s">
        <v>40</v>
      </c>
      <c r="K8" s="56"/>
      <c r="N8" s="90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1">
        <f t="shared" ref="R8:R36" si="5">N8*Q8</f>
        <v>0</v>
      </c>
      <c r="S8" s="5">
        <f t="shared" ref="S8:S36" si="6">O8*Q8</f>
        <v>0</v>
      </c>
      <c r="V8" s="5" t="s">
        <v>56</v>
      </c>
      <c r="W8" s="123">
        <f>SUMIF(Y7:Y36,"有",AA7:AA36)</f>
        <v>0</v>
      </c>
      <c r="Y8" s="5" t="e">
        <f>#REF!</f>
        <v>#REF!</v>
      </c>
      <c r="Z8" s="125" t="str">
        <f t="shared" si="3"/>
        <v/>
      </c>
      <c r="AA8" s="125" t="str">
        <f t="shared" si="4"/>
        <v/>
      </c>
    </row>
    <row r="9" spans="1:27" s="5" customFormat="1" ht="19.5" customHeight="1">
      <c r="A9" s="42">
        <v>3</v>
      </c>
      <c r="B9" s="98"/>
      <c r="C9" s="99"/>
      <c r="D9" s="99"/>
      <c r="E9" s="124" t="str">
        <f>IF(G9="×",INDEX(スギ材積表!$B$1:$AO$45,MATCH(D9,スギ材積表!$A$1:$A$45,0),MATCH(C9,スギ材積表!$B$1:$AO$1,0)),"")</f>
        <v/>
      </c>
      <c r="F9" s="124" t="str">
        <f>_xlfn.IFNA(IF(G9="",INDEX(スギ材積表!$B$1:$AO$45,MATCH(D9,スギ材積表!$A$1:$A$45,0),MATCH(C9,スギ材積表!$B$1:$AO$1,0)),""),"")</f>
        <v/>
      </c>
      <c r="G9" s="101"/>
      <c r="H9" s="109"/>
      <c r="I9" s="165"/>
      <c r="J9" s="57" t="s">
        <v>41</v>
      </c>
      <c r="K9" s="56"/>
      <c r="N9" s="90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1">
        <f t="shared" si="5"/>
        <v>0</v>
      </c>
      <c r="S9" s="5">
        <f t="shared" si="6"/>
        <v>0</v>
      </c>
      <c r="V9" s="5" t="s">
        <v>55</v>
      </c>
      <c r="W9" s="123">
        <f>SUM(W7:W8)</f>
        <v>0</v>
      </c>
      <c r="Y9" s="5" t="e">
        <f>#REF!</f>
        <v>#REF!</v>
      </c>
      <c r="Z9" s="125" t="str">
        <f t="shared" si="3"/>
        <v/>
      </c>
      <c r="AA9" s="125" t="str">
        <f t="shared" si="4"/>
        <v/>
      </c>
    </row>
    <row r="10" spans="1:27" s="5" customFormat="1" ht="19.5" customHeight="1">
      <c r="A10" s="43">
        <v>4</v>
      </c>
      <c r="B10" s="98"/>
      <c r="C10" s="100"/>
      <c r="D10" s="99"/>
      <c r="E10" s="124" t="str">
        <f>IF(G10="×",INDEX(スギ材積表!$B$1:$AO$45,MATCH(D10,スギ材積表!$A$1:$A$45,0),MATCH(C10,スギ材積表!$B$1:$AO$1,0)),"")</f>
        <v/>
      </c>
      <c r="F10" s="124" t="str">
        <f>_xlfn.IFNA(IF(G10="",INDEX(スギ材積表!$B$1:$AO$45,MATCH(D10,スギ材積表!$A$1:$A$45,0),MATCH(C10,スギ材積表!$B$1:$AO$1,0)),""),"")</f>
        <v/>
      </c>
      <c r="G10" s="101"/>
      <c r="H10" s="102"/>
      <c r="N10" s="90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1">
        <f t="shared" si="5"/>
        <v>0</v>
      </c>
      <c r="S10" s="5">
        <f t="shared" si="6"/>
        <v>0</v>
      </c>
      <c r="Y10" s="5" t="e">
        <f>#REF!</f>
        <v>#REF!</v>
      </c>
      <c r="Z10" s="125" t="str">
        <f t="shared" si="3"/>
        <v/>
      </c>
      <c r="AA10" s="125" t="str">
        <f t="shared" si="4"/>
        <v/>
      </c>
    </row>
    <row r="11" spans="1:27" s="5" customFormat="1" ht="19.5" customHeight="1">
      <c r="A11" s="44">
        <v>5</v>
      </c>
      <c r="B11" s="98"/>
      <c r="C11" s="100"/>
      <c r="D11" s="99"/>
      <c r="E11" s="124" t="str">
        <f>IF(G11="×",INDEX(スギ材積表!$B$1:$AO$45,MATCH(D11,スギ材積表!$A$1:$A$45,0),MATCH(C11,スギ材積表!$B$1:$AO$1,0)),"")</f>
        <v/>
      </c>
      <c r="F11" s="124" t="str">
        <f>_xlfn.IFNA(IF(G11="",INDEX(スギ材積表!$B$1:$AO$45,MATCH(D11,スギ材積表!$A$1:$A$45,0),MATCH(C11,スギ材積表!$B$1:$AO$1,0)),""),"")</f>
        <v/>
      </c>
      <c r="G11" s="101"/>
      <c r="H11" s="109"/>
      <c r="N11" s="90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1">
        <f t="shared" si="5"/>
        <v>0</v>
      </c>
      <c r="S11" s="5">
        <f t="shared" si="6"/>
        <v>0</v>
      </c>
      <c r="Y11" s="5" t="e">
        <f>#REF!</f>
        <v>#REF!</v>
      </c>
      <c r="Z11" s="125" t="str">
        <f t="shared" si="3"/>
        <v/>
      </c>
      <c r="AA11" s="125" t="str">
        <f t="shared" si="4"/>
        <v/>
      </c>
    </row>
    <row r="12" spans="1:27" s="5" customFormat="1" ht="19.5" customHeight="1">
      <c r="A12" s="45">
        <v>6</v>
      </c>
      <c r="B12" s="98"/>
      <c r="C12" s="99"/>
      <c r="D12" s="99"/>
      <c r="E12" s="124" t="str">
        <f>IF(G12="×",INDEX(スギ材積表!$B$1:$AO$45,MATCH(D12,スギ材積表!$A$1:$A$45,0),MATCH(C12,スギ材積表!$B$1:$AO$1,0)),"")</f>
        <v/>
      </c>
      <c r="F12" s="124" t="str">
        <f>_xlfn.IFNA(IF(G12="",INDEX(スギ材積表!$B$1:$AO$45,MATCH(D12,スギ材積表!$A$1:$A$45,0),MATCH(C12,スギ材積表!$B$1:$AO$1,0)),""),"")</f>
        <v/>
      </c>
      <c r="G12" s="101"/>
      <c r="H12" s="109"/>
      <c r="N12" s="90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1">
        <f t="shared" si="5"/>
        <v>0</v>
      </c>
      <c r="S12" s="5">
        <f t="shared" si="6"/>
        <v>0</v>
      </c>
      <c r="Y12" s="5" t="e">
        <f>#REF!</f>
        <v>#REF!</v>
      </c>
      <c r="Z12" s="125" t="str">
        <f t="shared" si="3"/>
        <v/>
      </c>
      <c r="AA12" s="125" t="str">
        <f t="shared" si="4"/>
        <v/>
      </c>
    </row>
    <row r="13" spans="1:27" s="5" customFormat="1" ht="19.5" customHeight="1">
      <c r="A13" s="44">
        <v>7</v>
      </c>
      <c r="B13" s="98"/>
      <c r="C13" s="100"/>
      <c r="D13" s="99"/>
      <c r="E13" s="124" t="str">
        <f>IF(G13="×",INDEX(スギ材積表!$B$1:$AO$45,MATCH(D13,スギ材積表!$A$1:$A$45,0),MATCH(C13,スギ材積表!$B$1:$AO$1,0)),"")</f>
        <v/>
      </c>
      <c r="F13" s="124" t="str">
        <f>_xlfn.IFNA(IF(G13="",INDEX(スギ材積表!$B$1:$AO$45,MATCH(D13,スギ材積表!$A$1:$A$45,0),MATCH(C13,スギ材積表!$B$1:$AO$1,0)),""),"")</f>
        <v/>
      </c>
      <c r="G13" s="101"/>
      <c r="H13" s="102"/>
      <c r="N13" s="90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1">
        <f t="shared" si="5"/>
        <v>0</v>
      </c>
      <c r="S13" s="5">
        <f t="shared" si="6"/>
        <v>0</v>
      </c>
      <c r="Y13" s="5" t="e">
        <f>#REF!</f>
        <v>#REF!</v>
      </c>
      <c r="Z13" s="125" t="str">
        <f t="shared" si="3"/>
        <v/>
      </c>
      <c r="AA13" s="125" t="str">
        <f t="shared" si="4"/>
        <v/>
      </c>
    </row>
    <row r="14" spans="1:27" s="5" customFormat="1" ht="19.5" customHeight="1">
      <c r="A14" s="45">
        <v>8</v>
      </c>
      <c r="B14" s="98"/>
      <c r="C14" s="100"/>
      <c r="D14" s="99"/>
      <c r="E14" s="124" t="str">
        <f>IF(G14="×",INDEX(スギ材積表!$B$1:$AO$45,MATCH(D14,スギ材積表!$A$1:$A$45,0),MATCH(C14,スギ材積表!$B$1:$AO$1,0)),"")</f>
        <v/>
      </c>
      <c r="F14" s="124" t="str">
        <f>_xlfn.IFNA(IF(G14="",INDEX(スギ材積表!$B$1:$AO$45,MATCH(D14,スギ材積表!$A$1:$A$45,0),MATCH(C14,スギ材積表!$B$1:$AO$1,0)),""),"")</f>
        <v/>
      </c>
      <c r="G14" s="101"/>
      <c r="H14" s="109"/>
      <c r="N14" s="90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1">
        <f t="shared" si="5"/>
        <v>0</v>
      </c>
      <c r="S14" s="5">
        <f t="shared" si="6"/>
        <v>0</v>
      </c>
      <c r="Y14" s="5" t="e">
        <f>#REF!</f>
        <v>#REF!</v>
      </c>
      <c r="Z14" s="125" t="str">
        <f t="shared" si="3"/>
        <v/>
      </c>
      <c r="AA14" s="125" t="str">
        <f t="shared" si="4"/>
        <v/>
      </c>
    </row>
    <row r="15" spans="1:27" s="5" customFormat="1" ht="19.5" customHeight="1">
      <c r="A15" s="44">
        <v>9</v>
      </c>
      <c r="B15" s="98"/>
      <c r="C15" s="100"/>
      <c r="D15" s="99"/>
      <c r="E15" s="124" t="str">
        <f>IF(G15="×",INDEX(スギ材積表!$B$1:$AO$45,MATCH(D15,スギ材積表!$A$1:$A$45,0),MATCH(C15,スギ材積表!$B$1:$AO$1,0)),"")</f>
        <v/>
      </c>
      <c r="F15" s="124" t="str">
        <f>_xlfn.IFNA(IF(G15="",INDEX(スギ材積表!$B$1:$AO$45,MATCH(D15,スギ材積表!$A$1:$A$45,0),MATCH(C15,スギ材積表!$B$1:$AO$1,0)),""),"")</f>
        <v/>
      </c>
      <c r="G15" s="101"/>
      <c r="H15" s="109"/>
      <c r="N15" s="90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1">
        <f t="shared" si="5"/>
        <v>0</v>
      </c>
      <c r="S15" s="5">
        <f t="shared" si="6"/>
        <v>0</v>
      </c>
      <c r="Y15" s="5" t="e">
        <f>#REF!</f>
        <v>#REF!</v>
      </c>
      <c r="Z15" s="125" t="str">
        <f t="shared" si="3"/>
        <v/>
      </c>
      <c r="AA15" s="125" t="str">
        <f t="shared" si="4"/>
        <v/>
      </c>
    </row>
    <row r="16" spans="1:27" s="5" customFormat="1" ht="19.5" customHeight="1">
      <c r="A16" s="45">
        <v>10</v>
      </c>
      <c r="B16" s="98"/>
      <c r="C16" s="99"/>
      <c r="D16" s="99"/>
      <c r="E16" s="124" t="str">
        <f>IF(G16="×",INDEX(スギ材積表!$B$1:$AO$45,MATCH(D16,スギ材積表!$A$1:$A$45,0),MATCH(C16,スギ材積表!$B$1:$AO$1,0)),"")</f>
        <v/>
      </c>
      <c r="F16" s="124" t="str">
        <f>_xlfn.IFNA(IF(G16="",INDEX(スギ材積表!$B$1:$AO$45,MATCH(D16,スギ材積表!$A$1:$A$45,0),MATCH(C16,スギ材積表!$B$1:$AO$1,0)),""),"")</f>
        <v/>
      </c>
      <c r="G16" s="101"/>
      <c r="H16" s="109"/>
      <c r="N16" s="90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1">
        <f t="shared" si="5"/>
        <v>0</v>
      </c>
      <c r="S16" s="5">
        <f t="shared" si="6"/>
        <v>0</v>
      </c>
      <c r="Y16" s="5" t="e">
        <f>#REF!</f>
        <v>#REF!</v>
      </c>
      <c r="Z16" s="125" t="str">
        <f t="shared" si="3"/>
        <v/>
      </c>
      <c r="AA16" s="125" t="str">
        <f t="shared" si="4"/>
        <v/>
      </c>
    </row>
    <row r="17" spans="1:27" s="5" customFormat="1" ht="19.5" customHeight="1">
      <c r="A17" s="44">
        <v>11</v>
      </c>
      <c r="B17" s="98"/>
      <c r="C17" s="99"/>
      <c r="D17" s="99"/>
      <c r="E17" s="124" t="str">
        <f>IF(G17="×",INDEX(スギ材積表!$B$1:$AO$45,MATCH(D17,スギ材積表!$A$1:$A$45,0),MATCH(C17,スギ材積表!$B$1:$AO$1,0)),"")</f>
        <v/>
      </c>
      <c r="F17" s="124" t="str">
        <f>_xlfn.IFNA(IF(G17="",INDEX(スギ材積表!$B$1:$AO$45,MATCH(D17,スギ材積表!$A$1:$A$45,0),MATCH(C17,スギ材積表!$B$1:$AO$1,0)),""),"")</f>
        <v/>
      </c>
      <c r="G17" s="101"/>
      <c r="H17" s="109"/>
      <c r="N17" s="90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1">
        <f t="shared" si="5"/>
        <v>0</v>
      </c>
      <c r="S17" s="5">
        <f t="shared" si="6"/>
        <v>0</v>
      </c>
      <c r="Y17" s="5" t="e">
        <f>#REF!</f>
        <v>#REF!</v>
      </c>
      <c r="Z17" s="125" t="str">
        <f t="shared" si="3"/>
        <v/>
      </c>
      <c r="AA17" s="125" t="str">
        <f t="shared" si="4"/>
        <v/>
      </c>
    </row>
    <row r="18" spans="1:27" s="5" customFormat="1" ht="19.5" customHeight="1">
      <c r="A18" s="45">
        <v>12</v>
      </c>
      <c r="B18" s="98"/>
      <c r="C18" s="100"/>
      <c r="D18" s="99"/>
      <c r="E18" s="124" t="str">
        <f>IF(G18="×",INDEX(スギ材積表!$B$1:$AO$45,MATCH(D18,スギ材積表!$A$1:$A$45,0),MATCH(C18,スギ材積表!$B$1:$AO$1,0)),"")</f>
        <v/>
      </c>
      <c r="F18" s="124" t="str">
        <f>_xlfn.IFNA(IF(G18="",INDEX(スギ材積表!$B$1:$AO$45,MATCH(D18,スギ材積表!$A$1:$A$45,0),MATCH(C18,スギ材積表!$B$1:$AO$1,0)),""),"")</f>
        <v/>
      </c>
      <c r="G18" s="101"/>
      <c r="H18" s="109"/>
      <c r="N18" s="90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1">
        <f t="shared" si="5"/>
        <v>0</v>
      </c>
      <c r="S18" s="5">
        <f t="shared" si="6"/>
        <v>0</v>
      </c>
      <c r="Y18" s="5" t="e">
        <f>#REF!</f>
        <v>#REF!</v>
      </c>
      <c r="Z18" s="125" t="str">
        <f t="shared" si="3"/>
        <v/>
      </c>
      <c r="AA18" s="125" t="str">
        <f t="shared" si="4"/>
        <v/>
      </c>
    </row>
    <row r="19" spans="1:27" s="5" customFormat="1" ht="19.5" customHeight="1">
      <c r="A19" s="44">
        <v>13</v>
      </c>
      <c r="B19" s="98"/>
      <c r="C19" s="100"/>
      <c r="D19" s="99"/>
      <c r="E19" s="124" t="str">
        <f>IF(G19="×",INDEX(スギ材積表!$B$1:$AO$45,MATCH(D19,スギ材積表!$A$1:$A$45,0),MATCH(C19,スギ材積表!$B$1:$AO$1,0)),"")</f>
        <v/>
      </c>
      <c r="F19" s="124" t="str">
        <f>_xlfn.IFNA(IF(G19="",INDEX(スギ材積表!$B$1:$AO$45,MATCH(D19,スギ材積表!$A$1:$A$45,0),MATCH(C19,スギ材積表!$B$1:$AO$1,0)),""),"")</f>
        <v/>
      </c>
      <c r="G19" s="101"/>
      <c r="H19" s="109"/>
      <c r="N19" s="90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1">
        <f t="shared" si="5"/>
        <v>0</v>
      </c>
      <c r="S19" s="5">
        <f t="shared" si="6"/>
        <v>0</v>
      </c>
      <c r="Y19" s="5" t="e">
        <f>#REF!</f>
        <v>#REF!</v>
      </c>
      <c r="Z19" s="125" t="str">
        <f t="shared" si="3"/>
        <v/>
      </c>
      <c r="AA19" s="125" t="str">
        <f t="shared" si="4"/>
        <v/>
      </c>
    </row>
    <row r="20" spans="1:27" s="5" customFormat="1" ht="19.5" customHeight="1">
      <c r="A20" s="45">
        <v>14</v>
      </c>
      <c r="B20" s="98"/>
      <c r="C20" s="99"/>
      <c r="D20" s="99"/>
      <c r="E20" s="124" t="str">
        <f>IF(G20="×",INDEX(スギ材積表!$B$1:$AO$45,MATCH(D20,スギ材積表!$A$1:$A$45,0),MATCH(C20,スギ材積表!$B$1:$AO$1,0)),"")</f>
        <v/>
      </c>
      <c r="F20" s="124" t="str">
        <f>_xlfn.IFNA(IF(G20="",INDEX(スギ材積表!$B$1:$AO$45,MATCH(D20,スギ材積表!$A$1:$A$45,0),MATCH(C20,スギ材積表!$B$1:$AO$1,0)),""),"")</f>
        <v/>
      </c>
      <c r="G20" s="101"/>
      <c r="H20" s="109"/>
      <c r="N20" s="90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1">
        <f t="shared" si="5"/>
        <v>0</v>
      </c>
      <c r="S20" s="5">
        <f t="shared" si="6"/>
        <v>0</v>
      </c>
      <c r="Y20" s="5" t="e">
        <f>#REF!</f>
        <v>#REF!</v>
      </c>
      <c r="Z20" s="125" t="str">
        <f t="shared" si="3"/>
        <v/>
      </c>
      <c r="AA20" s="125" t="str">
        <f t="shared" si="4"/>
        <v/>
      </c>
    </row>
    <row r="21" spans="1:27" s="5" customFormat="1" ht="19.5" customHeight="1">
      <c r="A21" s="44">
        <v>15</v>
      </c>
      <c r="B21" s="98"/>
      <c r="C21" s="100"/>
      <c r="D21" s="99"/>
      <c r="E21" s="124" t="str">
        <f>IF(G21="×",INDEX(スギ材積表!$B$1:$AO$45,MATCH(D21,スギ材積表!$A$1:$A$45,0),MATCH(C21,スギ材積表!$B$1:$AO$1,0)),"")</f>
        <v/>
      </c>
      <c r="F21" s="124" t="str">
        <f>_xlfn.IFNA(IF(G21="",INDEX(スギ材積表!$B$1:$AO$45,MATCH(D21,スギ材積表!$A$1:$A$45,0),MATCH(C21,スギ材積表!$B$1:$AO$1,0)),""),"")</f>
        <v/>
      </c>
      <c r="G21" s="101"/>
      <c r="H21" s="109"/>
      <c r="N21" s="90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1">
        <f t="shared" si="5"/>
        <v>0</v>
      </c>
      <c r="S21" s="5">
        <f t="shared" si="6"/>
        <v>0</v>
      </c>
      <c r="Y21" s="5" t="e">
        <f>#REF!</f>
        <v>#REF!</v>
      </c>
      <c r="Z21" s="125" t="str">
        <f t="shared" si="3"/>
        <v/>
      </c>
      <c r="AA21" s="125" t="str">
        <f t="shared" si="4"/>
        <v/>
      </c>
    </row>
    <row r="22" spans="1:27" s="5" customFormat="1" ht="19.5" customHeight="1">
      <c r="A22" s="45">
        <v>16</v>
      </c>
      <c r="B22" s="98"/>
      <c r="C22" s="99"/>
      <c r="D22" s="99"/>
      <c r="E22" s="124" t="str">
        <f>IF(G22="×",INDEX(スギ材積表!$B$1:$AO$45,MATCH(D22,スギ材積表!$A$1:$A$45,0),MATCH(C22,スギ材積表!$B$1:$AO$1,0)),"")</f>
        <v/>
      </c>
      <c r="F22" s="124" t="str">
        <f>_xlfn.IFNA(IF(G22="",INDEX(スギ材積表!$B$1:$AO$45,MATCH(D22,スギ材積表!$A$1:$A$45,0),MATCH(C22,スギ材積表!$B$1:$AO$1,0)),""),"")</f>
        <v/>
      </c>
      <c r="G22" s="101"/>
      <c r="H22" s="110"/>
      <c r="N22" s="90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1">
        <f t="shared" si="5"/>
        <v>0</v>
      </c>
      <c r="S22" s="5">
        <f t="shared" si="6"/>
        <v>0</v>
      </c>
      <c r="Y22" s="5" t="e">
        <f>#REF!</f>
        <v>#REF!</v>
      </c>
      <c r="Z22" s="125" t="str">
        <f t="shared" si="3"/>
        <v/>
      </c>
      <c r="AA22" s="125" t="str">
        <f t="shared" si="4"/>
        <v/>
      </c>
    </row>
    <row r="23" spans="1:27" s="5" customFormat="1" ht="19.5" customHeight="1">
      <c r="A23" s="44">
        <v>17</v>
      </c>
      <c r="B23" s="98"/>
      <c r="C23" s="100"/>
      <c r="D23" s="99"/>
      <c r="E23" s="124" t="str">
        <f>IF(G23="×",INDEX(スギ材積表!$B$1:$AO$45,MATCH(D23,スギ材積表!$A$1:$A$45,0),MATCH(C23,スギ材積表!$B$1:$AO$1,0)),"")</f>
        <v/>
      </c>
      <c r="F23" s="124" t="str">
        <f>_xlfn.IFNA(IF(G23="",INDEX(スギ材積表!$B$1:$AO$45,MATCH(D23,スギ材積表!$A$1:$A$45,0),MATCH(C23,スギ材積表!$B$1:$AO$1,0)),""),"")</f>
        <v/>
      </c>
      <c r="G23" s="101"/>
      <c r="H23" s="111"/>
      <c r="N23" s="90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1">
        <f t="shared" si="5"/>
        <v>0</v>
      </c>
      <c r="S23" s="5">
        <f t="shared" si="6"/>
        <v>0</v>
      </c>
      <c r="Y23" s="5" t="e">
        <f>#REF!</f>
        <v>#REF!</v>
      </c>
      <c r="Z23" s="125" t="str">
        <f t="shared" si="3"/>
        <v/>
      </c>
      <c r="AA23" s="125" t="str">
        <f t="shared" si="4"/>
        <v/>
      </c>
    </row>
    <row r="24" spans="1:27" s="5" customFormat="1" ht="19.5" customHeight="1">
      <c r="A24" s="45">
        <v>18</v>
      </c>
      <c r="B24" s="98"/>
      <c r="C24" s="99"/>
      <c r="D24" s="99"/>
      <c r="E24" s="124" t="str">
        <f>IF(G24="×",INDEX(スギ材積表!$B$1:$AO$45,MATCH(D24,スギ材積表!$A$1:$A$45,0),MATCH(C24,スギ材積表!$B$1:$AO$1,0)),"")</f>
        <v/>
      </c>
      <c r="F24" s="124" t="str">
        <f>_xlfn.IFNA(IF(G24="",INDEX(スギ材積表!$B$1:$AO$45,MATCH(D24,スギ材積表!$A$1:$A$45,0),MATCH(C24,スギ材積表!$B$1:$AO$1,0)),""),"")</f>
        <v/>
      </c>
      <c r="G24" s="101"/>
      <c r="H24" s="110"/>
      <c r="N24" s="90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1">
        <f t="shared" si="5"/>
        <v>0</v>
      </c>
      <c r="S24" s="5">
        <f t="shared" si="6"/>
        <v>0</v>
      </c>
      <c r="Y24" s="5" t="e">
        <f>#REF!</f>
        <v>#REF!</v>
      </c>
      <c r="Z24" s="125" t="str">
        <f t="shared" si="3"/>
        <v/>
      </c>
      <c r="AA24" s="125" t="str">
        <f t="shared" si="4"/>
        <v/>
      </c>
    </row>
    <row r="25" spans="1:27" s="5" customFormat="1" ht="19.5" customHeight="1">
      <c r="A25" s="44">
        <v>19</v>
      </c>
      <c r="B25" s="98"/>
      <c r="C25" s="100"/>
      <c r="D25" s="99"/>
      <c r="E25" s="124" t="str">
        <f>IF(G25="×",INDEX(スギ材積表!$B$1:$AO$45,MATCH(D25,スギ材積表!$A$1:$A$45,0),MATCH(C25,スギ材積表!$B$1:$AO$1,0)),"")</f>
        <v/>
      </c>
      <c r="F25" s="124" t="str">
        <f>_xlfn.IFNA(IF(G25="",INDEX(スギ材積表!$B$1:$AO$45,MATCH(D25,スギ材積表!$A$1:$A$45,0),MATCH(C25,スギ材積表!$B$1:$AO$1,0)),""),"")</f>
        <v/>
      </c>
      <c r="G25" s="101"/>
      <c r="H25" s="103"/>
      <c r="N25" s="90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1">
        <f t="shared" si="5"/>
        <v>0</v>
      </c>
      <c r="S25" s="5">
        <f t="shared" si="6"/>
        <v>0</v>
      </c>
      <c r="Y25" s="5" t="e">
        <f>#REF!</f>
        <v>#REF!</v>
      </c>
      <c r="Z25" s="125" t="str">
        <f t="shared" si="3"/>
        <v/>
      </c>
      <c r="AA25" s="125" t="str">
        <f t="shared" si="4"/>
        <v/>
      </c>
    </row>
    <row r="26" spans="1:27" s="5" customFormat="1" ht="19.5" customHeight="1">
      <c r="A26" s="45">
        <v>20</v>
      </c>
      <c r="B26" s="98"/>
      <c r="C26" s="99"/>
      <c r="D26" s="99"/>
      <c r="E26" s="124" t="str">
        <f>IF(G26="×",INDEX(スギ材積表!$B$1:$AO$45,MATCH(D26,スギ材積表!$A$1:$A$45,0),MATCH(C26,スギ材積表!$B$1:$AO$1,0)),"")</f>
        <v/>
      </c>
      <c r="F26" s="124" t="str">
        <f>_xlfn.IFNA(IF(G26="",INDEX(スギ材積表!$B$1:$AO$45,MATCH(D26,スギ材積表!$A$1:$A$45,0),MATCH(C26,スギ材積表!$B$1:$AO$1,0)),""),"")</f>
        <v/>
      </c>
      <c r="G26" s="101"/>
      <c r="H26" s="105"/>
      <c r="N26" s="90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1">
        <f t="shared" si="5"/>
        <v>0</v>
      </c>
      <c r="S26" s="5">
        <f t="shared" si="6"/>
        <v>0</v>
      </c>
      <c r="Y26" s="5" t="e">
        <f>#REF!</f>
        <v>#REF!</v>
      </c>
      <c r="Z26" s="125" t="str">
        <f t="shared" si="3"/>
        <v/>
      </c>
      <c r="AA26" s="125" t="str">
        <f t="shared" si="4"/>
        <v/>
      </c>
    </row>
    <row r="27" spans="1:27" s="5" customFormat="1" ht="19.5" customHeight="1">
      <c r="A27" s="44">
        <v>21</v>
      </c>
      <c r="B27" s="98"/>
      <c r="C27" s="100"/>
      <c r="D27" s="99"/>
      <c r="E27" s="124" t="str">
        <f>IF(G27="×",INDEX(スギ材積表!$B$1:$AO$45,MATCH(D27,スギ材積表!$A$1:$A$45,0),MATCH(C27,スギ材積表!$B$1:$AO$1,0)),"")</f>
        <v/>
      </c>
      <c r="F27" s="124" t="str">
        <f>_xlfn.IFNA(IF(G27="",INDEX(スギ材積表!$B$1:$AO$45,MATCH(D27,スギ材積表!$A$1:$A$45,0),MATCH(C27,スギ材積表!$B$1:$AO$1,0)),""),"")</f>
        <v/>
      </c>
      <c r="G27" s="101"/>
      <c r="H27" s="105"/>
      <c r="N27" s="90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1">
        <f t="shared" si="5"/>
        <v>0</v>
      </c>
      <c r="S27" s="5">
        <f t="shared" si="6"/>
        <v>0</v>
      </c>
      <c r="Y27" s="5" t="e">
        <f>#REF!</f>
        <v>#REF!</v>
      </c>
      <c r="Z27" s="125" t="str">
        <f t="shared" si="3"/>
        <v/>
      </c>
      <c r="AA27" s="125" t="str">
        <f t="shared" si="4"/>
        <v/>
      </c>
    </row>
    <row r="28" spans="1:27" s="5" customFormat="1" ht="19.5" customHeight="1">
      <c r="A28" s="45">
        <v>22</v>
      </c>
      <c r="B28" s="98"/>
      <c r="C28" s="99"/>
      <c r="D28" s="99"/>
      <c r="E28" s="124" t="str">
        <f>IF(G28="×",INDEX(スギ材積表!$B$1:$AO$45,MATCH(D28,スギ材積表!$A$1:$A$45,0),MATCH(C28,スギ材積表!$B$1:$AO$1,0)),"")</f>
        <v/>
      </c>
      <c r="F28" s="124" t="str">
        <f>_xlfn.IFNA(IF(G28="",INDEX(スギ材積表!$B$1:$AO$45,MATCH(D28,スギ材積表!$A$1:$A$45,0),MATCH(C28,スギ材積表!$B$1:$AO$1,0)),""),"")</f>
        <v/>
      </c>
      <c r="G28" s="101"/>
      <c r="H28" s="105"/>
      <c r="N28" s="90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1">
        <f t="shared" si="5"/>
        <v>0</v>
      </c>
      <c r="S28" s="5">
        <f t="shared" si="6"/>
        <v>0</v>
      </c>
      <c r="Y28" s="5" t="e">
        <f>#REF!</f>
        <v>#REF!</v>
      </c>
      <c r="Z28" s="125" t="str">
        <f t="shared" si="3"/>
        <v/>
      </c>
      <c r="AA28" s="125" t="str">
        <f t="shared" si="4"/>
        <v/>
      </c>
    </row>
    <row r="29" spans="1:27" s="5" customFormat="1" ht="19.5" customHeight="1">
      <c r="A29" s="44">
        <v>23</v>
      </c>
      <c r="B29" s="98"/>
      <c r="C29" s="100"/>
      <c r="D29" s="99"/>
      <c r="E29" s="124" t="str">
        <f>IF(G29="×",INDEX(スギ材積表!$B$1:$AO$45,MATCH(D29,スギ材積表!$A$1:$A$45,0),MATCH(C29,スギ材積表!$B$1:$AO$1,0)),"")</f>
        <v/>
      </c>
      <c r="F29" s="124" t="str">
        <f>_xlfn.IFNA(IF(G29="",INDEX(スギ材積表!$B$1:$AO$45,MATCH(D29,スギ材積表!$A$1:$A$45,0),MATCH(C29,スギ材積表!$B$1:$AO$1,0)),""),"")</f>
        <v/>
      </c>
      <c r="G29" s="101"/>
      <c r="H29" s="105"/>
      <c r="N29" s="90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1">
        <f t="shared" si="5"/>
        <v>0</v>
      </c>
      <c r="S29" s="5">
        <f t="shared" si="6"/>
        <v>0</v>
      </c>
      <c r="Y29" s="5" t="e">
        <f>#REF!</f>
        <v>#REF!</v>
      </c>
      <c r="Z29" s="125" t="str">
        <f t="shared" si="3"/>
        <v/>
      </c>
      <c r="AA29" s="125" t="str">
        <f t="shared" si="4"/>
        <v/>
      </c>
    </row>
    <row r="30" spans="1:27" s="5" customFormat="1" ht="19.5" customHeight="1">
      <c r="A30" s="45">
        <v>24</v>
      </c>
      <c r="B30" s="98"/>
      <c r="C30" s="99"/>
      <c r="D30" s="99"/>
      <c r="E30" s="124" t="str">
        <f>IF(G30="×",INDEX(スギ材積表!$B$1:$AO$45,MATCH(D30,スギ材積表!$A$1:$A$45,0),MATCH(C30,スギ材積表!$B$1:$AO$1,0)),"")</f>
        <v/>
      </c>
      <c r="F30" s="124" t="str">
        <f>_xlfn.IFNA(IF(G30="",INDEX(スギ材積表!$B$1:$AO$45,MATCH(D30,スギ材積表!$A$1:$A$45,0),MATCH(C30,スギ材積表!$B$1:$AO$1,0)),""),"")</f>
        <v/>
      </c>
      <c r="G30" s="101"/>
      <c r="H30" s="105"/>
      <c r="N30" s="90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1">
        <f t="shared" si="5"/>
        <v>0</v>
      </c>
      <c r="S30" s="5">
        <f t="shared" si="6"/>
        <v>0</v>
      </c>
      <c r="Y30" s="5" t="e">
        <f>#REF!</f>
        <v>#REF!</v>
      </c>
      <c r="Z30" s="125" t="str">
        <f t="shared" si="3"/>
        <v/>
      </c>
      <c r="AA30" s="125" t="str">
        <f t="shared" si="4"/>
        <v/>
      </c>
    </row>
    <row r="31" spans="1:27" s="5" customFormat="1" ht="19.5" customHeight="1">
      <c r="A31" s="44">
        <v>25</v>
      </c>
      <c r="B31" s="98"/>
      <c r="C31" s="100"/>
      <c r="D31" s="99"/>
      <c r="E31" s="124" t="str">
        <f>IF(G31="×",INDEX(スギ材積表!$B$1:$AO$45,MATCH(D31,スギ材積表!$A$1:$A$45,0),MATCH(C31,スギ材積表!$B$1:$AO$1,0)),"")</f>
        <v/>
      </c>
      <c r="F31" s="124" t="str">
        <f>_xlfn.IFNA(IF(G31="",INDEX(スギ材積表!$B$1:$AO$45,MATCH(D31,スギ材積表!$A$1:$A$45,0),MATCH(C31,スギ材積表!$B$1:$AO$1,0)),""),"")</f>
        <v/>
      </c>
      <c r="G31" s="101"/>
      <c r="H31" s="105"/>
      <c r="N31" s="90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1">
        <f t="shared" si="5"/>
        <v>0</v>
      </c>
      <c r="S31" s="5">
        <f t="shared" si="6"/>
        <v>0</v>
      </c>
      <c r="Y31" s="5" t="e">
        <f>#REF!</f>
        <v>#REF!</v>
      </c>
      <c r="Z31" s="125" t="str">
        <f t="shared" si="3"/>
        <v/>
      </c>
      <c r="AA31" s="125" t="str">
        <f t="shared" si="4"/>
        <v/>
      </c>
    </row>
    <row r="32" spans="1:27" s="5" customFormat="1" ht="19.5" customHeight="1">
      <c r="A32" s="45">
        <v>26</v>
      </c>
      <c r="B32" s="98"/>
      <c r="C32" s="99"/>
      <c r="D32" s="99"/>
      <c r="E32" s="124" t="str">
        <f>IF(G32="×",INDEX(スギ材積表!$B$1:$AO$45,MATCH(D32,スギ材積表!$A$1:$A$45,0),MATCH(C32,スギ材積表!$B$1:$AO$1,0)),"")</f>
        <v/>
      </c>
      <c r="F32" s="124" t="str">
        <f>_xlfn.IFNA(IF(G32="",INDEX(スギ材積表!$B$1:$AO$45,MATCH(D32,スギ材積表!$A$1:$A$45,0),MATCH(C32,スギ材積表!$B$1:$AO$1,0)),""),"")</f>
        <v/>
      </c>
      <c r="G32" s="101"/>
      <c r="H32" s="105"/>
      <c r="N32" s="90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1">
        <f t="shared" si="5"/>
        <v>0</v>
      </c>
      <c r="S32" s="5">
        <f t="shared" si="6"/>
        <v>0</v>
      </c>
      <c r="Y32" s="5" t="e">
        <f>#REF!</f>
        <v>#REF!</v>
      </c>
      <c r="Z32" s="125" t="str">
        <f t="shared" si="3"/>
        <v/>
      </c>
      <c r="AA32" s="125" t="str">
        <f t="shared" si="4"/>
        <v/>
      </c>
    </row>
    <row r="33" spans="1:27" s="5" customFormat="1" ht="19.5" customHeight="1">
      <c r="A33" s="44">
        <v>27</v>
      </c>
      <c r="B33" s="98"/>
      <c r="C33" s="100"/>
      <c r="D33" s="99"/>
      <c r="E33" s="124" t="str">
        <f>IF(G33="×",INDEX(スギ材積表!$B$1:$AO$45,MATCH(D33,スギ材積表!$A$1:$A$45,0),MATCH(C33,スギ材積表!$B$1:$AO$1,0)),"")</f>
        <v/>
      </c>
      <c r="F33" s="124" t="str">
        <f>_xlfn.IFNA(IF(G33="",INDEX(スギ材積表!$B$1:$AO$45,MATCH(D33,スギ材積表!$A$1:$A$45,0),MATCH(C33,スギ材積表!$B$1:$AO$1,0)),""),"")</f>
        <v/>
      </c>
      <c r="G33" s="101"/>
      <c r="H33" s="105"/>
      <c r="N33" s="90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1">
        <f t="shared" si="5"/>
        <v>0</v>
      </c>
      <c r="S33" s="5">
        <f t="shared" si="6"/>
        <v>0</v>
      </c>
      <c r="Y33" s="5" t="e">
        <f>#REF!</f>
        <v>#REF!</v>
      </c>
      <c r="Z33" s="125" t="str">
        <f t="shared" si="3"/>
        <v/>
      </c>
      <c r="AA33" s="125" t="str">
        <f t="shared" si="4"/>
        <v/>
      </c>
    </row>
    <row r="34" spans="1:27" s="5" customFormat="1" ht="19.5" customHeight="1">
      <c r="A34" s="45">
        <v>28</v>
      </c>
      <c r="B34" s="98"/>
      <c r="C34" s="99"/>
      <c r="D34" s="99"/>
      <c r="E34" s="124" t="str">
        <f>IF(G34="×",INDEX(スギ材積表!$B$1:$AO$45,MATCH(D34,スギ材積表!$A$1:$A$45,0),MATCH(C34,スギ材積表!$B$1:$AO$1,0)),"")</f>
        <v/>
      </c>
      <c r="F34" s="124" t="str">
        <f>_xlfn.IFNA(IF(G34="",INDEX(スギ材積表!$B$1:$AO$45,MATCH(D34,スギ材積表!$A$1:$A$45,0),MATCH(C34,スギ材積表!$B$1:$AO$1,0)),""),"")</f>
        <v/>
      </c>
      <c r="G34" s="101"/>
      <c r="H34" s="105"/>
      <c r="N34" s="90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1">
        <f t="shared" si="5"/>
        <v>0</v>
      </c>
      <c r="S34" s="5">
        <f t="shared" si="6"/>
        <v>0</v>
      </c>
      <c r="Y34" s="5" t="e">
        <f>#REF!</f>
        <v>#REF!</v>
      </c>
      <c r="Z34" s="125" t="str">
        <f t="shared" si="3"/>
        <v/>
      </c>
      <c r="AA34" s="125" t="str">
        <f t="shared" si="4"/>
        <v/>
      </c>
    </row>
    <row r="35" spans="1:27" s="5" customFormat="1" ht="19.5" customHeight="1">
      <c r="A35" s="44">
        <v>29</v>
      </c>
      <c r="B35" s="98"/>
      <c r="C35" s="100"/>
      <c r="D35" s="99"/>
      <c r="E35" s="124" t="str">
        <f>IF(G35="×",INDEX(スギ材積表!$B$1:$AO$45,MATCH(D35,スギ材積表!$A$1:$A$45,0),MATCH(C35,スギ材積表!$B$1:$AO$1,0)),"")</f>
        <v/>
      </c>
      <c r="F35" s="124" t="str">
        <f>_xlfn.IFNA(IF(G35="",INDEX(スギ材積表!$B$1:$AO$45,MATCH(D35,スギ材積表!$A$1:$A$45,0),MATCH(C35,スギ材積表!$B$1:$AO$1,0)),""),"")</f>
        <v/>
      </c>
      <c r="G35" s="101"/>
      <c r="H35" s="105"/>
      <c r="N35" s="90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1">
        <f t="shared" si="5"/>
        <v>0</v>
      </c>
      <c r="S35" s="5">
        <f t="shared" si="6"/>
        <v>0</v>
      </c>
      <c r="Y35" s="5" t="e">
        <f>#REF!</f>
        <v>#REF!</v>
      </c>
      <c r="Z35" s="125" t="str">
        <f t="shared" si="3"/>
        <v/>
      </c>
      <c r="AA35" s="125" t="str">
        <f t="shared" si="4"/>
        <v/>
      </c>
    </row>
    <row r="36" spans="1:27" s="5" customFormat="1" ht="19.5" customHeight="1">
      <c r="A36" s="46">
        <v>30</v>
      </c>
      <c r="B36" s="98"/>
      <c r="C36" s="99"/>
      <c r="D36" s="99"/>
      <c r="E36" s="124" t="str">
        <f>IF(G36="×",INDEX(スギ材積表!$B$1:$AO$45,MATCH(D36,スギ材積表!$A$1:$A$45,0),MATCH(C36,スギ材積表!$B$1:$AO$1,0)),"")</f>
        <v/>
      </c>
      <c r="F36" s="124" t="str">
        <f>_xlfn.IFNA(IF(G36="",INDEX(スギ材積表!$B$1:$AO$45,MATCH(D36,スギ材積表!$A$1:$A$45,0),MATCH(C36,スギ材積表!$B$1:$AO$1,0)),""),"")</f>
        <v/>
      </c>
      <c r="G36" s="101"/>
      <c r="H36" s="105"/>
      <c r="N36" s="90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1">
        <f t="shared" si="5"/>
        <v>0</v>
      </c>
      <c r="S36" s="5">
        <f t="shared" si="6"/>
        <v>0</v>
      </c>
      <c r="Y36" s="5" t="e">
        <f>#REF!</f>
        <v>#REF!</v>
      </c>
      <c r="Z36" s="125" t="str">
        <f t="shared" si="3"/>
        <v/>
      </c>
      <c r="AA36" s="125" t="str">
        <f t="shared" si="4"/>
        <v/>
      </c>
    </row>
    <row r="37" spans="1:27" s="5" customFormat="1" ht="30" customHeight="1">
      <c r="A37" s="17" t="s">
        <v>1</v>
      </c>
      <c r="B37" s="47">
        <f>SUBTOTAL(3,B7:B36)</f>
        <v>0</v>
      </c>
      <c r="C37" s="83">
        <f>SUM(C7:C36)</f>
        <v>0</v>
      </c>
      <c r="D37" s="84">
        <f>SUM(D7:D36)</f>
        <v>0</v>
      </c>
      <c r="E37" s="48">
        <f>SUM(E7:E36)</f>
        <v>0</v>
      </c>
      <c r="F37" s="48">
        <f>SUM(F7:F36)</f>
        <v>0</v>
      </c>
      <c r="G37" s="78"/>
      <c r="H37" s="77"/>
      <c r="Q37" s="5">
        <f>SUM(Q7:Q36)</f>
        <v>0</v>
      </c>
      <c r="R37" s="91" t="e">
        <f>SUM(R7:R36)/COUNT(F7:F36)</f>
        <v>#DIV/0!</v>
      </c>
      <c r="S37" s="91" t="e">
        <f>SUM(S7:S36)/COUNT(F7:F36)</f>
        <v>#DIV/0!</v>
      </c>
    </row>
    <row r="38" spans="1:27" s="5" customFormat="1" ht="30" customHeight="1">
      <c r="A38" s="6" t="s">
        <v>6</v>
      </c>
      <c r="B38" s="20"/>
      <c r="C38" s="85" t="e">
        <f>C37/B37</f>
        <v>#DIV/0!</v>
      </c>
      <c r="D38" s="86" t="e">
        <f>D37/B37</f>
        <v>#DIV/0!</v>
      </c>
      <c r="E38" s="18" t="s">
        <v>25</v>
      </c>
      <c r="F38" s="29" t="e">
        <f>E37/(E37+F37)</f>
        <v>#DIV/0!</v>
      </c>
      <c r="G38" s="79"/>
      <c r="H38" s="72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2"/>
      <c r="I39" s="5"/>
      <c r="J39" s="5"/>
    </row>
  </sheetData>
  <mergeCells count="9">
    <mergeCell ref="I8:I9"/>
    <mergeCell ref="A2:H2"/>
    <mergeCell ref="B3:C3"/>
    <mergeCell ref="B4:C4"/>
    <mergeCell ref="E4:F4"/>
    <mergeCell ref="A5:B5"/>
    <mergeCell ref="F5:H5"/>
    <mergeCell ref="E3:F3"/>
    <mergeCell ref="G3:H3"/>
  </mergeCells>
  <phoneticPr fontId="2"/>
  <dataValidations count="2">
    <dataValidation type="list" imeMode="on" allowBlank="1" showInputMessage="1" showErrorMessage="1" sqref="F5:H5" xr:uid="{EB5AAF58-EE59-48A3-A9F8-3E7F61B8B4CF}">
      <formula1>"方形プロット(10ｍ×10ｍ), 円形プロット(半径 5.64ｍ)"</formula1>
    </dataValidation>
    <dataValidation type="list" allowBlank="1" showInputMessage="1" showErrorMessage="1" sqref="G7:G36" xr:uid="{5C0F3B1A-6CEB-481A-AB3B-84CC50EACC2A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AD70-D012-4177-B828-920F75389EEA}">
  <sheetPr codeName="Sheet6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4" t="s">
        <v>73</v>
      </c>
      <c r="B2" s="154"/>
      <c r="C2" s="154"/>
      <c r="D2" s="154"/>
      <c r="E2" s="154"/>
      <c r="F2" s="154"/>
      <c r="G2" s="154"/>
      <c r="H2" s="154"/>
    </row>
    <row r="3" spans="1:27" s="5" customFormat="1" ht="30" customHeight="1">
      <c r="A3" s="58" t="s">
        <v>3</v>
      </c>
      <c r="B3" s="176" t="str">
        <f>'間伐 (野帳1)'!B3:C3</f>
        <v xml:space="preserve"> 令和〇年度　市町村森林経営管理事業</v>
      </c>
      <c r="C3" s="177"/>
      <c r="D3" s="49" t="s">
        <v>32</v>
      </c>
      <c r="E3" s="180" t="str">
        <f>'間伐 (野帳1)'!E3:F3</f>
        <v>○○市町村</v>
      </c>
      <c r="F3" s="181"/>
      <c r="G3" s="182" t="str">
        <f>'間伐 (野帳1)'!G3:H3</f>
        <v>○○</v>
      </c>
      <c r="H3" s="183"/>
    </row>
    <row r="4" spans="1:27" s="5" customFormat="1" ht="24.75" customHeight="1">
      <c r="A4" s="58" t="s">
        <v>0</v>
      </c>
      <c r="B4" s="176" t="str">
        <f>'間伐 (野帳1)'!B4:C4</f>
        <v>保育間伐Ｉ</v>
      </c>
      <c r="C4" s="177"/>
      <c r="D4" s="34" t="s">
        <v>23</v>
      </c>
      <c r="E4" s="178" t="str">
        <f>'間伐 (野帳1)'!E4:F4</f>
        <v>〇.○○</v>
      </c>
      <c r="F4" s="179"/>
      <c r="G4" s="80" t="s">
        <v>24</v>
      </c>
      <c r="H4" s="81"/>
    </row>
    <row r="5" spans="1:27" s="5" customFormat="1" ht="21" customHeight="1">
      <c r="A5" s="169" t="s">
        <v>43</v>
      </c>
      <c r="B5" s="170"/>
      <c r="C5" s="41"/>
      <c r="D5" s="54" t="s">
        <v>31</v>
      </c>
      <c r="E5" s="55" t="e">
        <f>DEGREES(ATAN(K8/K9))</f>
        <v>#DIV/0!</v>
      </c>
      <c r="F5" s="166" t="s">
        <v>28</v>
      </c>
      <c r="G5" s="166"/>
      <c r="H5" s="166"/>
    </row>
    <row r="6" spans="1:27" s="5" customFormat="1" ht="28.5" customHeight="1">
      <c r="A6" s="50" t="s">
        <v>17</v>
      </c>
      <c r="B6" s="51" t="s">
        <v>34</v>
      </c>
      <c r="C6" s="52" t="s">
        <v>35</v>
      </c>
      <c r="D6" s="52" t="s">
        <v>36</v>
      </c>
      <c r="E6" s="53" t="s">
        <v>47</v>
      </c>
      <c r="F6" s="53" t="s">
        <v>33</v>
      </c>
      <c r="G6" s="87" t="s">
        <v>38</v>
      </c>
      <c r="H6" s="76" t="s">
        <v>39</v>
      </c>
      <c r="N6" s="92" t="s">
        <v>51</v>
      </c>
      <c r="O6" s="92" t="s">
        <v>52</v>
      </c>
      <c r="P6" s="88" t="s">
        <v>53</v>
      </c>
      <c r="Q6" s="5" t="s">
        <v>50</v>
      </c>
      <c r="R6" s="89" t="s">
        <v>48</v>
      </c>
      <c r="S6" s="89" t="s">
        <v>49</v>
      </c>
    </row>
    <row r="7" spans="1:27" s="5" customFormat="1" ht="19.5" customHeight="1">
      <c r="A7" s="42">
        <v>1</v>
      </c>
      <c r="B7" s="98"/>
      <c r="C7" s="99"/>
      <c r="D7" s="99"/>
      <c r="E7" s="124" t="str">
        <f>IF(G7="×",INDEX(スギ材積表!$B$1:$AO$45,MATCH(D7,スギ材積表!$A$1:$A$45,0),MATCH(C7,スギ材積表!$B$1:$AO$1,0)),"")</f>
        <v/>
      </c>
      <c r="F7" s="124" t="str">
        <f>_xlfn.IFNA(IF(G7="",INDEX(スギ材積表!$B$1:$AO$45,MATCH(D7,スギ材積表!$A$1:$A$45,0),MATCH(C7,スギ材積表!$B$1:$AO$1,0)),""),"")</f>
        <v/>
      </c>
      <c r="G7" s="101"/>
      <c r="H7" s="109"/>
      <c r="N7" s="90">
        <f t="shared" ref="N7:N36" si="0">INDEX(C7:C37,1,1)</f>
        <v>0</v>
      </c>
      <c r="O7" s="5">
        <f t="shared" ref="O7:O23" si="1">INDEX(D7:D20,1,1)</f>
        <v>0</v>
      </c>
      <c r="P7" s="5" t="str">
        <f t="shared" ref="P7:P36" si="2">IFERROR(F7/F7,"")</f>
        <v/>
      </c>
      <c r="Q7" s="5">
        <f>IF(P7="",0,1)</f>
        <v>0</v>
      </c>
      <c r="R7" s="91">
        <f>N7*Q7</f>
        <v>0</v>
      </c>
      <c r="S7" s="5">
        <f>O7*Q7</f>
        <v>0</v>
      </c>
      <c r="V7" s="5" t="s">
        <v>57</v>
      </c>
      <c r="W7" s="123">
        <f>SUMIF(Y7:Y36,"有",Z7:Z36)</f>
        <v>0</v>
      </c>
      <c r="Y7" s="5" t="e">
        <f>#REF!</f>
        <v>#REF!</v>
      </c>
      <c r="Z7" s="125" t="str">
        <f t="shared" ref="Z7:Z36" si="3">E7</f>
        <v/>
      </c>
      <c r="AA7" s="125" t="str">
        <f t="shared" ref="AA7:AA36" si="4">F7</f>
        <v/>
      </c>
    </row>
    <row r="8" spans="1:27" s="5" customFormat="1" ht="19.5" customHeight="1">
      <c r="A8" s="43">
        <v>2</v>
      </c>
      <c r="B8" s="98"/>
      <c r="C8" s="99"/>
      <c r="D8" s="99"/>
      <c r="E8" s="124" t="str">
        <f>IF(G8="×",INDEX(スギ材積表!$B$1:$AO$45,MATCH(D8,スギ材積表!$A$1:$A$45,0),MATCH(C8,スギ材積表!$B$1:$AO$1,0)),"")</f>
        <v/>
      </c>
      <c r="F8" s="124" t="str">
        <f>_xlfn.IFNA(IF(G8="",INDEX(スギ材積表!$B$1:$AO$45,MATCH(D8,スギ材積表!$A$1:$A$45,0),MATCH(C8,スギ材積表!$B$1:$AO$1,0)),""),"")</f>
        <v/>
      </c>
      <c r="G8" s="101"/>
      <c r="H8" s="109"/>
      <c r="I8" s="165" t="s">
        <v>30</v>
      </c>
      <c r="J8" s="57" t="s">
        <v>40</v>
      </c>
      <c r="K8" s="56"/>
      <c r="N8" s="90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1">
        <f t="shared" ref="R8:R36" si="5">N8*Q8</f>
        <v>0</v>
      </c>
      <c r="S8" s="5">
        <f t="shared" ref="S8:S36" si="6">O8*Q8</f>
        <v>0</v>
      </c>
      <c r="V8" s="5" t="s">
        <v>56</v>
      </c>
      <c r="W8" s="123">
        <f>SUMIF(Y7:Y36,"有",AA7:AA36)</f>
        <v>0</v>
      </c>
      <c r="Y8" s="5" t="e">
        <f>#REF!</f>
        <v>#REF!</v>
      </c>
      <c r="Z8" s="125" t="str">
        <f t="shared" si="3"/>
        <v/>
      </c>
      <c r="AA8" s="125" t="str">
        <f t="shared" si="4"/>
        <v/>
      </c>
    </row>
    <row r="9" spans="1:27" s="5" customFormat="1" ht="19.5" customHeight="1">
      <c r="A9" s="42">
        <v>3</v>
      </c>
      <c r="B9" s="98"/>
      <c r="C9" s="99"/>
      <c r="D9" s="99"/>
      <c r="E9" s="124" t="str">
        <f>IF(G9="×",INDEX(スギ材積表!$B$1:$AO$45,MATCH(D9,スギ材積表!$A$1:$A$45,0),MATCH(C9,スギ材積表!$B$1:$AO$1,0)),"")</f>
        <v/>
      </c>
      <c r="F9" s="124" t="str">
        <f>_xlfn.IFNA(IF(G9="",INDEX(スギ材積表!$B$1:$AO$45,MATCH(D9,スギ材積表!$A$1:$A$45,0),MATCH(C9,スギ材積表!$B$1:$AO$1,0)),""),"")</f>
        <v/>
      </c>
      <c r="G9" s="101"/>
      <c r="H9" s="109"/>
      <c r="I9" s="165"/>
      <c r="J9" s="57" t="s">
        <v>41</v>
      </c>
      <c r="K9" s="56"/>
      <c r="N9" s="90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1">
        <f t="shared" si="5"/>
        <v>0</v>
      </c>
      <c r="S9" s="5">
        <f t="shared" si="6"/>
        <v>0</v>
      </c>
      <c r="V9" s="5" t="s">
        <v>55</v>
      </c>
      <c r="W9" s="123">
        <f>SUM(W7:W8)</f>
        <v>0</v>
      </c>
      <c r="Y9" s="5" t="e">
        <f>#REF!</f>
        <v>#REF!</v>
      </c>
      <c r="Z9" s="125" t="str">
        <f t="shared" si="3"/>
        <v/>
      </c>
      <c r="AA9" s="125" t="str">
        <f t="shared" si="4"/>
        <v/>
      </c>
    </row>
    <row r="10" spans="1:27" s="5" customFormat="1" ht="19.5" customHeight="1">
      <c r="A10" s="43">
        <v>4</v>
      </c>
      <c r="B10" s="98"/>
      <c r="C10" s="100"/>
      <c r="D10" s="99"/>
      <c r="E10" s="124" t="str">
        <f>IF(G10="×",INDEX(スギ材積表!$B$1:$AO$45,MATCH(D10,スギ材積表!$A$1:$A$45,0),MATCH(C10,スギ材積表!$B$1:$AO$1,0)),"")</f>
        <v/>
      </c>
      <c r="F10" s="124" t="str">
        <f>_xlfn.IFNA(IF(G10="",INDEX(スギ材積表!$B$1:$AO$45,MATCH(D10,スギ材積表!$A$1:$A$45,0),MATCH(C10,スギ材積表!$B$1:$AO$1,0)),""),"")</f>
        <v/>
      </c>
      <c r="G10" s="101"/>
      <c r="H10" s="102"/>
      <c r="N10" s="90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1">
        <f t="shared" si="5"/>
        <v>0</v>
      </c>
      <c r="S10" s="5">
        <f t="shared" si="6"/>
        <v>0</v>
      </c>
      <c r="Y10" s="5" t="e">
        <f>#REF!</f>
        <v>#REF!</v>
      </c>
      <c r="Z10" s="125" t="str">
        <f t="shared" si="3"/>
        <v/>
      </c>
      <c r="AA10" s="125" t="str">
        <f t="shared" si="4"/>
        <v/>
      </c>
    </row>
    <row r="11" spans="1:27" s="5" customFormat="1" ht="19.5" customHeight="1">
      <c r="A11" s="44">
        <v>5</v>
      </c>
      <c r="B11" s="98"/>
      <c r="C11" s="100"/>
      <c r="D11" s="99"/>
      <c r="E11" s="124" t="str">
        <f>IF(G11="×",INDEX(スギ材積表!$B$1:$AO$45,MATCH(D11,スギ材積表!$A$1:$A$45,0),MATCH(C11,スギ材積表!$B$1:$AO$1,0)),"")</f>
        <v/>
      </c>
      <c r="F11" s="124" t="str">
        <f>_xlfn.IFNA(IF(G11="",INDEX(スギ材積表!$B$1:$AO$45,MATCH(D11,スギ材積表!$A$1:$A$45,0),MATCH(C11,スギ材積表!$B$1:$AO$1,0)),""),"")</f>
        <v/>
      </c>
      <c r="G11" s="101"/>
      <c r="H11" s="109"/>
      <c r="N11" s="90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1">
        <f t="shared" si="5"/>
        <v>0</v>
      </c>
      <c r="S11" s="5">
        <f t="shared" si="6"/>
        <v>0</v>
      </c>
      <c r="Y11" s="5" t="e">
        <f>#REF!</f>
        <v>#REF!</v>
      </c>
      <c r="Z11" s="125" t="str">
        <f t="shared" si="3"/>
        <v/>
      </c>
      <c r="AA11" s="125" t="str">
        <f t="shared" si="4"/>
        <v/>
      </c>
    </row>
    <row r="12" spans="1:27" s="5" customFormat="1" ht="19.5" customHeight="1">
      <c r="A12" s="45">
        <v>6</v>
      </c>
      <c r="B12" s="98"/>
      <c r="C12" s="99"/>
      <c r="D12" s="99"/>
      <c r="E12" s="124" t="str">
        <f>IF(G12="×",INDEX(スギ材積表!$B$1:$AO$45,MATCH(D12,スギ材積表!$A$1:$A$45,0),MATCH(C12,スギ材積表!$B$1:$AO$1,0)),"")</f>
        <v/>
      </c>
      <c r="F12" s="124" t="str">
        <f>_xlfn.IFNA(IF(G12="",INDEX(スギ材積表!$B$1:$AO$45,MATCH(D12,スギ材積表!$A$1:$A$45,0),MATCH(C12,スギ材積表!$B$1:$AO$1,0)),""),"")</f>
        <v/>
      </c>
      <c r="G12" s="101"/>
      <c r="H12" s="109"/>
      <c r="N12" s="90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1">
        <f t="shared" si="5"/>
        <v>0</v>
      </c>
      <c r="S12" s="5">
        <f t="shared" si="6"/>
        <v>0</v>
      </c>
      <c r="Y12" s="5" t="e">
        <f>#REF!</f>
        <v>#REF!</v>
      </c>
      <c r="Z12" s="125" t="str">
        <f t="shared" si="3"/>
        <v/>
      </c>
      <c r="AA12" s="125" t="str">
        <f t="shared" si="4"/>
        <v/>
      </c>
    </row>
    <row r="13" spans="1:27" s="5" customFormat="1" ht="19.5" customHeight="1">
      <c r="A13" s="44">
        <v>7</v>
      </c>
      <c r="B13" s="98"/>
      <c r="C13" s="100"/>
      <c r="D13" s="99"/>
      <c r="E13" s="124" t="str">
        <f>IF(G13="×",INDEX(スギ材積表!$B$1:$AO$45,MATCH(D13,スギ材積表!$A$1:$A$45,0),MATCH(C13,スギ材積表!$B$1:$AO$1,0)),"")</f>
        <v/>
      </c>
      <c r="F13" s="124" t="str">
        <f>_xlfn.IFNA(IF(G13="",INDEX(スギ材積表!$B$1:$AO$45,MATCH(D13,スギ材積表!$A$1:$A$45,0),MATCH(C13,スギ材積表!$B$1:$AO$1,0)),""),"")</f>
        <v/>
      </c>
      <c r="G13" s="101"/>
      <c r="H13" s="102"/>
      <c r="N13" s="90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1">
        <f t="shared" si="5"/>
        <v>0</v>
      </c>
      <c r="S13" s="5">
        <f t="shared" si="6"/>
        <v>0</v>
      </c>
      <c r="Y13" s="5" t="e">
        <f>#REF!</f>
        <v>#REF!</v>
      </c>
      <c r="Z13" s="125" t="str">
        <f t="shared" si="3"/>
        <v/>
      </c>
      <c r="AA13" s="125" t="str">
        <f t="shared" si="4"/>
        <v/>
      </c>
    </row>
    <row r="14" spans="1:27" s="5" customFormat="1" ht="19.5" customHeight="1">
      <c r="A14" s="45">
        <v>8</v>
      </c>
      <c r="B14" s="98"/>
      <c r="C14" s="100"/>
      <c r="D14" s="99"/>
      <c r="E14" s="124" t="str">
        <f>IF(G14="×",INDEX(スギ材積表!$B$1:$AO$45,MATCH(D14,スギ材積表!$A$1:$A$45,0),MATCH(C14,スギ材積表!$B$1:$AO$1,0)),"")</f>
        <v/>
      </c>
      <c r="F14" s="124" t="str">
        <f>_xlfn.IFNA(IF(G14="",INDEX(スギ材積表!$B$1:$AO$45,MATCH(D14,スギ材積表!$A$1:$A$45,0),MATCH(C14,スギ材積表!$B$1:$AO$1,0)),""),"")</f>
        <v/>
      </c>
      <c r="G14" s="101"/>
      <c r="H14" s="109"/>
      <c r="N14" s="90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1">
        <f t="shared" si="5"/>
        <v>0</v>
      </c>
      <c r="S14" s="5">
        <f t="shared" si="6"/>
        <v>0</v>
      </c>
      <c r="Y14" s="5" t="e">
        <f>#REF!</f>
        <v>#REF!</v>
      </c>
      <c r="Z14" s="125" t="str">
        <f t="shared" si="3"/>
        <v/>
      </c>
      <c r="AA14" s="125" t="str">
        <f t="shared" si="4"/>
        <v/>
      </c>
    </row>
    <row r="15" spans="1:27" s="5" customFormat="1" ht="19.5" customHeight="1">
      <c r="A15" s="44">
        <v>9</v>
      </c>
      <c r="B15" s="98"/>
      <c r="C15" s="100"/>
      <c r="D15" s="99"/>
      <c r="E15" s="124" t="str">
        <f>IF(G15="×",INDEX(スギ材積表!$B$1:$AO$45,MATCH(D15,スギ材積表!$A$1:$A$45,0),MATCH(C15,スギ材積表!$B$1:$AO$1,0)),"")</f>
        <v/>
      </c>
      <c r="F15" s="124" t="str">
        <f>_xlfn.IFNA(IF(G15="",INDEX(スギ材積表!$B$1:$AO$45,MATCH(D15,スギ材積表!$A$1:$A$45,0),MATCH(C15,スギ材積表!$B$1:$AO$1,0)),""),"")</f>
        <v/>
      </c>
      <c r="G15" s="101"/>
      <c r="H15" s="109"/>
      <c r="N15" s="90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1">
        <f t="shared" si="5"/>
        <v>0</v>
      </c>
      <c r="S15" s="5">
        <f t="shared" si="6"/>
        <v>0</v>
      </c>
      <c r="Y15" s="5" t="e">
        <f>#REF!</f>
        <v>#REF!</v>
      </c>
      <c r="Z15" s="125" t="str">
        <f t="shared" si="3"/>
        <v/>
      </c>
      <c r="AA15" s="125" t="str">
        <f t="shared" si="4"/>
        <v/>
      </c>
    </row>
    <row r="16" spans="1:27" s="5" customFormat="1" ht="19.5" customHeight="1">
      <c r="A16" s="45">
        <v>10</v>
      </c>
      <c r="B16" s="98"/>
      <c r="C16" s="99"/>
      <c r="D16" s="99"/>
      <c r="E16" s="124" t="str">
        <f>IF(G16="×",INDEX(スギ材積表!$B$1:$AO$45,MATCH(D16,スギ材積表!$A$1:$A$45,0),MATCH(C16,スギ材積表!$B$1:$AO$1,0)),"")</f>
        <v/>
      </c>
      <c r="F16" s="124" t="str">
        <f>_xlfn.IFNA(IF(G16="",INDEX(スギ材積表!$B$1:$AO$45,MATCH(D16,スギ材積表!$A$1:$A$45,0),MATCH(C16,スギ材積表!$B$1:$AO$1,0)),""),"")</f>
        <v/>
      </c>
      <c r="G16" s="101"/>
      <c r="H16" s="109"/>
      <c r="N16" s="90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1">
        <f t="shared" si="5"/>
        <v>0</v>
      </c>
      <c r="S16" s="5">
        <f t="shared" si="6"/>
        <v>0</v>
      </c>
      <c r="Y16" s="5" t="e">
        <f>#REF!</f>
        <v>#REF!</v>
      </c>
      <c r="Z16" s="125" t="str">
        <f t="shared" si="3"/>
        <v/>
      </c>
      <c r="AA16" s="125" t="str">
        <f t="shared" si="4"/>
        <v/>
      </c>
    </row>
    <row r="17" spans="1:27" s="5" customFormat="1" ht="19.5" customHeight="1">
      <c r="A17" s="44">
        <v>11</v>
      </c>
      <c r="B17" s="98"/>
      <c r="C17" s="99"/>
      <c r="D17" s="99"/>
      <c r="E17" s="124" t="str">
        <f>IF(G17="×",INDEX(スギ材積表!$B$1:$AO$45,MATCH(D17,スギ材積表!$A$1:$A$45,0),MATCH(C17,スギ材積表!$B$1:$AO$1,0)),"")</f>
        <v/>
      </c>
      <c r="F17" s="124" t="str">
        <f>_xlfn.IFNA(IF(G17="",INDEX(スギ材積表!$B$1:$AO$45,MATCH(D17,スギ材積表!$A$1:$A$45,0),MATCH(C17,スギ材積表!$B$1:$AO$1,0)),""),"")</f>
        <v/>
      </c>
      <c r="G17" s="101"/>
      <c r="H17" s="109"/>
      <c r="N17" s="90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1">
        <f t="shared" si="5"/>
        <v>0</v>
      </c>
      <c r="S17" s="5">
        <f t="shared" si="6"/>
        <v>0</v>
      </c>
      <c r="Y17" s="5" t="e">
        <f>#REF!</f>
        <v>#REF!</v>
      </c>
      <c r="Z17" s="125" t="str">
        <f t="shared" si="3"/>
        <v/>
      </c>
      <c r="AA17" s="125" t="str">
        <f t="shared" si="4"/>
        <v/>
      </c>
    </row>
    <row r="18" spans="1:27" s="5" customFormat="1" ht="19.5" customHeight="1">
      <c r="A18" s="45">
        <v>12</v>
      </c>
      <c r="B18" s="98"/>
      <c r="C18" s="100"/>
      <c r="D18" s="99"/>
      <c r="E18" s="124" t="str">
        <f>IF(G18="×",INDEX(スギ材積表!$B$1:$AO$45,MATCH(D18,スギ材積表!$A$1:$A$45,0),MATCH(C18,スギ材積表!$B$1:$AO$1,0)),"")</f>
        <v/>
      </c>
      <c r="F18" s="124" t="str">
        <f>_xlfn.IFNA(IF(G18="",INDEX(スギ材積表!$B$1:$AO$45,MATCH(D18,スギ材積表!$A$1:$A$45,0),MATCH(C18,スギ材積表!$B$1:$AO$1,0)),""),"")</f>
        <v/>
      </c>
      <c r="G18" s="101"/>
      <c r="H18" s="109"/>
      <c r="N18" s="90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1">
        <f t="shared" si="5"/>
        <v>0</v>
      </c>
      <c r="S18" s="5">
        <f t="shared" si="6"/>
        <v>0</v>
      </c>
      <c r="Y18" s="5" t="e">
        <f>#REF!</f>
        <v>#REF!</v>
      </c>
      <c r="Z18" s="125" t="str">
        <f t="shared" si="3"/>
        <v/>
      </c>
      <c r="AA18" s="125" t="str">
        <f t="shared" si="4"/>
        <v/>
      </c>
    </row>
    <row r="19" spans="1:27" s="5" customFormat="1" ht="19.5" customHeight="1">
      <c r="A19" s="44">
        <v>13</v>
      </c>
      <c r="B19" s="98"/>
      <c r="C19" s="100"/>
      <c r="D19" s="99"/>
      <c r="E19" s="124" t="str">
        <f>IF(G19="×",INDEX(スギ材積表!$B$1:$AO$45,MATCH(D19,スギ材積表!$A$1:$A$45,0),MATCH(C19,スギ材積表!$B$1:$AO$1,0)),"")</f>
        <v/>
      </c>
      <c r="F19" s="124" t="str">
        <f>_xlfn.IFNA(IF(G19="",INDEX(スギ材積表!$B$1:$AO$45,MATCH(D19,スギ材積表!$A$1:$A$45,0),MATCH(C19,スギ材積表!$B$1:$AO$1,0)),""),"")</f>
        <v/>
      </c>
      <c r="G19" s="101"/>
      <c r="H19" s="109"/>
      <c r="N19" s="90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1">
        <f t="shared" si="5"/>
        <v>0</v>
      </c>
      <c r="S19" s="5">
        <f t="shared" si="6"/>
        <v>0</v>
      </c>
      <c r="Y19" s="5" t="e">
        <f>#REF!</f>
        <v>#REF!</v>
      </c>
      <c r="Z19" s="125" t="str">
        <f t="shared" si="3"/>
        <v/>
      </c>
      <c r="AA19" s="125" t="str">
        <f t="shared" si="4"/>
        <v/>
      </c>
    </row>
    <row r="20" spans="1:27" s="5" customFormat="1" ht="19.5" customHeight="1">
      <c r="A20" s="45">
        <v>14</v>
      </c>
      <c r="B20" s="98"/>
      <c r="C20" s="99"/>
      <c r="D20" s="99"/>
      <c r="E20" s="124" t="str">
        <f>IF(G20="×",INDEX(スギ材積表!$B$1:$AO$45,MATCH(D20,スギ材積表!$A$1:$A$45,0),MATCH(C20,スギ材積表!$B$1:$AO$1,0)),"")</f>
        <v/>
      </c>
      <c r="F20" s="124" t="str">
        <f>_xlfn.IFNA(IF(G20="",INDEX(スギ材積表!$B$1:$AO$45,MATCH(D20,スギ材積表!$A$1:$A$45,0),MATCH(C20,スギ材積表!$B$1:$AO$1,0)),""),"")</f>
        <v/>
      </c>
      <c r="G20" s="101"/>
      <c r="H20" s="109"/>
      <c r="N20" s="90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1">
        <f t="shared" si="5"/>
        <v>0</v>
      </c>
      <c r="S20" s="5">
        <f t="shared" si="6"/>
        <v>0</v>
      </c>
      <c r="Y20" s="5" t="e">
        <f>#REF!</f>
        <v>#REF!</v>
      </c>
      <c r="Z20" s="125" t="str">
        <f t="shared" si="3"/>
        <v/>
      </c>
      <c r="AA20" s="125" t="str">
        <f t="shared" si="4"/>
        <v/>
      </c>
    </row>
    <row r="21" spans="1:27" s="5" customFormat="1" ht="19.5" customHeight="1">
      <c r="A21" s="44">
        <v>15</v>
      </c>
      <c r="B21" s="98"/>
      <c r="C21" s="100"/>
      <c r="D21" s="99"/>
      <c r="E21" s="124" t="str">
        <f>IF(G21="×",INDEX(スギ材積表!$B$1:$AO$45,MATCH(D21,スギ材積表!$A$1:$A$45,0),MATCH(C21,スギ材積表!$B$1:$AO$1,0)),"")</f>
        <v/>
      </c>
      <c r="F21" s="124" t="str">
        <f>_xlfn.IFNA(IF(G21="",INDEX(スギ材積表!$B$1:$AO$45,MATCH(D21,スギ材積表!$A$1:$A$45,0),MATCH(C21,スギ材積表!$B$1:$AO$1,0)),""),"")</f>
        <v/>
      </c>
      <c r="G21" s="101"/>
      <c r="H21" s="109"/>
      <c r="N21" s="90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1">
        <f t="shared" si="5"/>
        <v>0</v>
      </c>
      <c r="S21" s="5">
        <f t="shared" si="6"/>
        <v>0</v>
      </c>
      <c r="Y21" s="5" t="e">
        <f>#REF!</f>
        <v>#REF!</v>
      </c>
      <c r="Z21" s="125" t="str">
        <f t="shared" si="3"/>
        <v/>
      </c>
      <c r="AA21" s="125" t="str">
        <f t="shared" si="4"/>
        <v/>
      </c>
    </row>
    <row r="22" spans="1:27" s="5" customFormat="1" ht="19.5" customHeight="1">
      <c r="A22" s="45">
        <v>16</v>
      </c>
      <c r="B22" s="98"/>
      <c r="C22" s="99"/>
      <c r="D22" s="99"/>
      <c r="E22" s="124" t="str">
        <f>IF(G22="×",INDEX(スギ材積表!$B$1:$AO$45,MATCH(D22,スギ材積表!$A$1:$A$45,0),MATCH(C22,スギ材積表!$B$1:$AO$1,0)),"")</f>
        <v/>
      </c>
      <c r="F22" s="124" t="str">
        <f>_xlfn.IFNA(IF(G22="",INDEX(スギ材積表!$B$1:$AO$45,MATCH(D22,スギ材積表!$A$1:$A$45,0),MATCH(C22,スギ材積表!$B$1:$AO$1,0)),""),"")</f>
        <v/>
      </c>
      <c r="G22" s="101"/>
      <c r="H22" s="110"/>
      <c r="N22" s="90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1">
        <f t="shared" si="5"/>
        <v>0</v>
      </c>
      <c r="S22" s="5">
        <f t="shared" si="6"/>
        <v>0</v>
      </c>
      <c r="Y22" s="5" t="e">
        <f>#REF!</f>
        <v>#REF!</v>
      </c>
      <c r="Z22" s="125" t="str">
        <f t="shared" si="3"/>
        <v/>
      </c>
      <c r="AA22" s="125" t="str">
        <f t="shared" si="4"/>
        <v/>
      </c>
    </row>
    <row r="23" spans="1:27" s="5" customFormat="1" ht="19.5" customHeight="1">
      <c r="A23" s="44">
        <v>17</v>
      </c>
      <c r="B23" s="98"/>
      <c r="C23" s="100"/>
      <c r="D23" s="99"/>
      <c r="E23" s="124" t="str">
        <f>IF(G23="×",INDEX(スギ材積表!$B$1:$AO$45,MATCH(D23,スギ材積表!$A$1:$A$45,0),MATCH(C23,スギ材積表!$B$1:$AO$1,0)),"")</f>
        <v/>
      </c>
      <c r="F23" s="124" t="str">
        <f>_xlfn.IFNA(IF(G23="",INDEX(スギ材積表!$B$1:$AO$45,MATCH(D23,スギ材積表!$A$1:$A$45,0),MATCH(C23,スギ材積表!$B$1:$AO$1,0)),""),"")</f>
        <v/>
      </c>
      <c r="G23" s="101"/>
      <c r="H23" s="111"/>
      <c r="N23" s="90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1">
        <f t="shared" si="5"/>
        <v>0</v>
      </c>
      <c r="S23" s="5">
        <f t="shared" si="6"/>
        <v>0</v>
      </c>
      <c r="Y23" s="5" t="e">
        <f>#REF!</f>
        <v>#REF!</v>
      </c>
      <c r="Z23" s="125" t="str">
        <f t="shared" si="3"/>
        <v/>
      </c>
      <c r="AA23" s="125" t="str">
        <f t="shared" si="4"/>
        <v/>
      </c>
    </row>
    <row r="24" spans="1:27" s="5" customFormat="1" ht="19.5" customHeight="1">
      <c r="A24" s="45">
        <v>18</v>
      </c>
      <c r="B24" s="98"/>
      <c r="C24" s="99"/>
      <c r="D24" s="99"/>
      <c r="E24" s="124" t="str">
        <f>IF(G24="×",INDEX(スギ材積表!$B$1:$AO$45,MATCH(D24,スギ材積表!$A$1:$A$45,0),MATCH(C24,スギ材積表!$B$1:$AO$1,0)),"")</f>
        <v/>
      </c>
      <c r="F24" s="124" t="str">
        <f>_xlfn.IFNA(IF(G24="",INDEX(スギ材積表!$B$1:$AO$45,MATCH(D24,スギ材積表!$A$1:$A$45,0),MATCH(C24,スギ材積表!$B$1:$AO$1,0)),""),"")</f>
        <v/>
      </c>
      <c r="G24" s="101"/>
      <c r="H24" s="110"/>
      <c r="N24" s="90">
        <f t="shared" si="0"/>
        <v>0</v>
      </c>
      <c r="O24" s="5">
        <f t="shared" ref="O24:O36" si="8">INDEX(D24:D37,1,1)</f>
        <v>0</v>
      </c>
      <c r="P24" s="5" t="str">
        <f t="shared" si="2"/>
        <v/>
      </c>
      <c r="Q24" s="5">
        <f t="shared" si="7"/>
        <v>0</v>
      </c>
      <c r="R24" s="91">
        <f t="shared" si="5"/>
        <v>0</v>
      </c>
      <c r="S24" s="5">
        <f t="shared" si="6"/>
        <v>0</v>
      </c>
      <c r="Y24" s="5" t="e">
        <f>#REF!</f>
        <v>#REF!</v>
      </c>
      <c r="Z24" s="125" t="str">
        <f t="shared" si="3"/>
        <v/>
      </c>
      <c r="AA24" s="125" t="str">
        <f t="shared" si="4"/>
        <v/>
      </c>
    </row>
    <row r="25" spans="1:27" s="5" customFormat="1" ht="19.5" customHeight="1">
      <c r="A25" s="44">
        <v>19</v>
      </c>
      <c r="B25" s="98"/>
      <c r="C25" s="100"/>
      <c r="D25" s="99"/>
      <c r="E25" s="124" t="str">
        <f>IF(G25="×",INDEX(スギ材積表!$B$1:$AO$45,MATCH(D25,スギ材積表!$A$1:$A$45,0),MATCH(C25,スギ材積表!$B$1:$AO$1,0)),"")</f>
        <v/>
      </c>
      <c r="F25" s="124" t="str">
        <f>_xlfn.IFNA(IF(G25="",INDEX(スギ材積表!$B$1:$AO$45,MATCH(D25,スギ材積表!$A$1:$A$45,0),MATCH(C25,スギ材積表!$B$1:$AO$1,0)),""),"")</f>
        <v/>
      </c>
      <c r="G25" s="101"/>
      <c r="H25" s="103"/>
      <c r="N25" s="90">
        <f t="shared" si="0"/>
        <v>0</v>
      </c>
      <c r="O25" s="5">
        <f t="shared" si="8"/>
        <v>0</v>
      </c>
      <c r="P25" s="5" t="str">
        <f t="shared" si="2"/>
        <v/>
      </c>
      <c r="Q25" s="5">
        <f t="shared" si="7"/>
        <v>0</v>
      </c>
      <c r="R25" s="91">
        <f t="shared" si="5"/>
        <v>0</v>
      </c>
      <c r="S25" s="5">
        <f t="shared" si="6"/>
        <v>0</v>
      </c>
      <c r="Y25" s="5" t="e">
        <f>#REF!</f>
        <v>#REF!</v>
      </c>
      <c r="Z25" s="125" t="str">
        <f t="shared" si="3"/>
        <v/>
      </c>
      <c r="AA25" s="125" t="str">
        <f t="shared" si="4"/>
        <v/>
      </c>
    </row>
    <row r="26" spans="1:27" s="5" customFormat="1" ht="19.5" customHeight="1">
      <c r="A26" s="45">
        <v>20</v>
      </c>
      <c r="B26" s="98"/>
      <c r="C26" s="99"/>
      <c r="D26" s="99"/>
      <c r="E26" s="124" t="str">
        <f>IF(G26="×",INDEX(スギ材積表!$B$1:$AO$45,MATCH(D26,スギ材積表!$A$1:$A$45,0),MATCH(C26,スギ材積表!$B$1:$AO$1,0)),"")</f>
        <v/>
      </c>
      <c r="F26" s="124" t="str">
        <f>_xlfn.IFNA(IF(G26="",INDEX(スギ材積表!$B$1:$AO$45,MATCH(D26,スギ材積表!$A$1:$A$45,0),MATCH(C26,スギ材積表!$B$1:$AO$1,0)),""),"")</f>
        <v/>
      </c>
      <c r="G26" s="101"/>
      <c r="H26" s="105"/>
      <c r="N26" s="90">
        <f t="shared" si="0"/>
        <v>0</v>
      </c>
      <c r="O26" s="5">
        <f t="shared" si="8"/>
        <v>0</v>
      </c>
      <c r="P26" s="5" t="str">
        <f t="shared" si="2"/>
        <v/>
      </c>
      <c r="Q26" s="5">
        <f t="shared" si="7"/>
        <v>0</v>
      </c>
      <c r="R26" s="91">
        <f t="shared" si="5"/>
        <v>0</v>
      </c>
      <c r="S26" s="5">
        <f t="shared" si="6"/>
        <v>0</v>
      </c>
      <c r="Y26" s="5" t="e">
        <f>#REF!</f>
        <v>#REF!</v>
      </c>
      <c r="Z26" s="125" t="str">
        <f t="shared" si="3"/>
        <v/>
      </c>
      <c r="AA26" s="125" t="str">
        <f t="shared" si="4"/>
        <v/>
      </c>
    </row>
    <row r="27" spans="1:27" s="5" customFormat="1" ht="19.5" customHeight="1">
      <c r="A27" s="44">
        <v>21</v>
      </c>
      <c r="B27" s="98"/>
      <c r="C27" s="100"/>
      <c r="D27" s="99"/>
      <c r="E27" s="124" t="str">
        <f>IF(G27="×",INDEX(スギ材積表!$B$1:$AO$45,MATCH(D27,スギ材積表!$A$1:$A$45,0),MATCH(C27,スギ材積表!$B$1:$AO$1,0)),"")</f>
        <v/>
      </c>
      <c r="F27" s="124" t="str">
        <f>_xlfn.IFNA(IF(G27="",INDEX(スギ材積表!$B$1:$AO$45,MATCH(D27,スギ材積表!$A$1:$A$45,0),MATCH(C27,スギ材積表!$B$1:$AO$1,0)),""),"")</f>
        <v/>
      </c>
      <c r="G27" s="101"/>
      <c r="H27" s="105"/>
      <c r="N27" s="90">
        <f t="shared" si="0"/>
        <v>0</v>
      </c>
      <c r="O27" s="5">
        <f t="shared" si="8"/>
        <v>0</v>
      </c>
      <c r="P27" s="5" t="str">
        <f t="shared" si="2"/>
        <v/>
      </c>
      <c r="Q27" s="5">
        <f t="shared" si="7"/>
        <v>0</v>
      </c>
      <c r="R27" s="91">
        <f t="shared" si="5"/>
        <v>0</v>
      </c>
      <c r="S27" s="5">
        <f t="shared" si="6"/>
        <v>0</v>
      </c>
      <c r="Y27" s="5" t="e">
        <f>#REF!</f>
        <v>#REF!</v>
      </c>
      <c r="Z27" s="125" t="str">
        <f t="shared" si="3"/>
        <v/>
      </c>
      <c r="AA27" s="125" t="str">
        <f t="shared" si="4"/>
        <v/>
      </c>
    </row>
    <row r="28" spans="1:27" s="5" customFormat="1" ht="19.5" customHeight="1">
      <c r="A28" s="45">
        <v>22</v>
      </c>
      <c r="B28" s="98"/>
      <c r="C28" s="99"/>
      <c r="D28" s="99"/>
      <c r="E28" s="124" t="str">
        <f>IF(G28="×",INDEX(スギ材積表!$B$1:$AO$45,MATCH(D28,スギ材積表!$A$1:$A$45,0),MATCH(C28,スギ材積表!$B$1:$AO$1,0)),"")</f>
        <v/>
      </c>
      <c r="F28" s="124" t="str">
        <f>_xlfn.IFNA(IF(G28="",INDEX(スギ材積表!$B$1:$AO$45,MATCH(D28,スギ材積表!$A$1:$A$45,0),MATCH(C28,スギ材積表!$B$1:$AO$1,0)),""),"")</f>
        <v/>
      </c>
      <c r="G28" s="101"/>
      <c r="H28" s="105"/>
      <c r="N28" s="90">
        <f t="shared" si="0"/>
        <v>0</v>
      </c>
      <c r="O28" s="5">
        <f t="shared" si="8"/>
        <v>0</v>
      </c>
      <c r="P28" s="5" t="str">
        <f t="shared" si="2"/>
        <v/>
      </c>
      <c r="Q28" s="5">
        <f t="shared" si="7"/>
        <v>0</v>
      </c>
      <c r="R28" s="91">
        <f t="shared" si="5"/>
        <v>0</v>
      </c>
      <c r="S28" s="5">
        <f t="shared" si="6"/>
        <v>0</v>
      </c>
      <c r="Y28" s="5" t="e">
        <f>#REF!</f>
        <v>#REF!</v>
      </c>
      <c r="Z28" s="125" t="str">
        <f t="shared" si="3"/>
        <v/>
      </c>
      <c r="AA28" s="125" t="str">
        <f t="shared" si="4"/>
        <v/>
      </c>
    </row>
    <row r="29" spans="1:27" s="5" customFormat="1" ht="19.5" customHeight="1">
      <c r="A29" s="44">
        <v>23</v>
      </c>
      <c r="B29" s="98"/>
      <c r="C29" s="100"/>
      <c r="D29" s="99"/>
      <c r="E29" s="124" t="str">
        <f>IF(G29="×",INDEX(スギ材積表!$B$1:$AO$45,MATCH(D29,スギ材積表!$A$1:$A$45,0),MATCH(C29,スギ材積表!$B$1:$AO$1,0)),"")</f>
        <v/>
      </c>
      <c r="F29" s="124" t="str">
        <f>_xlfn.IFNA(IF(G29="",INDEX(スギ材積表!$B$1:$AO$45,MATCH(D29,スギ材積表!$A$1:$A$45,0),MATCH(C29,スギ材積表!$B$1:$AO$1,0)),""),"")</f>
        <v/>
      </c>
      <c r="G29" s="101"/>
      <c r="H29" s="105"/>
      <c r="N29" s="90">
        <f t="shared" si="0"/>
        <v>0</v>
      </c>
      <c r="O29" s="5">
        <f t="shared" si="8"/>
        <v>0</v>
      </c>
      <c r="P29" s="5" t="str">
        <f t="shared" si="2"/>
        <v/>
      </c>
      <c r="Q29" s="5">
        <f t="shared" si="7"/>
        <v>0</v>
      </c>
      <c r="R29" s="91">
        <f t="shared" si="5"/>
        <v>0</v>
      </c>
      <c r="S29" s="5">
        <f t="shared" si="6"/>
        <v>0</v>
      </c>
      <c r="Y29" s="5" t="e">
        <f>#REF!</f>
        <v>#REF!</v>
      </c>
      <c r="Z29" s="125" t="str">
        <f t="shared" si="3"/>
        <v/>
      </c>
      <c r="AA29" s="125" t="str">
        <f t="shared" si="4"/>
        <v/>
      </c>
    </row>
    <row r="30" spans="1:27" s="5" customFormat="1" ht="19.5" customHeight="1">
      <c r="A30" s="45">
        <v>24</v>
      </c>
      <c r="B30" s="98"/>
      <c r="C30" s="99"/>
      <c r="D30" s="99"/>
      <c r="E30" s="124" t="str">
        <f>IF(G30="×",INDEX(スギ材積表!$B$1:$AO$45,MATCH(D30,スギ材積表!$A$1:$A$45,0),MATCH(C30,スギ材積表!$B$1:$AO$1,0)),"")</f>
        <v/>
      </c>
      <c r="F30" s="124" t="str">
        <f>_xlfn.IFNA(IF(G30="",INDEX(スギ材積表!$B$1:$AO$45,MATCH(D30,スギ材積表!$A$1:$A$45,0),MATCH(C30,スギ材積表!$B$1:$AO$1,0)),""),"")</f>
        <v/>
      </c>
      <c r="G30" s="101"/>
      <c r="H30" s="105"/>
      <c r="N30" s="90">
        <f t="shared" si="0"/>
        <v>0</v>
      </c>
      <c r="O30" s="5">
        <f t="shared" si="8"/>
        <v>0</v>
      </c>
      <c r="P30" s="5" t="str">
        <f t="shared" si="2"/>
        <v/>
      </c>
      <c r="Q30" s="5">
        <f t="shared" si="7"/>
        <v>0</v>
      </c>
      <c r="R30" s="91">
        <f t="shared" si="5"/>
        <v>0</v>
      </c>
      <c r="S30" s="5">
        <f t="shared" si="6"/>
        <v>0</v>
      </c>
      <c r="Y30" s="5" t="e">
        <f>#REF!</f>
        <v>#REF!</v>
      </c>
      <c r="Z30" s="125" t="str">
        <f t="shared" si="3"/>
        <v/>
      </c>
      <c r="AA30" s="125" t="str">
        <f t="shared" si="4"/>
        <v/>
      </c>
    </row>
    <row r="31" spans="1:27" s="5" customFormat="1" ht="19.5" customHeight="1">
      <c r="A31" s="44">
        <v>25</v>
      </c>
      <c r="B31" s="98"/>
      <c r="C31" s="100"/>
      <c r="D31" s="99"/>
      <c r="E31" s="124" t="str">
        <f>IF(G31="×",INDEX(スギ材積表!$B$1:$AO$45,MATCH(D31,スギ材積表!$A$1:$A$45,0),MATCH(C31,スギ材積表!$B$1:$AO$1,0)),"")</f>
        <v/>
      </c>
      <c r="F31" s="124" t="str">
        <f>_xlfn.IFNA(IF(G31="",INDEX(スギ材積表!$B$1:$AO$45,MATCH(D31,スギ材積表!$A$1:$A$45,0),MATCH(C31,スギ材積表!$B$1:$AO$1,0)),""),"")</f>
        <v/>
      </c>
      <c r="G31" s="101"/>
      <c r="H31" s="105"/>
      <c r="N31" s="90">
        <f t="shared" si="0"/>
        <v>0</v>
      </c>
      <c r="O31" s="5">
        <f t="shared" si="8"/>
        <v>0</v>
      </c>
      <c r="P31" s="5" t="str">
        <f t="shared" si="2"/>
        <v/>
      </c>
      <c r="Q31" s="5">
        <f t="shared" si="7"/>
        <v>0</v>
      </c>
      <c r="R31" s="91">
        <f t="shared" si="5"/>
        <v>0</v>
      </c>
      <c r="S31" s="5">
        <f t="shared" si="6"/>
        <v>0</v>
      </c>
      <c r="Y31" s="5" t="e">
        <f>#REF!</f>
        <v>#REF!</v>
      </c>
      <c r="Z31" s="125" t="str">
        <f t="shared" si="3"/>
        <v/>
      </c>
      <c r="AA31" s="125" t="str">
        <f t="shared" si="4"/>
        <v/>
      </c>
    </row>
    <row r="32" spans="1:27" s="5" customFormat="1" ht="19.5" customHeight="1">
      <c r="A32" s="45">
        <v>26</v>
      </c>
      <c r="B32" s="98"/>
      <c r="C32" s="99"/>
      <c r="D32" s="99"/>
      <c r="E32" s="124" t="str">
        <f>IF(G32="×",INDEX(スギ材積表!$B$1:$AO$45,MATCH(D32,スギ材積表!$A$1:$A$45,0),MATCH(C32,スギ材積表!$B$1:$AO$1,0)),"")</f>
        <v/>
      </c>
      <c r="F32" s="124" t="str">
        <f>_xlfn.IFNA(IF(G32="",INDEX(スギ材積表!$B$1:$AO$45,MATCH(D32,スギ材積表!$A$1:$A$45,0),MATCH(C32,スギ材積表!$B$1:$AO$1,0)),""),"")</f>
        <v/>
      </c>
      <c r="G32" s="101"/>
      <c r="H32" s="105"/>
      <c r="N32" s="90">
        <f t="shared" si="0"/>
        <v>0</v>
      </c>
      <c r="O32" s="5">
        <f t="shared" si="8"/>
        <v>0</v>
      </c>
      <c r="P32" s="5" t="str">
        <f t="shared" si="2"/>
        <v/>
      </c>
      <c r="Q32" s="5">
        <f t="shared" si="7"/>
        <v>0</v>
      </c>
      <c r="R32" s="91">
        <f t="shared" si="5"/>
        <v>0</v>
      </c>
      <c r="S32" s="5">
        <f t="shared" si="6"/>
        <v>0</v>
      </c>
      <c r="Y32" s="5" t="e">
        <f>#REF!</f>
        <v>#REF!</v>
      </c>
      <c r="Z32" s="125" t="str">
        <f t="shared" si="3"/>
        <v/>
      </c>
      <c r="AA32" s="125" t="str">
        <f t="shared" si="4"/>
        <v/>
      </c>
    </row>
    <row r="33" spans="1:27" s="5" customFormat="1" ht="19.5" customHeight="1">
      <c r="A33" s="44">
        <v>27</v>
      </c>
      <c r="B33" s="98"/>
      <c r="C33" s="100"/>
      <c r="D33" s="99"/>
      <c r="E33" s="124" t="str">
        <f>IF(G33="×",INDEX(スギ材積表!$B$1:$AO$45,MATCH(D33,スギ材積表!$A$1:$A$45,0),MATCH(C33,スギ材積表!$B$1:$AO$1,0)),"")</f>
        <v/>
      </c>
      <c r="F33" s="124" t="str">
        <f>_xlfn.IFNA(IF(G33="",INDEX(スギ材積表!$B$1:$AO$45,MATCH(D33,スギ材積表!$A$1:$A$45,0),MATCH(C33,スギ材積表!$B$1:$AO$1,0)),""),"")</f>
        <v/>
      </c>
      <c r="G33" s="101"/>
      <c r="H33" s="105"/>
      <c r="N33" s="90">
        <f t="shared" si="0"/>
        <v>0</v>
      </c>
      <c r="O33" s="5">
        <f t="shared" si="8"/>
        <v>0</v>
      </c>
      <c r="P33" s="5" t="str">
        <f t="shared" si="2"/>
        <v/>
      </c>
      <c r="Q33" s="5">
        <f t="shared" si="7"/>
        <v>0</v>
      </c>
      <c r="R33" s="91">
        <f t="shared" si="5"/>
        <v>0</v>
      </c>
      <c r="S33" s="5">
        <f t="shared" si="6"/>
        <v>0</v>
      </c>
      <c r="Y33" s="5" t="e">
        <f>#REF!</f>
        <v>#REF!</v>
      </c>
      <c r="Z33" s="125" t="str">
        <f t="shared" si="3"/>
        <v/>
      </c>
      <c r="AA33" s="125" t="str">
        <f t="shared" si="4"/>
        <v/>
      </c>
    </row>
    <row r="34" spans="1:27" s="5" customFormat="1" ht="19.5" customHeight="1">
      <c r="A34" s="45">
        <v>28</v>
      </c>
      <c r="B34" s="98"/>
      <c r="C34" s="99"/>
      <c r="D34" s="99"/>
      <c r="E34" s="124" t="str">
        <f>IF(G34="×",INDEX(スギ材積表!$B$1:$AO$45,MATCH(D34,スギ材積表!$A$1:$A$45,0),MATCH(C34,スギ材積表!$B$1:$AO$1,0)),"")</f>
        <v/>
      </c>
      <c r="F34" s="124" t="str">
        <f>_xlfn.IFNA(IF(G34="",INDEX(スギ材積表!$B$1:$AO$45,MATCH(D34,スギ材積表!$A$1:$A$45,0),MATCH(C34,スギ材積表!$B$1:$AO$1,0)),""),"")</f>
        <v/>
      </c>
      <c r="G34" s="101"/>
      <c r="H34" s="105"/>
      <c r="N34" s="90">
        <f t="shared" si="0"/>
        <v>0</v>
      </c>
      <c r="O34" s="5">
        <f t="shared" si="8"/>
        <v>0</v>
      </c>
      <c r="P34" s="5" t="str">
        <f t="shared" si="2"/>
        <v/>
      </c>
      <c r="Q34" s="5">
        <f t="shared" si="7"/>
        <v>0</v>
      </c>
      <c r="R34" s="91">
        <f t="shared" si="5"/>
        <v>0</v>
      </c>
      <c r="S34" s="5">
        <f t="shared" si="6"/>
        <v>0</v>
      </c>
      <c r="Y34" s="5" t="e">
        <f>#REF!</f>
        <v>#REF!</v>
      </c>
      <c r="Z34" s="125" t="str">
        <f t="shared" si="3"/>
        <v/>
      </c>
      <c r="AA34" s="125" t="str">
        <f t="shared" si="4"/>
        <v/>
      </c>
    </row>
    <row r="35" spans="1:27" s="5" customFormat="1" ht="19.5" customHeight="1">
      <c r="A35" s="44">
        <v>29</v>
      </c>
      <c r="B35" s="98"/>
      <c r="C35" s="100"/>
      <c r="D35" s="99"/>
      <c r="E35" s="124" t="str">
        <f>IF(G35="×",INDEX(スギ材積表!$B$1:$AO$45,MATCH(D35,スギ材積表!$A$1:$A$45,0),MATCH(C35,スギ材積表!$B$1:$AO$1,0)),"")</f>
        <v/>
      </c>
      <c r="F35" s="124" t="str">
        <f>_xlfn.IFNA(IF(G35="",INDEX(スギ材積表!$B$1:$AO$45,MATCH(D35,スギ材積表!$A$1:$A$45,0),MATCH(C35,スギ材積表!$B$1:$AO$1,0)),""),"")</f>
        <v/>
      </c>
      <c r="G35" s="101"/>
      <c r="H35" s="105"/>
      <c r="N35" s="90">
        <f t="shared" si="0"/>
        <v>0</v>
      </c>
      <c r="O35" s="5">
        <f t="shared" si="8"/>
        <v>0</v>
      </c>
      <c r="P35" s="5" t="str">
        <f t="shared" si="2"/>
        <v/>
      </c>
      <c r="Q35" s="5">
        <f t="shared" si="7"/>
        <v>0</v>
      </c>
      <c r="R35" s="91">
        <f t="shared" si="5"/>
        <v>0</v>
      </c>
      <c r="S35" s="5">
        <f t="shared" si="6"/>
        <v>0</v>
      </c>
      <c r="Y35" s="5" t="e">
        <f>#REF!</f>
        <v>#REF!</v>
      </c>
      <c r="Z35" s="125" t="str">
        <f t="shared" si="3"/>
        <v/>
      </c>
      <c r="AA35" s="125" t="str">
        <f t="shared" si="4"/>
        <v/>
      </c>
    </row>
    <row r="36" spans="1:27" s="5" customFormat="1" ht="19.5" customHeight="1">
      <c r="A36" s="46">
        <v>30</v>
      </c>
      <c r="B36" s="98"/>
      <c r="C36" s="99"/>
      <c r="D36" s="99"/>
      <c r="E36" s="124" t="str">
        <f>IF(G36="×",INDEX(スギ材積表!$B$1:$AO$45,MATCH(D36,スギ材積表!$A$1:$A$45,0),MATCH(C36,スギ材積表!$B$1:$AO$1,0)),"")</f>
        <v/>
      </c>
      <c r="F36" s="124" t="str">
        <f>_xlfn.IFNA(IF(G36="",INDEX(スギ材積表!$B$1:$AO$45,MATCH(D36,スギ材積表!$A$1:$A$45,0),MATCH(C36,スギ材積表!$B$1:$AO$1,0)),""),"")</f>
        <v/>
      </c>
      <c r="G36" s="101"/>
      <c r="H36" s="105"/>
      <c r="N36" s="90">
        <f t="shared" si="0"/>
        <v>0</v>
      </c>
      <c r="O36" s="5">
        <f t="shared" si="8"/>
        <v>0</v>
      </c>
      <c r="P36" s="5" t="str">
        <f t="shared" si="2"/>
        <v/>
      </c>
      <c r="Q36" s="5">
        <f t="shared" si="7"/>
        <v>0</v>
      </c>
      <c r="R36" s="91">
        <f t="shared" si="5"/>
        <v>0</v>
      </c>
      <c r="S36" s="5">
        <f t="shared" si="6"/>
        <v>0</v>
      </c>
      <c r="Y36" s="5" t="e">
        <f>#REF!</f>
        <v>#REF!</v>
      </c>
      <c r="Z36" s="125" t="str">
        <f t="shared" si="3"/>
        <v/>
      </c>
      <c r="AA36" s="125" t="str">
        <f t="shared" si="4"/>
        <v/>
      </c>
    </row>
    <row r="37" spans="1:27" s="5" customFormat="1" ht="30" customHeight="1">
      <c r="A37" s="17" t="s">
        <v>1</v>
      </c>
      <c r="B37" s="47">
        <f>SUBTOTAL(3,B7:B36)</f>
        <v>0</v>
      </c>
      <c r="C37" s="83">
        <f>SUM(C7:C36)</f>
        <v>0</v>
      </c>
      <c r="D37" s="84">
        <f>SUM(D7:D36)</f>
        <v>0</v>
      </c>
      <c r="E37" s="48">
        <f>SUM(E7:E36)</f>
        <v>0</v>
      </c>
      <c r="F37" s="48">
        <f>SUM(F7:F36)</f>
        <v>0</v>
      </c>
      <c r="G37" s="78"/>
      <c r="H37" s="77"/>
      <c r="Q37" s="5">
        <f>SUM(Q7:Q36)</f>
        <v>0</v>
      </c>
      <c r="R37" s="91" t="e">
        <f>SUM(R7:R36)/COUNT(F7:F36)</f>
        <v>#DIV/0!</v>
      </c>
      <c r="S37" s="91" t="e">
        <f>SUM(S7:S36)/COUNT(F7:F36)</f>
        <v>#DIV/0!</v>
      </c>
    </row>
    <row r="38" spans="1:27" s="5" customFormat="1" ht="30" customHeight="1">
      <c r="A38" s="6" t="s">
        <v>6</v>
      </c>
      <c r="B38" s="20"/>
      <c r="C38" s="85" t="e">
        <f>C37/B37</f>
        <v>#DIV/0!</v>
      </c>
      <c r="D38" s="86" t="e">
        <f>D37/B37</f>
        <v>#DIV/0!</v>
      </c>
      <c r="E38" s="18" t="s">
        <v>25</v>
      </c>
      <c r="F38" s="29" t="e">
        <f>E37/(E37+F37)</f>
        <v>#DIV/0!</v>
      </c>
      <c r="G38" s="79"/>
      <c r="H38" s="72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2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allowBlank="1" showInputMessage="1" showErrorMessage="1" sqref="G7:G36" xr:uid="{B139DDB7-4317-4973-8291-C5E7969A6943}">
      <formula1>"×"</formula1>
    </dataValidation>
    <dataValidation type="list" imeMode="on" allowBlank="1" showInputMessage="1" showErrorMessage="1" sqref="F5:H5" xr:uid="{32D66463-2166-47B1-AE4E-0396594F5832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E04C-C300-4C25-828B-AA32810C296E}">
  <sheetPr codeName="Sheet7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4" t="s">
        <v>73</v>
      </c>
      <c r="B2" s="154"/>
      <c r="C2" s="154"/>
      <c r="D2" s="154"/>
      <c r="E2" s="154"/>
      <c r="F2" s="154"/>
      <c r="G2" s="154"/>
      <c r="H2" s="154"/>
    </row>
    <row r="3" spans="1:27" s="5" customFormat="1" ht="30" customHeight="1">
      <c r="A3" s="58" t="s">
        <v>3</v>
      </c>
      <c r="B3" s="176" t="str">
        <f>'間伐 (野帳1)'!B3:C3</f>
        <v xml:space="preserve"> 令和〇年度　市町村森林経営管理事業</v>
      </c>
      <c r="C3" s="177"/>
      <c r="D3" s="49" t="s">
        <v>32</v>
      </c>
      <c r="E3" s="180" t="str">
        <f>'間伐 (野帳1)'!E3:F3</f>
        <v>○○市町村</v>
      </c>
      <c r="F3" s="181"/>
      <c r="G3" s="182" t="str">
        <f>'間伐 (野帳1)'!G3:H3</f>
        <v>○○</v>
      </c>
      <c r="H3" s="183"/>
    </row>
    <row r="4" spans="1:27" s="5" customFormat="1" ht="24.75" customHeight="1">
      <c r="A4" s="58" t="s">
        <v>0</v>
      </c>
      <c r="B4" s="176" t="str">
        <f>'間伐 (野帳1)'!B4:C4</f>
        <v>保育間伐Ｉ</v>
      </c>
      <c r="C4" s="177"/>
      <c r="D4" s="34" t="s">
        <v>23</v>
      </c>
      <c r="E4" s="178" t="str">
        <f>'間伐 (野帳1)'!E4:F4</f>
        <v>〇.○○</v>
      </c>
      <c r="F4" s="179"/>
      <c r="G4" s="80" t="s">
        <v>24</v>
      </c>
      <c r="H4" s="81"/>
    </row>
    <row r="5" spans="1:27" s="5" customFormat="1" ht="21" customHeight="1">
      <c r="A5" s="169" t="s">
        <v>46</v>
      </c>
      <c r="B5" s="170"/>
      <c r="C5" s="41"/>
      <c r="D5" s="54" t="s">
        <v>31</v>
      </c>
      <c r="E5" s="55" t="e">
        <f>DEGREES(ATAN(K8/K9))</f>
        <v>#DIV/0!</v>
      </c>
      <c r="F5" s="166" t="s">
        <v>28</v>
      </c>
      <c r="G5" s="166"/>
      <c r="H5" s="166"/>
    </row>
    <row r="6" spans="1:27" s="5" customFormat="1" ht="28.5" customHeight="1">
      <c r="A6" s="50" t="s">
        <v>17</v>
      </c>
      <c r="B6" s="51" t="s">
        <v>34</v>
      </c>
      <c r="C6" s="52" t="s">
        <v>35</v>
      </c>
      <c r="D6" s="52" t="s">
        <v>36</v>
      </c>
      <c r="E6" s="53" t="s">
        <v>47</v>
      </c>
      <c r="F6" s="53" t="s">
        <v>33</v>
      </c>
      <c r="G6" s="87" t="s">
        <v>38</v>
      </c>
      <c r="H6" s="76" t="s">
        <v>39</v>
      </c>
      <c r="N6" s="92" t="s">
        <v>51</v>
      </c>
      <c r="O6" s="92" t="s">
        <v>52</v>
      </c>
      <c r="P6" s="88" t="s">
        <v>53</v>
      </c>
      <c r="Q6" s="5" t="s">
        <v>50</v>
      </c>
      <c r="R6" s="89" t="s">
        <v>48</v>
      </c>
      <c r="S6" s="89" t="s">
        <v>49</v>
      </c>
    </row>
    <row r="7" spans="1:27" s="5" customFormat="1" ht="19.5" customHeight="1">
      <c r="A7" s="42">
        <v>1</v>
      </c>
      <c r="B7" s="98"/>
      <c r="C7" s="99"/>
      <c r="D7" s="99"/>
      <c r="E7" s="124" t="str">
        <f>IF(G7="×",INDEX(スギ材積表!$B$1:$AO$45,MATCH(D7,スギ材積表!$A$1:$A$45,0),MATCH(C7,スギ材積表!$B$1:$AO$1,0)),"")</f>
        <v/>
      </c>
      <c r="F7" s="124" t="str">
        <f>_xlfn.IFNA(IF(G7="",INDEX(スギ材積表!$B$1:$AO$45,MATCH(D7,スギ材積表!$A$1:$A$45,0),MATCH(C7,スギ材積表!$B$1:$AO$1,0)),""),"")</f>
        <v/>
      </c>
      <c r="G7" s="101"/>
      <c r="H7" s="109"/>
      <c r="N7" s="90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91">
        <f>N7*Q7</f>
        <v>0</v>
      </c>
      <c r="S7" s="5">
        <f>O7*Q7</f>
        <v>0</v>
      </c>
      <c r="V7" s="5" t="s">
        <v>57</v>
      </c>
      <c r="W7" s="123">
        <f>SUMIF(Y7:Y36,"有",Z7:Z36)</f>
        <v>0</v>
      </c>
      <c r="Y7" s="5" t="e">
        <f>#REF!</f>
        <v>#REF!</v>
      </c>
      <c r="Z7" s="125" t="str">
        <f t="shared" ref="Z7:Z36" si="3">E7</f>
        <v/>
      </c>
      <c r="AA7" s="125" t="str">
        <f t="shared" ref="AA7:AA36" si="4">F7</f>
        <v/>
      </c>
    </row>
    <row r="8" spans="1:27" s="5" customFormat="1" ht="19.5" customHeight="1">
      <c r="A8" s="43">
        <v>2</v>
      </c>
      <c r="B8" s="98"/>
      <c r="C8" s="99"/>
      <c r="D8" s="99"/>
      <c r="E8" s="124" t="str">
        <f>IF(G8="×",INDEX(スギ材積表!$B$1:$AO$45,MATCH(D8,スギ材積表!$A$1:$A$45,0),MATCH(C8,スギ材積表!$B$1:$AO$1,0)),"")</f>
        <v/>
      </c>
      <c r="F8" s="124" t="str">
        <f>_xlfn.IFNA(IF(G8="",INDEX(スギ材積表!$B$1:$AO$45,MATCH(D8,スギ材積表!$A$1:$A$45,0),MATCH(C8,スギ材積表!$B$1:$AO$1,0)),""),"")</f>
        <v/>
      </c>
      <c r="G8" s="101"/>
      <c r="H8" s="109"/>
      <c r="I8" s="165" t="s">
        <v>30</v>
      </c>
      <c r="J8" s="57" t="s">
        <v>40</v>
      </c>
      <c r="K8" s="56"/>
      <c r="N8" s="90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1">
        <f t="shared" ref="R8:R36" si="5">N8*Q8</f>
        <v>0</v>
      </c>
      <c r="S8" s="5">
        <f t="shared" ref="S8:S36" si="6">O8*Q8</f>
        <v>0</v>
      </c>
      <c r="V8" s="5" t="s">
        <v>56</v>
      </c>
      <c r="W8" s="123">
        <f>SUMIF(Y7:Y36,"有",AA7:AA36)</f>
        <v>0</v>
      </c>
      <c r="Y8" s="5" t="e">
        <f>#REF!</f>
        <v>#REF!</v>
      </c>
      <c r="Z8" s="125" t="str">
        <f t="shared" si="3"/>
        <v/>
      </c>
      <c r="AA8" s="125" t="str">
        <f t="shared" si="4"/>
        <v/>
      </c>
    </row>
    <row r="9" spans="1:27" s="5" customFormat="1" ht="19.5" customHeight="1">
      <c r="A9" s="42">
        <v>3</v>
      </c>
      <c r="B9" s="98"/>
      <c r="C9" s="99"/>
      <c r="D9" s="99"/>
      <c r="E9" s="124" t="str">
        <f>IF(G9="×",INDEX(スギ材積表!$B$1:$AO$45,MATCH(D9,スギ材積表!$A$1:$A$45,0),MATCH(C9,スギ材積表!$B$1:$AO$1,0)),"")</f>
        <v/>
      </c>
      <c r="F9" s="124" t="str">
        <f>_xlfn.IFNA(IF(G9="",INDEX(スギ材積表!$B$1:$AO$45,MATCH(D9,スギ材積表!$A$1:$A$45,0),MATCH(C9,スギ材積表!$B$1:$AO$1,0)),""),"")</f>
        <v/>
      </c>
      <c r="G9" s="101"/>
      <c r="H9" s="109"/>
      <c r="I9" s="165"/>
      <c r="J9" s="57" t="s">
        <v>41</v>
      </c>
      <c r="K9" s="56"/>
      <c r="N9" s="90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1">
        <f t="shared" si="5"/>
        <v>0</v>
      </c>
      <c r="S9" s="5">
        <f t="shared" si="6"/>
        <v>0</v>
      </c>
      <c r="V9" s="5" t="s">
        <v>55</v>
      </c>
      <c r="W9" s="123">
        <f>SUM(W7:W8)</f>
        <v>0</v>
      </c>
      <c r="Y9" s="5" t="e">
        <f>#REF!</f>
        <v>#REF!</v>
      </c>
      <c r="Z9" s="125" t="str">
        <f t="shared" si="3"/>
        <v/>
      </c>
      <c r="AA9" s="125" t="str">
        <f t="shared" si="4"/>
        <v/>
      </c>
    </row>
    <row r="10" spans="1:27" s="5" customFormat="1" ht="19.5" customHeight="1">
      <c r="A10" s="43">
        <v>4</v>
      </c>
      <c r="B10" s="98"/>
      <c r="C10" s="100"/>
      <c r="D10" s="99"/>
      <c r="E10" s="124" t="str">
        <f>IF(G10="×",INDEX(スギ材積表!$B$1:$AO$45,MATCH(D10,スギ材積表!$A$1:$A$45,0),MATCH(C10,スギ材積表!$B$1:$AO$1,0)),"")</f>
        <v/>
      </c>
      <c r="F10" s="124" t="str">
        <f>_xlfn.IFNA(IF(G10="",INDEX(スギ材積表!$B$1:$AO$45,MATCH(D10,スギ材積表!$A$1:$A$45,0),MATCH(C10,スギ材積表!$B$1:$AO$1,0)),""),"")</f>
        <v/>
      </c>
      <c r="G10" s="101"/>
      <c r="H10" s="102"/>
      <c r="N10" s="90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1">
        <f t="shared" si="5"/>
        <v>0</v>
      </c>
      <c r="S10" s="5">
        <f t="shared" si="6"/>
        <v>0</v>
      </c>
      <c r="Y10" s="5" t="e">
        <f>#REF!</f>
        <v>#REF!</v>
      </c>
      <c r="Z10" s="125" t="str">
        <f t="shared" si="3"/>
        <v/>
      </c>
      <c r="AA10" s="125" t="str">
        <f t="shared" si="4"/>
        <v/>
      </c>
    </row>
    <row r="11" spans="1:27" s="5" customFormat="1" ht="19.5" customHeight="1">
      <c r="A11" s="44">
        <v>5</v>
      </c>
      <c r="B11" s="98"/>
      <c r="C11" s="100"/>
      <c r="D11" s="99"/>
      <c r="E11" s="124" t="str">
        <f>IF(G11="×",INDEX(スギ材積表!$B$1:$AO$45,MATCH(D11,スギ材積表!$A$1:$A$45,0),MATCH(C11,スギ材積表!$B$1:$AO$1,0)),"")</f>
        <v/>
      </c>
      <c r="F11" s="124" t="str">
        <f>_xlfn.IFNA(IF(G11="",INDEX(スギ材積表!$B$1:$AO$45,MATCH(D11,スギ材積表!$A$1:$A$45,0),MATCH(C11,スギ材積表!$B$1:$AO$1,0)),""),"")</f>
        <v/>
      </c>
      <c r="G11" s="101"/>
      <c r="H11" s="109"/>
      <c r="N11" s="90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1">
        <f t="shared" si="5"/>
        <v>0</v>
      </c>
      <c r="S11" s="5">
        <f t="shared" si="6"/>
        <v>0</v>
      </c>
      <c r="Y11" s="5" t="e">
        <f>#REF!</f>
        <v>#REF!</v>
      </c>
      <c r="Z11" s="125" t="str">
        <f t="shared" si="3"/>
        <v/>
      </c>
      <c r="AA11" s="125" t="str">
        <f t="shared" si="4"/>
        <v/>
      </c>
    </row>
    <row r="12" spans="1:27" s="5" customFormat="1" ht="19.5" customHeight="1">
      <c r="A12" s="45">
        <v>6</v>
      </c>
      <c r="B12" s="98"/>
      <c r="C12" s="99"/>
      <c r="D12" s="99"/>
      <c r="E12" s="124" t="str">
        <f>IF(G12="×",INDEX(スギ材積表!$B$1:$AO$45,MATCH(D12,スギ材積表!$A$1:$A$45,0),MATCH(C12,スギ材積表!$B$1:$AO$1,0)),"")</f>
        <v/>
      </c>
      <c r="F12" s="124" t="str">
        <f>_xlfn.IFNA(IF(G12="",INDEX(スギ材積表!$B$1:$AO$45,MATCH(D12,スギ材積表!$A$1:$A$45,0),MATCH(C12,スギ材積表!$B$1:$AO$1,0)),""),"")</f>
        <v/>
      </c>
      <c r="G12" s="101"/>
      <c r="H12" s="109"/>
      <c r="N12" s="90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1">
        <f t="shared" si="5"/>
        <v>0</v>
      </c>
      <c r="S12" s="5">
        <f t="shared" si="6"/>
        <v>0</v>
      </c>
      <c r="Y12" s="5" t="e">
        <f>#REF!</f>
        <v>#REF!</v>
      </c>
      <c r="Z12" s="125" t="str">
        <f t="shared" si="3"/>
        <v/>
      </c>
      <c r="AA12" s="125" t="str">
        <f t="shared" si="4"/>
        <v/>
      </c>
    </row>
    <row r="13" spans="1:27" s="5" customFormat="1" ht="19.5" customHeight="1">
      <c r="A13" s="44">
        <v>7</v>
      </c>
      <c r="B13" s="98"/>
      <c r="C13" s="100"/>
      <c r="D13" s="99"/>
      <c r="E13" s="124" t="str">
        <f>IF(G13="×",INDEX(スギ材積表!$B$1:$AO$45,MATCH(D13,スギ材積表!$A$1:$A$45,0),MATCH(C13,スギ材積表!$B$1:$AO$1,0)),"")</f>
        <v/>
      </c>
      <c r="F13" s="124" t="str">
        <f>_xlfn.IFNA(IF(G13="",INDEX(スギ材積表!$B$1:$AO$45,MATCH(D13,スギ材積表!$A$1:$A$45,0),MATCH(C13,スギ材積表!$B$1:$AO$1,0)),""),"")</f>
        <v/>
      </c>
      <c r="G13" s="101"/>
      <c r="H13" s="102"/>
      <c r="N13" s="90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1">
        <f t="shared" si="5"/>
        <v>0</v>
      </c>
      <c r="S13" s="5">
        <f t="shared" si="6"/>
        <v>0</v>
      </c>
      <c r="Y13" s="5" t="e">
        <f>#REF!</f>
        <v>#REF!</v>
      </c>
      <c r="Z13" s="125" t="str">
        <f t="shared" si="3"/>
        <v/>
      </c>
      <c r="AA13" s="125" t="str">
        <f t="shared" si="4"/>
        <v/>
      </c>
    </row>
    <row r="14" spans="1:27" s="5" customFormat="1" ht="19.5" customHeight="1">
      <c r="A14" s="45">
        <v>8</v>
      </c>
      <c r="B14" s="98"/>
      <c r="C14" s="100"/>
      <c r="D14" s="99"/>
      <c r="E14" s="124" t="str">
        <f>IF(G14="×",INDEX(スギ材積表!$B$1:$AO$45,MATCH(D14,スギ材積表!$A$1:$A$45,0),MATCH(C14,スギ材積表!$B$1:$AO$1,0)),"")</f>
        <v/>
      </c>
      <c r="F14" s="124" t="str">
        <f>_xlfn.IFNA(IF(G14="",INDEX(スギ材積表!$B$1:$AO$45,MATCH(D14,スギ材積表!$A$1:$A$45,0),MATCH(C14,スギ材積表!$B$1:$AO$1,0)),""),"")</f>
        <v/>
      </c>
      <c r="G14" s="101"/>
      <c r="H14" s="109"/>
      <c r="N14" s="90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1">
        <f t="shared" si="5"/>
        <v>0</v>
      </c>
      <c r="S14" s="5">
        <f t="shared" si="6"/>
        <v>0</v>
      </c>
      <c r="Y14" s="5" t="e">
        <f>#REF!</f>
        <v>#REF!</v>
      </c>
      <c r="Z14" s="125" t="str">
        <f t="shared" si="3"/>
        <v/>
      </c>
      <c r="AA14" s="125" t="str">
        <f t="shared" si="4"/>
        <v/>
      </c>
    </row>
    <row r="15" spans="1:27" s="5" customFormat="1" ht="19.5" customHeight="1">
      <c r="A15" s="44">
        <v>9</v>
      </c>
      <c r="B15" s="98"/>
      <c r="C15" s="100"/>
      <c r="D15" s="99"/>
      <c r="E15" s="124" t="str">
        <f>IF(G15="×",INDEX(スギ材積表!$B$1:$AO$45,MATCH(D15,スギ材積表!$A$1:$A$45,0),MATCH(C15,スギ材積表!$B$1:$AO$1,0)),"")</f>
        <v/>
      </c>
      <c r="F15" s="124" t="str">
        <f>_xlfn.IFNA(IF(G15="",INDEX(スギ材積表!$B$1:$AO$45,MATCH(D15,スギ材積表!$A$1:$A$45,0),MATCH(C15,スギ材積表!$B$1:$AO$1,0)),""),"")</f>
        <v/>
      </c>
      <c r="G15" s="101"/>
      <c r="H15" s="109"/>
      <c r="N15" s="90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1">
        <f t="shared" si="5"/>
        <v>0</v>
      </c>
      <c r="S15" s="5">
        <f t="shared" si="6"/>
        <v>0</v>
      </c>
      <c r="Y15" s="5" t="e">
        <f>#REF!</f>
        <v>#REF!</v>
      </c>
      <c r="Z15" s="125" t="str">
        <f t="shared" si="3"/>
        <v/>
      </c>
      <c r="AA15" s="125" t="str">
        <f t="shared" si="4"/>
        <v/>
      </c>
    </row>
    <row r="16" spans="1:27" s="5" customFormat="1" ht="19.5" customHeight="1">
      <c r="A16" s="45">
        <v>10</v>
      </c>
      <c r="B16" s="98"/>
      <c r="C16" s="99"/>
      <c r="D16" s="99"/>
      <c r="E16" s="124" t="str">
        <f>IF(G16="×",INDEX(スギ材積表!$B$1:$AO$45,MATCH(D16,スギ材積表!$A$1:$A$45,0),MATCH(C16,スギ材積表!$B$1:$AO$1,0)),"")</f>
        <v/>
      </c>
      <c r="F16" s="124" t="str">
        <f>_xlfn.IFNA(IF(G16="",INDEX(スギ材積表!$B$1:$AO$45,MATCH(D16,スギ材積表!$A$1:$A$45,0),MATCH(C16,スギ材積表!$B$1:$AO$1,0)),""),"")</f>
        <v/>
      </c>
      <c r="G16" s="101"/>
      <c r="H16" s="109"/>
      <c r="N16" s="90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1">
        <f t="shared" si="5"/>
        <v>0</v>
      </c>
      <c r="S16" s="5">
        <f t="shared" si="6"/>
        <v>0</v>
      </c>
      <c r="Y16" s="5" t="e">
        <f>#REF!</f>
        <v>#REF!</v>
      </c>
      <c r="Z16" s="125" t="str">
        <f t="shared" si="3"/>
        <v/>
      </c>
      <c r="AA16" s="125" t="str">
        <f t="shared" si="4"/>
        <v/>
      </c>
    </row>
    <row r="17" spans="1:27" s="5" customFormat="1" ht="19.5" customHeight="1">
      <c r="A17" s="44">
        <v>11</v>
      </c>
      <c r="B17" s="98"/>
      <c r="C17" s="99"/>
      <c r="D17" s="99"/>
      <c r="E17" s="124" t="str">
        <f>IF(G17="×",INDEX(スギ材積表!$B$1:$AO$45,MATCH(D17,スギ材積表!$A$1:$A$45,0),MATCH(C17,スギ材積表!$B$1:$AO$1,0)),"")</f>
        <v/>
      </c>
      <c r="F17" s="124" t="str">
        <f>_xlfn.IFNA(IF(G17="",INDEX(スギ材積表!$B$1:$AO$45,MATCH(D17,スギ材積表!$A$1:$A$45,0),MATCH(C17,スギ材積表!$B$1:$AO$1,0)),""),"")</f>
        <v/>
      </c>
      <c r="G17" s="101"/>
      <c r="H17" s="109"/>
      <c r="N17" s="90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1">
        <f t="shared" si="5"/>
        <v>0</v>
      </c>
      <c r="S17" s="5">
        <f t="shared" si="6"/>
        <v>0</v>
      </c>
      <c r="Y17" s="5" t="e">
        <f>#REF!</f>
        <v>#REF!</v>
      </c>
      <c r="Z17" s="125" t="str">
        <f t="shared" si="3"/>
        <v/>
      </c>
      <c r="AA17" s="125" t="str">
        <f t="shared" si="4"/>
        <v/>
      </c>
    </row>
    <row r="18" spans="1:27" s="5" customFormat="1" ht="19.5" customHeight="1">
      <c r="A18" s="45">
        <v>12</v>
      </c>
      <c r="B18" s="98"/>
      <c r="C18" s="100"/>
      <c r="D18" s="99"/>
      <c r="E18" s="124" t="str">
        <f>IF(G18="×",INDEX(スギ材積表!$B$1:$AO$45,MATCH(D18,スギ材積表!$A$1:$A$45,0),MATCH(C18,スギ材積表!$B$1:$AO$1,0)),"")</f>
        <v/>
      </c>
      <c r="F18" s="124" t="str">
        <f>_xlfn.IFNA(IF(G18="",INDEX(スギ材積表!$B$1:$AO$45,MATCH(D18,スギ材積表!$A$1:$A$45,0),MATCH(C18,スギ材積表!$B$1:$AO$1,0)),""),"")</f>
        <v/>
      </c>
      <c r="G18" s="101"/>
      <c r="H18" s="109"/>
      <c r="N18" s="90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1">
        <f t="shared" si="5"/>
        <v>0</v>
      </c>
      <c r="S18" s="5">
        <f t="shared" si="6"/>
        <v>0</v>
      </c>
      <c r="Y18" s="5" t="e">
        <f>#REF!</f>
        <v>#REF!</v>
      </c>
      <c r="Z18" s="125" t="str">
        <f t="shared" si="3"/>
        <v/>
      </c>
      <c r="AA18" s="125" t="str">
        <f t="shared" si="4"/>
        <v/>
      </c>
    </row>
    <row r="19" spans="1:27" s="5" customFormat="1" ht="19.5" customHeight="1">
      <c r="A19" s="44">
        <v>13</v>
      </c>
      <c r="B19" s="98"/>
      <c r="C19" s="100"/>
      <c r="D19" s="99"/>
      <c r="E19" s="124" t="str">
        <f>IF(G19="×",INDEX(スギ材積表!$B$1:$AO$45,MATCH(D19,スギ材積表!$A$1:$A$45,0),MATCH(C19,スギ材積表!$B$1:$AO$1,0)),"")</f>
        <v/>
      </c>
      <c r="F19" s="124" t="str">
        <f>_xlfn.IFNA(IF(G19="",INDEX(スギ材積表!$B$1:$AO$45,MATCH(D19,スギ材積表!$A$1:$A$45,0),MATCH(C19,スギ材積表!$B$1:$AO$1,0)),""),"")</f>
        <v/>
      </c>
      <c r="G19" s="101"/>
      <c r="H19" s="109"/>
      <c r="N19" s="90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1">
        <f t="shared" si="5"/>
        <v>0</v>
      </c>
      <c r="S19" s="5">
        <f t="shared" si="6"/>
        <v>0</v>
      </c>
      <c r="Y19" s="5" t="e">
        <f>#REF!</f>
        <v>#REF!</v>
      </c>
      <c r="Z19" s="125" t="str">
        <f t="shared" si="3"/>
        <v/>
      </c>
      <c r="AA19" s="125" t="str">
        <f t="shared" si="4"/>
        <v/>
      </c>
    </row>
    <row r="20" spans="1:27" s="5" customFormat="1" ht="19.5" customHeight="1">
      <c r="A20" s="45">
        <v>14</v>
      </c>
      <c r="B20" s="98"/>
      <c r="C20" s="99"/>
      <c r="D20" s="99"/>
      <c r="E20" s="124" t="str">
        <f>IF(G20="×",INDEX(スギ材積表!$B$1:$AO$45,MATCH(D20,スギ材積表!$A$1:$A$45,0),MATCH(C20,スギ材積表!$B$1:$AO$1,0)),"")</f>
        <v/>
      </c>
      <c r="F20" s="124" t="str">
        <f>_xlfn.IFNA(IF(G20="",INDEX(スギ材積表!$B$1:$AO$45,MATCH(D20,スギ材積表!$A$1:$A$45,0),MATCH(C20,スギ材積表!$B$1:$AO$1,0)),""),"")</f>
        <v/>
      </c>
      <c r="G20" s="101"/>
      <c r="H20" s="109"/>
      <c r="N20" s="90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1">
        <f t="shared" si="5"/>
        <v>0</v>
      </c>
      <c r="S20" s="5">
        <f t="shared" si="6"/>
        <v>0</v>
      </c>
      <c r="Y20" s="5" t="e">
        <f>#REF!</f>
        <v>#REF!</v>
      </c>
      <c r="Z20" s="125" t="str">
        <f t="shared" si="3"/>
        <v/>
      </c>
      <c r="AA20" s="125" t="str">
        <f t="shared" si="4"/>
        <v/>
      </c>
    </row>
    <row r="21" spans="1:27" s="5" customFormat="1" ht="19.5" customHeight="1">
      <c r="A21" s="44">
        <v>15</v>
      </c>
      <c r="B21" s="98"/>
      <c r="C21" s="100"/>
      <c r="D21" s="99"/>
      <c r="E21" s="124" t="str">
        <f>IF(G21="×",INDEX(スギ材積表!$B$1:$AO$45,MATCH(D21,スギ材積表!$A$1:$A$45,0),MATCH(C21,スギ材積表!$B$1:$AO$1,0)),"")</f>
        <v/>
      </c>
      <c r="F21" s="124" t="str">
        <f>_xlfn.IFNA(IF(G21="",INDEX(スギ材積表!$B$1:$AO$45,MATCH(D21,スギ材積表!$A$1:$A$45,0),MATCH(C21,スギ材積表!$B$1:$AO$1,0)),""),"")</f>
        <v/>
      </c>
      <c r="G21" s="101"/>
      <c r="H21" s="109"/>
      <c r="N21" s="90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1">
        <f t="shared" si="5"/>
        <v>0</v>
      </c>
      <c r="S21" s="5">
        <f t="shared" si="6"/>
        <v>0</v>
      </c>
      <c r="Y21" s="5" t="e">
        <f>#REF!</f>
        <v>#REF!</v>
      </c>
      <c r="Z21" s="125" t="str">
        <f t="shared" si="3"/>
        <v/>
      </c>
      <c r="AA21" s="125" t="str">
        <f t="shared" si="4"/>
        <v/>
      </c>
    </row>
    <row r="22" spans="1:27" s="5" customFormat="1" ht="19.5" customHeight="1">
      <c r="A22" s="45">
        <v>16</v>
      </c>
      <c r="B22" s="98"/>
      <c r="C22" s="99"/>
      <c r="D22" s="99"/>
      <c r="E22" s="124" t="str">
        <f>IF(G22="×",INDEX(スギ材積表!$B$1:$AO$45,MATCH(D22,スギ材積表!$A$1:$A$45,0),MATCH(C22,スギ材積表!$B$1:$AO$1,0)),"")</f>
        <v/>
      </c>
      <c r="F22" s="124" t="str">
        <f>_xlfn.IFNA(IF(G22="",INDEX(スギ材積表!$B$1:$AO$45,MATCH(D22,スギ材積表!$A$1:$A$45,0),MATCH(C22,スギ材積表!$B$1:$AO$1,0)),""),"")</f>
        <v/>
      </c>
      <c r="G22" s="101"/>
      <c r="H22" s="110"/>
      <c r="N22" s="90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1">
        <f t="shared" si="5"/>
        <v>0</v>
      </c>
      <c r="S22" s="5">
        <f t="shared" si="6"/>
        <v>0</v>
      </c>
      <c r="Y22" s="5" t="e">
        <f>#REF!</f>
        <v>#REF!</v>
      </c>
      <c r="Z22" s="125" t="str">
        <f t="shared" si="3"/>
        <v/>
      </c>
      <c r="AA22" s="125" t="str">
        <f t="shared" si="4"/>
        <v/>
      </c>
    </row>
    <row r="23" spans="1:27" s="5" customFormat="1" ht="19.5" customHeight="1">
      <c r="A23" s="44">
        <v>17</v>
      </c>
      <c r="B23" s="98"/>
      <c r="C23" s="100"/>
      <c r="D23" s="99"/>
      <c r="E23" s="124" t="str">
        <f>IF(G23="×",INDEX(スギ材積表!$B$1:$AO$45,MATCH(D23,スギ材積表!$A$1:$A$45,0),MATCH(C23,スギ材積表!$B$1:$AO$1,0)),"")</f>
        <v/>
      </c>
      <c r="F23" s="124" t="str">
        <f>_xlfn.IFNA(IF(G23="",INDEX(スギ材積表!$B$1:$AO$45,MATCH(D23,スギ材積表!$A$1:$A$45,0),MATCH(C23,スギ材積表!$B$1:$AO$1,0)),""),"")</f>
        <v/>
      </c>
      <c r="G23" s="101"/>
      <c r="H23" s="111"/>
      <c r="N23" s="90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1">
        <f t="shared" si="5"/>
        <v>0</v>
      </c>
      <c r="S23" s="5">
        <f t="shared" si="6"/>
        <v>0</v>
      </c>
      <c r="Y23" s="5" t="e">
        <f>#REF!</f>
        <v>#REF!</v>
      </c>
      <c r="Z23" s="125" t="str">
        <f t="shared" si="3"/>
        <v/>
      </c>
      <c r="AA23" s="125" t="str">
        <f t="shared" si="4"/>
        <v/>
      </c>
    </row>
    <row r="24" spans="1:27" s="5" customFormat="1" ht="19.5" customHeight="1">
      <c r="A24" s="45">
        <v>18</v>
      </c>
      <c r="B24" s="98"/>
      <c r="C24" s="99"/>
      <c r="D24" s="99"/>
      <c r="E24" s="124" t="str">
        <f>IF(G24="×",INDEX(スギ材積表!$B$1:$AO$45,MATCH(D24,スギ材積表!$A$1:$A$45,0),MATCH(C24,スギ材積表!$B$1:$AO$1,0)),"")</f>
        <v/>
      </c>
      <c r="F24" s="124" t="str">
        <f>_xlfn.IFNA(IF(G24="",INDEX(スギ材積表!$B$1:$AO$45,MATCH(D24,スギ材積表!$A$1:$A$45,0),MATCH(C24,スギ材積表!$B$1:$AO$1,0)),""),"")</f>
        <v/>
      </c>
      <c r="G24" s="101"/>
      <c r="H24" s="110"/>
      <c r="N24" s="90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1">
        <f t="shared" si="5"/>
        <v>0</v>
      </c>
      <c r="S24" s="5">
        <f t="shared" si="6"/>
        <v>0</v>
      </c>
      <c r="Y24" s="5" t="e">
        <f>#REF!</f>
        <v>#REF!</v>
      </c>
      <c r="Z24" s="125" t="str">
        <f t="shared" si="3"/>
        <v/>
      </c>
      <c r="AA24" s="125" t="str">
        <f t="shared" si="4"/>
        <v/>
      </c>
    </row>
    <row r="25" spans="1:27" s="5" customFormat="1" ht="19.5" customHeight="1">
      <c r="A25" s="44">
        <v>19</v>
      </c>
      <c r="B25" s="98"/>
      <c r="C25" s="100"/>
      <c r="D25" s="99"/>
      <c r="E25" s="124" t="str">
        <f>IF(G25="×",INDEX(スギ材積表!$B$1:$AO$45,MATCH(D25,スギ材積表!$A$1:$A$45,0),MATCH(C25,スギ材積表!$B$1:$AO$1,0)),"")</f>
        <v/>
      </c>
      <c r="F25" s="124" t="str">
        <f>_xlfn.IFNA(IF(G25="",INDEX(スギ材積表!$B$1:$AO$45,MATCH(D25,スギ材積表!$A$1:$A$45,0),MATCH(C25,スギ材積表!$B$1:$AO$1,0)),""),"")</f>
        <v/>
      </c>
      <c r="G25" s="101"/>
      <c r="H25" s="103"/>
      <c r="N25" s="90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1">
        <f t="shared" si="5"/>
        <v>0</v>
      </c>
      <c r="S25" s="5">
        <f t="shared" si="6"/>
        <v>0</v>
      </c>
      <c r="Y25" s="5" t="e">
        <f>#REF!</f>
        <v>#REF!</v>
      </c>
      <c r="Z25" s="125" t="str">
        <f t="shared" si="3"/>
        <v/>
      </c>
      <c r="AA25" s="125" t="str">
        <f t="shared" si="4"/>
        <v/>
      </c>
    </row>
    <row r="26" spans="1:27" s="5" customFormat="1" ht="19.5" customHeight="1">
      <c r="A26" s="45">
        <v>20</v>
      </c>
      <c r="B26" s="98"/>
      <c r="C26" s="99"/>
      <c r="D26" s="99"/>
      <c r="E26" s="124" t="str">
        <f>IF(G26="×",INDEX(スギ材積表!$B$1:$AO$45,MATCH(D26,スギ材積表!$A$1:$A$45,0),MATCH(C26,スギ材積表!$B$1:$AO$1,0)),"")</f>
        <v/>
      </c>
      <c r="F26" s="124" t="str">
        <f>_xlfn.IFNA(IF(G26="",INDEX(スギ材積表!$B$1:$AO$45,MATCH(D26,スギ材積表!$A$1:$A$45,0),MATCH(C26,スギ材積表!$B$1:$AO$1,0)),""),"")</f>
        <v/>
      </c>
      <c r="G26" s="101"/>
      <c r="H26" s="105"/>
      <c r="N26" s="90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1">
        <f t="shared" si="5"/>
        <v>0</v>
      </c>
      <c r="S26" s="5">
        <f t="shared" si="6"/>
        <v>0</v>
      </c>
      <c r="Y26" s="5" t="e">
        <f>#REF!</f>
        <v>#REF!</v>
      </c>
      <c r="Z26" s="125" t="str">
        <f t="shared" si="3"/>
        <v/>
      </c>
      <c r="AA26" s="125" t="str">
        <f t="shared" si="4"/>
        <v/>
      </c>
    </row>
    <row r="27" spans="1:27" s="5" customFormat="1" ht="19.5" customHeight="1">
      <c r="A27" s="44">
        <v>21</v>
      </c>
      <c r="B27" s="98"/>
      <c r="C27" s="100"/>
      <c r="D27" s="99"/>
      <c r="E27" s="124" t="str">
        <f>IF(G27="×",INDEX(スギ材積表!$B$1:$AO$45,MATCH(D27,スギ材積表!$A$1:$A$45,0),MATCH(C27,スギ材積表!$B$1:$AO$1,0)),"")</f>
        <v/>
      </c>
      <c r="F27" s="124" t="str">
        <f>_xlfn.IFNA(IF(G27="",INDEX(スギ材積表!$B$1:$AO$45,MATCH(D27,スギ材積表!$A$1:$A$45,0),MATCH(C27,スギ材積表!$B$1:$AO$1,0)),""),"")</f>
        <v/>
      </c>
      <c r="G27" s="101"/>
      <c r="H27" s="105"/>
      <c r="N27" s="90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1">
        <f t="shared" si="5"/>
        <v>0</v>
      </c>
      <c r="S27" s="5">
        <f t="shared" si="6"/>
        <v>0</v>
      </c>
      <c r="Y27" s="5" t="e">
        <f>#REF!</f>
        <v>#REF!</v>
      </c>
      <c r="Z27" s="125" t="str">
        <f t="shared" si="3"/>
        <v/>
      </c>
      <c r="AA27" s="125" t="str">
        <f t="shared" si="4"/>
        <v/>
      </c>
    </row>
    <row r="28" spans="1:27" s="5" customFormat="1" ht="19.5" customHeight="1">
      <c r="A28" s="45">
        <v>22</v>
      </c>
      <c r="B28" s="98"/>
      <c r="C28" s="99"/>
      <c r="D28" s="99"/>
      <c r="E28" s="124" t="str">
        <f>IF(G28="×",INDEX(スギ材積表!$B$1:$AO$45,MATCH(D28,スギ材積表!$A$1:$A$45,0),MATCH(C28,スギ材積表!$B$1:$AO$1,0)),"")</f>
        <v/>
      </c>
      <c r="F28" s="124" t="str">
        <f>_xlfn.IFNA(IF(G28="",INDEX(スギ材積表!$B$1:$AO$45,MATCH(D28,スギ材積表!$A$1:$A$45,0),MATCH(C28,スギ材積表!$B$1:$AO$1,0)),""),"")</f>
        <v/>
      </c>
      <c r="G28" s="101"/>
      <c r="H28" s="105"/>
      <c r="N28" s="90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1">
        <f t="shared" si="5"/>
        <v>0</v>
      </c>
      <c r="S28" s="5">
        <f t="shared" si="6"/>
        <v>0</v>
      </c>
      <c r="Y28" s="5" t="e">
        <f>#REF!</f>
        <v>#REF!</v>
      </c>
      <c r="Z28" s="125" t="str">
        <f t="shared" si="3"/>
        <v/>
      </c>
      <c r="AA28" s="125" t="str">
        <f t="shared" si="4"/>
        <v/>
      </c>
    </row>
    <row r="29" spans="1:27" s="5" customFormat="1" ht="19.5" customHeight="1">
      <c r="A29" s="44">
        <v>23</v>
      </c>
      <c r="B29" s="98"/>
      <c r="C29" s="100"/>
      <c r="D29" s="99"/>
      <c r="E29" s="124" t="str">
        <f>IF(G29="×",INDEX(スギ材積表!$B$1:$AO$45,MATCH(D29,スギ材積表!$A$1:$A$45,0),MATCH(C29,スギ材積表!$B$1:$AO$1,0)),"")</f>
        <v/>
      </c>
      <c r="F29" s="124" t="str">
        <f>_xlfn.IFNA(IF(G29="",INDEX(スギ材積表!$B$1:$AO$45,MATCH(D29,スギ材積表!$A$1:$A$45,0),MATCH(C29,スギ材積表!$B$1:$AO$1,0)),""),"")</f>
        <v/>
      </c>
      <c r="G29" s="101"/>
      <c r="H29" s="105"/>
      <c r="N29" s="90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1">
        <f t="shared" si="5"/>
        <v>0</v>
      </c>
      <c r="S29" s="5">
        <f t="shared" si="6"/>
        <v>0</v>
      </c>
      <c r="Y29" s="5" t="e">
        <f>#REF!</f>
        <v>#REF!</v>
      </c>
      <c r="Z29" s="125" t="str">
        <f t="shared" si="3"/>
        <v/>
      </c>
      <c r="AA29" s="125" t="str">
        <f t="shared" si="4"/>
        <v/>
      </c>
    </row>
    <row r="30" spans="1:27" s="5" customFormat="1" ht="19.5" customHeight="1">
      <c r="A30" s="45">
        <v>24</v>
      </c>
      <c r="B30" s="98"/>
      <c r="C30" s="99"/>
      <c r="D30" s="99"/>
      <c r="E30" s="124" t="str">
        <f>IF(G30="×",INDEX(スギ材積表!$B$1:$AO$45,MATCH(D30,スギ材積表!$A$1:$A$45,0),MATCH(C30,スギ材積表!$B$1:$AO$1,0)),"")</f>
        <v/>
      </c>
      <c r="F30" s="124" t="str">
        <f>_xlfn.IFNA(IF(G30="",INDEX(スギ材積表!$B$1:$AO$45,MATCH(D30,スギ材積表!$A$1:$A$45,0),MATCH(C30,スギ材積表!$B$1:$AO$1,0)),""),"")</f>
        <v/>
      </c>
      <c r="G30" s="101"/>
      <c r="H30" s="105"/>
      <c r="N30" s="90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1">
        <f t="shared" si="5"/>
        <v>0</v>
      </c>
      <c r="S30" s="5">
        <f t="shared" si="6"/>
        <v>0</v>
      </c>
      <c r="Y30" s="5" t="e">
        <f>#REF!</f>
        <v>#REF!</v>
      </c>
      <c r="Z30" s="125" t="str">
        <f t="shared" si="3"/>
        <v/>
      </c>
      <c r="AA30" s="125" t="str">
        <f t="shared" si="4"/>
        <v/>
      </c>
    </row>
    <row r="31" spans="1:27" s="5" customFormat="1" ht="19.5" customHeight="1">
      <c r="A31" s="44">
        <v>25</v>
      </c>
      <c r="B31" s="98"/>
      <c r="C31" s="100"/>
      <c r="D31" s="99"/>
      <c r="E31" s="124" t="str">
        <f>IF(G31="×",INDEX(スギ材積表!$B$1:$AO$45,MATCH(D31,スギ材積表!$A$1:$A$45,0),MATCH(C31,スギ材積表!$B$1:$AO$1,0)),"")</f>
        <v/>
      </c>
      <c r="F31" s="124" t="str">
        <f>_xlfn.IFNA(IF(G31="",INDEX(スギ材積表!$B$1:$AO$45,MATCH(D31,スギ材積表!$A$1:$A$45,0),MATCH(C31,スギ材積表!$B$1:$AO$1,0)),""),"")</f>
        <v/>
      </c>
      <c r="G31" s="101"/>
      <c r="H31" s="105"/>
      <c r="N31" s="90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1">
        <f t="shared" si="5"/>
        <v>0</v>
      </c>
      <c r="S31" s="5">
        <f t="shared" si="6"/>
        <v>0</v>
      </c>
      <c r="Y31" s="5" t="e">
        <f>#REF!</f>
        <v>#REF!</v>
      </c>
      <c r="Z31" s="125" t="str">
        <f t="shared" si="3"/>
        <v/>
      </c>
      <c r="AA31" s="125" t="str">
        <f t="shared" si="4"/>
        <v/>
      </c>
    </row>
    <row r="32" spans="1:27" s="5" customFormat="1" ht="19.5" customHeight="1">
      <c r="A32" s="45">
        <v>26</v>
      </c>
      <c r="B32" s="98"/>
      <c r="C32" s="99"/>
      <c r="D32" s="99"/>
      <c r="E32" s="124" t="str">
        <f>IF(G32="×",INDEX(スギ材積表!$B$1:$AO$45,MATCH(D32,スギ材積表!$A$1:$A$45,0),MATCH(C32,スギ材積表!$B$1:$AO$1,0)),"")</f>
        <v/>
      </c>
      <c r="F32" s="124" t="str">
        <f>_xlfn.IFNA(IF(G32="",INDEX(スギ材積表!$B$1:$AO$45,MATCH(D32,スギ材積表!$A$1:$A$45,0),MATCH(C32,スギ材積表!$B$1:$AO$1,0)),""),"")</f>
        <v/>
      </c>
      <c r="G32" s="101"/>
      <c r="H32" s="105"/>
      <c r="N32" s="90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1">
        <f t="shared" si="5"/>
        <v>0</v>
      </c>
      <c r="S32" s="5">
        <f t="shared" si="6"/>
        <v>0</v>
      </c>
      <c r="Y32" s="5" t="e">
        <f>#REF!</f>
        <v>#REF!</v>
      </c>
      <c r="Z32" s="125" t="str">
        <f t="shared" si="3"/>
        <v/>
      </c>
      <c r="AA32" s="125" t="str">
        <f t="shared" si="4"/>
        <v/>
      </c>
    </row>
    <row r="33" spans="1:27" s="5" customFormat="1" ht="19.5" customHeight="1">
      <c r="A33" s="44">
        <v>27</v>
      </c>
      <c r="B33" s="98"/>
      <c r="C33" s="100"/>
      <c r="D33" s="99"/>
      <c r="E33" s="124" t="str">
        <f>IF(G33="×",INDEX(スギ材積表!$B$1:$AO$45,MATCH(D33,スギ材積表!$A$1:$A$45,0),MATCH(C33,スギ材積表!$B$1:$AO$1,0)),"")</f>
        <v/>
      </c>
      <c r="F33" s="124" t="str">
        <f>_xlfn.IFNA(IF(G33="",INDEX(スギ材積表!$B$1:$AO$45,MATCH(D33,スギ材積表!$A$1:$A$45,0),MATCH(C33,スギ材積表!$B$1:$AO$1,0)),""),"")</f>
        <v/>
      </c>
      <c r="G33" s="101"/>
      <c r="H33" s="105"/>
      <c r="N33" s="90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1">
        <f t="shared" si="5"/>
        <v>0</v>
      </c>
      <c r="S33" s="5">
        <f t="shared" si="6"/>
        <v>0</v>
      </c>
      <c r="Y33" s="5" t="e">
        <f>#REF!</f>
        <v>#REF!</v>
      </c>
      <c r="Z33" s="125" t="str">
        <f t="shared" si="3"/>
        <v/>
      </c>
      <c r="AA33" s="125" t="str">
        <f t="shared" si="4"/>
        <v/>
      </c>
    </row>
    <row r="34" spans="1:27" s="5" customFormat="1" ht="19.5" customHeight="1">
      <c r="A34" s="45">
        <v>28</v>
      </c>
      <c r="B34" s="98"/>
      <c r="C34" s="99"/>
      <c r="D34" s="99"/>
      <c r="E34" s="124" t="str">
        <f>IF(G34="×",INDEX(スギ材積表!$B$1:$AO$45,MATCH(D34,スギ材積表!$A$1:$A$45,0),MATCH(C34,スギ材積表!$B$1:$AO$1,0)),"")</f>
        <v/>
      </c>
      <c r="F34" s="124" t="str">
        <f>_xlfn.IFNA(IF(G34="",INDEX(スギ材積表!$B$1:$AO$45,MATCH(D34,スギ材積表!$A$1:$A$45,0),MATCH(C34,スギ材積表!$B$1:$AO$1,0)),""),"")</f>
        <v/>
      </c>
      <c r="G34" s="101"/>
      <c r="H34" s="105"/>
      <c r="N34" s="90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1">
        <f t="shared" si="5"/>
        <v>0</v>
      </c>
      <c r="S34" s="5">
        <f t="shared" si="6"/>
        <v>0</v>
      </c>
      <c r="Y34" s="5" t="e">
        <f>#REF!</f>
        <v>#REF!</v>
      </c>
      <c r="Z34" s="125" t="str">
        <f t="shared" si="3"/>
        <v/>
      </c>
      <c r="AA34" s="125" t="str">
        <f t="shared" si="4"/>
        <v/>
      </c>
    </row>
    <row r="35" spans="1:27" s="5" customFormat="1" ht="19.5" customHeight="1">
      <c r="A35" s="44">
        <v>29</v>
      </c>
      <c r="B35" s="98"/>
      <c r="C35" s="100"/>
      <c r="D35" s="99"/>
      <c r="E35" s="124" t="str">
        <f>IF(G35="×",INDEX(スギ材積表!$B$1:$AO$45,MATCH(D35,スギ材積表!$A$1:$A$45,0),MATCH(C35,スギ材積表!$B$1:$AO$1,0)),"")</f>
        <v/>
      </c>
      <c r="F35" s="124" t="str">
        <f>_xlfn.IFNA(IF(G35="",INDEX(スギ材積表!$B$1:$AO$45,MATCH(D35,スギ材積表!$A$1:$A$45,0),MATCH(C35,スギ材積表!$B$1:$AO$1,0)),""),"")</f>
        <v/>
      </c>
      <c r="G35" s="101"/>
      <c r="H35" s="105"/>
      <c r="N35" s="90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1">
        <f t="shared" si="5"/>
        <v>0</v>
      </c>
      <c r="S35" s="5">
        <f t="shared" si="6"/>
        <v>0</v>
      </c>
      <c r="Y35" s="5" t="e">
        <f>#REF!</f>
        <v>#REF!</v>
      </c>
      <c r="Z35" s="125" t="str">
        <f t="shared" si="3"/>
        <v/>
      </c>
      <c r="AA35" s="125" t="str">
        <f t="shared" si="4"/>
        <v/>
      </c>
    </row>
    <row r="36" spans="1:27" s="5" customFormat="1" ht="19.5" customHeight="1">
      <c r="A36" s="46">
        <v>30</v>
      </c>
      <c r="B36" s="98"/>
      <c r="C36" s="99"/>
      <c r="D36" s="99"/>
      <c r="E36" s="124" t="str">
        <f>IF(G36="×",INDEX(スギ材積表!$B$1:$AO$45,MATCH(D36,スギ材積表!$A$1:$A$45,0),MATCH(C36,スギ材積表!$B$1:$AO$1,0)),"")</f>
        <v/>
      </c>
      <c r="F36" s="124" t="str">
        <f>_xlfn.IFNA(IF(G36="",INDEX(スギ材積表!$B$1:$AO$45,MATCH(D36,スギ材積表!$A$1:$A$45,0),MATCH(C36,スギ材積表!$B$1:$AO$1,0)),""),"")</f>
        <v/>
      </c>
      <c r="G36" s="101"/>
      <c r="H36" s="105"/>
      <c r="N36" s="90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1">
        <f t="shared" si="5"/>
        <v>0</v>
      </c>
      <c r="S36" s="5">
        <f t="shared" si="6"/>
        <v>0</v>
      </c>
      <c r="Y36" s="5" t="e">
        <f>#REF!</f>
        <v>#REF!</v>
      </c>
      <c r="Z36" s="125" t="str">
        <f t="shared" si="3"/>
        <v/>
      </c>
      <c r="AA36" s="125" t="str">
        <f t="shared" si="4"/>
        <v/>
      </c>
    </row>
    <row r="37" spans="1:27" s="5" customFormat="1" ht="30" customHeight="1">
      <c r="A37" s="17" t="s">
        <v>1</v>
      </c>
      <c r="B37" s="47">
        <f>SUBTOTAL(3,B7:B36)</f>
        <v>0</v>
      </c>
      <c r="C37" s="83">
        <f>SUM(C7:C36)</f>
        <v>0</v>
      </c>
      <c r="D37" s="84">
        <f>SUM(D7:D36)</f>
        <v>0</v>
      </c>
      <c r="E37" s="48">
        <f>SUM(E7:E36)</f>
        <v>0</v>
      </c>
      <c r="F37" s="48">
        <f>SUM(F7:F36)</f>
        <v>0</v>
      </c>
      <c r="G37" s="78"/>
      <c r="H37" s="77"/>
      <c r="Q37" s="5">
        <f>SUM(Q7:Q36)</f>
        <v>0</v>
      </c>
      <c r="R37" s="91" t="e">
        <f>SUM(R7:R36)/COUNT(F7:F36)</f>
        <v>#DIV/0!</v>
      </c>
      <c r="S37" s="91" t="e">
        <f>SUM(S7:S36)/COUNT(F7:F36)</f>
        <v>#DIV/0!</v>
      </c>
    </row>
    <row r="38" spans="1:27" s="5" customFormat="1" ht="30" customHeight="1">
      <c r="A38" s="6" t="s">
        <v>6</v>
      </c>
      <c r="B38" s="20"/>
      <c r="C38" s="85" t="e">
        <f>C37/B37</f>
        <v>#DIV/0!</v>
      </c>
      <c r="D38" s="86" t="e">
        <f>D37/B37</f>
        <v>#DIV/0!</v>
      </c>
      <c r="E38" s="18" t="s">
        <v>25</v>
      </c>
      <c r="F38" s="29" t="e">
        <f>E37/(E37+F37)</f>
        <v>#DIV/0!</v>
      </c>
      <c r="G38" s="79"/>
      <c r="H38" s="72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2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imeMode="on" allowBlank="1" showInputMessage="1" showErrorMessage="1" sqref="F5:H5" xr:uid="{E6179E76-582E-4C0E-863A-E47A5064E2E7}">
      <formula1>"方形プロット(10ｍ×10ｍ), 円形プロット(半径 5.64ｍ)"</formula1>
    </dataValidation>
    <dataValidation type="list" allowBlank="1" showInputMessage="1" showErrorMessage="1" sqref="G7:G36" xr:uid="{30CCB6DF-28AC-40D6-A487-523FF770E7C7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9BC6-B26C-4BE2-B8D2-ADE334333AE2}">
  <sheetPr codeName="Sheet8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9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9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4" t="s">
        <v>73</v>
      </c>
      <c r="B2" s="154"/>
      <c r="C2" s="154"/>
      <c r="D2" s="154"/>
      <c r="E2" s="154"/>
      <c r="F2" s="154"/>
      <c r="G2" s="154"/>
      <c r="H2" s="154"/>
    </row>
    <row r="3" spans="1:27" s="5" customFormat="1" ht="30" customHeight="1">
      <c r="A3" s="58" t="s">
        <v>3</v>
      </c>
      <c r="B3" s="176" t="str">
        <f>'間伐 (野帳1)'!B3:C3</f>
        <v xml:space="preserve"> 令和〇年度　市町村森林経営管理事業</v>
      </c>
      <c r="C3" s="177"/>
      <c r="D3" s="49" t="s">
        <v>32</v>
      </c>
      <c r="E3" s="180" t="str">
        <f>'間伐 (野帳1)'!E3:F3</f>
        <v>○○市町村</v>
      </c>
      <c r="F3" s="181"/>
      <c r="G3" s="182" t="str">
        <f>'間伐 (野帳1)'!G3:H3</f>
        <v>○○</v>
      </c>
      <c r="H3" s="183"/>
    </row>
    <row r="4" spans="1:27" s="5" customFormat="1" ht="24.75" customHeight="1">
      <c r="A4" s="58" t="s">
        <v>0</v>
      </c>
      <c r="B4" s="176" t="str">
        <f>'間伐 (野帳1)'!B4:C4</f>
        <v>保育間伐Ｉ</v>
      </c>
      <c r="C4" s="177"/>
      <c r="D4" s="34" t="s">
        <v>23</v>
      </c>
      <c r="E4" s="178" t="str">
        <f>'間伐 (野帳1)'!E4:F4</f>
        <v>〇.○○</v>
      </c>
      <c r="F4" s="179"/>
      <c r="G4" s="80" t="s">
        <v>24</v>
      </c>
      <c r="H4" s="81"/>
    </row>
    <row r="5" spans="1:27" s="5" customFormat="1" ht="21" customHeight="1">
      <c r="A5" s="169" t="s">
        <v>45</v>
      </c>
      <c r="B5" s="170"/>
      <c r="C5" s="41"/>
      <c r="D5" s="54" t="s">
        <v>31</v>
      </c>
      <c r="E5" s="55" t="e">
        <f>DEGREES(ATAN(K8/K9))</f>
        <v>#DIV/0!</v>
      </c>
      <c r="F5" s="166" t="s">
        <v>28</v>
      </c>
      <c r="G5" s="166"/>
      <c r="H5" s="166"/>
    </row>
    <row r="6" spans="1:27" s="5" customFormat="1" ht="28.5" customHeight="1">
      <c r="A6" s="50" t="s">
        <v>17</v>
      </c>
      <c r="B6" s="51" t="s">
        <v>34</v>
      </c>
      <c r="C6" s="52" t="s">
        <v>35</v>
      </c>
      <c r="D6" s="52" t="s">
        <v>36</v>
      </c>
      <c r="E6" s="53" t="s">
        <v>47</v>
      </c>
      <c r="F6" s="53" t="s">
        <v>33</v>
      </c>
      <c r="G6" s="87" t="s">
        <v>38</v>
      </c>
      <c r="H6" s="76" t="s">
        <v>39</v>
      </c>
      <c r="N6" s="92" t="s">
        <v>51</v>
      </c>
      <c r="O6" s="92" t="s">
        <v>52</v>
      </c>
      <c r="P6" s="88" t="s">
        <v>53</v>
      </c>
      <c r="Q6" s="5" t="s">
        <v>50</v>
      </c>
      <c r="R6" s="89" t="s">
        <v>48</v>
      </c>
      <c r="S6" s="89" t="s">
        <v>49</v>
      </c>
    </row>
    <row r="7" spans="1:27" s="5" customFormat="1" ht="19.5" customHeight="1">
      <c r="A7" s="42">
        <v>1</v>
      </c>
      <c r="B7" s="98"/>
      <c r="C7" s="99"/>
      <c r="D7" s="99"/>
      <c r="E7" s="124" t="str">
        <f>IF(G7="×",INDEX(スギ材積表!$B$1:$AO$45,MATCH(D7,スギ材積表!$A$1:$A$45,0),MATCH(C7,スギ材積表!$B$1:$AO$1,0)),"")</f>
        <v/>
      </c>
      <c r="F7" s="124" t="str">
        <f>_xlfn.IFNA(IF(G7="",INDEX(スギ材積表!$B$1:$AO$45,MATCH(D7,スギ材積表!$A$1:$A$45,0),MATCH(C7,スギ材積表!$B$1:$AO$1,0)),""),"")</f>
        <v/>
      </c>
      <c r="G7" s="101"/>
      <c r="H7" s="109"/>
      <c r="N7" s="90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91">
        <f>N7*Q7</f>
        <v>0</v>
      </c>
      <c r="S7" s="5">
        <f>O7*Q7</f>
        <v>0</v>
      </c>
      <c r="V7" s="5" t="s">
        <v>57</v>
      </c>
      <c r="W7" s="123">
        <f>SUMIF(Y7:Y36,"有",Z7:Z36)</f>
        <v>0</v>
      </c>
      <c r="Y7" s="5" t="e">
        <f>#REF!</f>
        <v>#REF!</v>
      </c>
      <c r="Z7" s="125" t="str">
        <f t="shared" ref="Z7:Z36" si="3">E7</f>
        <v/>
      </c>
      <c r="AA7" s="125" t="str">
        <f t="shared" ref="AA7:AA36" si="4">F7</f>
        <v/>
      </c>
    </row>
    <row r="8" spans="1:27" s="5" customFormat="1" ht="19.5" customHeight="1">
      <c r="A8" s="43">
        <v>2</v>
      </c>
      <c r="B8" s="98"/>
      <c r="C8" s="99"/>
      <c r="D8" s="99"/>
      <c r="E8" s="124" t="str">
        <f>IF(G8="×",INDEX(スギ材積表!$B$1:$AO$45,MATCH(D8,スギ材積表!$A$1:$A$45,0),MATCH(C8,スギ材積表!$B$1:$AO$1,0)),"")</f>
        <v/>
      </c>
      <c r="F8" s="124" t="str">
        <f>_xlfn.IFNA(IF(G8="",INDEX(スギ材積表!$B$1:$AO$45,MATCH(D8,スギ材積表!$A$1:$A$45,0),MATCH(C8,スギ材積表!$B$1:$AO$1,0)),""),"")</f>
        <v/>
      </c>
      <c r="G8" s="101"/>
      <c r="H8" s="109"/>
      <c r="I8" s="165" t="s">
        <v>30</v>
      </c>
      <c r="J8" s="57" t="s">
        <v>40</v>
      </c>
      <c r="K8" s="56"/>
      <c r="N8" s="90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1">
        <f t="shared" ref="R8:R36" si="5">N8*Q8</f>
        <v>0</v>
      </c>
      <c r="S8" s="5">
        <f t="shared" ref="S8:S36" si="6">O8*Q8</f>
        <v>0</v>
      </c>
      <c r="V8" s="5" t="s">
        <v>56</v>
      </c>
      <c r="W8" s="123">
        <f>SUMIF(Y7:Y36,"有",AA7:AA36)</f>
        <v>0</v>
      </c>
      <c r="Y8" s="5" t="e">
        <f>#REF!</f>
        <v>#REF!</v>
      </c>
      <c r="Z8" s="125" t="str">
        <f t="shared" si="3"/>
        <v/>
      </c>
      <c r="AA8" s="125" t="str">
        <f t="shared" si="4"/>
        <v/>
      </c>
    </row>
    <row r="9" spans="1:27" s="5" customFormat="1" ht="19.5" customHeight="1">
      <c r="A9" s="42">
        <v>3</v>
      </c>
      <c r="B9" s="98"/>
      <c r="C9" s="99"/>
      <c r="D9" s="99"/>
      <c r="E9" s="124" t="str">
        <f>IF(G9="×",INDEX(スギ材積表!$B$1:$AO$45,MATCH(D9,スギ材積表!$A$1:$A$45,0),MATCH(C9,スギ材積表!$B$1:$AO$1,0)),"")</f>
        <v/>
      </c>
      <c r="F9" s="124" t="str">
        <f>_xlfn.IFNA(IF(G9="",INDEX(スギ材積表!$B$1:$AO$45,MATCH(D9,スギ材積表!$A$1:$A$45,0),MATCH(C9,スギ材積表!$B$1:$AO$1,0)),""),"")</f>
        <v/>
      </c>
      <c r="G9" s="101"/>
      <c r="H9" s="109"/>
      <c r="I9" s="165"/>
      <c r="J9" s="57" t="s">
        <v>41</v>
      </c>
      <c r="K9" s="56"/>
      <c r="N9" s="90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1">
        <f t="shared" si="5"/>
        <v>0</v>
      </c>
      <c r="S9" s="5">
        <f t="shared" si="6"/>
        <v>0</v>
      </c>
      <c r="V9" s="5" t="s">
        <v>55</v>
      </c>
      <c r="W9" s="123">
        <f>SUM(W7:W8)</f>
        <v>0</v>
      </c>
      <c r="Y9" s="5" t="e">
        <f>#REF!</f>
        <v>#REF!</v>
      </c>
      <c r="Z9" s="125" t="str">
        <f t="shared" si="3"/>
        <v/>
      </c>
      <c r="AA9" s="125" t="str">
        <f t="shared" si="4"/>
        <v/>
      </c>
    </row>
    <row r="10" spans="1:27" s="5" customFormat="1" ht="19.5" customHeight="1">
      <c r="A10" s="43">
        <v>4</v>
      </c>
      <c r="B10" s="98"/>
      <c r="C10" s="100"/>
      <c r="D10" s="99"/>
      <c r="E10" s="124" t="str">
        <f>IF(G10="×",INDEX(スギ材積表!$B$1:$AO$45,MATCH(D10,スギ材積表!$A$1:$A$45,0),MATCH(C10,スギ材積表!$B$1:$AO$1,0)),"")</f>
        <v/>
      </c>
      <c r="F10" s="124" t="str">
        <f>_xlfn.IFNA(IF(G10="",INDEX(スギ材積表!$B$1:$AO$45,MATCH(D10,スギ材積表!$A$1:$A$45,0),MATCH(C10,スギ材積表!$B$1:$AO$1,0)),""),"")</f>
        <v/>
      </c>
      <c r="G10" s="101"/>
      <c r="H10" s="102"/>
      <c r="N10" s="90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1">
        <f t="shared" si="5"/>
        <v>0</v>
      </c>
      <c r="S10" s="5">
        <f t="shared" si="6"/>
        <v>0</v>
      </c>
      <c r="Y10" s="5" t="e">
        <f>#REF!</f>
        <v>#REF!</v>
      </c>
      <c r="Z10" s="125" t="str">
        <f t="shared" si="3"/>
        <v/>
      </c>
      <c r="AA10" s="125" t="str">
        <f t="shared" si="4"/>
        <v/>
      </c>
    </row>
    <row r="11" spans="1:27" s="5" customFormat="1" ht="19.5" customHeight="1">
      <c r="A11" s="44">
        <v>5</v>
      </c>
      <c r="B11" s="98"/>
      <c r="C11" s="100"/>
      <c r="D11" s="99"/>
      <c r="E11" s="124" t="str">
        <f>IF(G11="×",INDEX(スギ材積表!$B$1:$AO$45,MATCH(D11,スギ材積表!$A$1:$A$45,0),MATCH(C11,スギ材積表!$B$1:$AO$1,0)),"")</f>
        <v/>
      </c>
      <c r="F11" s="124" t="str">
        <f>_xlfn.IFNA(IF(G11="",INDEX(スギ材積表!$B$1:$AO$45,MATCH(D11,スギ材積表!$A$1:$A$45,0),MATCH(C11,スギ材積表!$B$1:$AO$1,0)),""),"")</f>
        <v/>
      </c>
      <c r="G11" s="101"/>
      <c r="H11" s="109"/>
      <c r="N11" s="90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1">
        <f t="shared" si="5"/>
        <v>0</v>
      </c>
      <c r="S11" s="5">
        <f t="shared" si="6"/>
        <v>0</v>
      </c>
      <c r="Y11" s="5" t="e">
        <f>#REF!</f>
        <v>#REF!</v>
      </c>
      <c r="Z11" s="125" t="str">
        <f t="shared" si="3"/>
        <v/>
      </c>
      <c r="AA11" s="125" t="str">
        <f t="shared" si="4"/>
        <v/>
      </c>
    </row>
    <row r="12" spans="1:27" s="5" customFormat="1" ht="19.5" customHeight="1">
      <c r="A12" s="45">
        <v>6</v>
      </c>
      <c r="B12" s="98"/>
      <c r="C12" s="99"/>
      <c r="D12" s="99"/>
      <c r="E12" s="124" t="str">
        <f>IF(G12="×",INDEX(スギ材積表!$B$1:$AO$45,MATCH(D12,スギ材積表!$A$1:$A$45,0),MATCH(C12,スギ材積表!$B$1:$AO$1,0)),"")</f>
        <v/>
      </c>
      <c r="F12" s="124" t="str">
        <f>_xlfn.IFNA(IF(G12="",INDEX(スギ材積表!$B$1:$AO$45,MATCH(D12,スギ材積表!$A$1:$A$45,0),MATCH(C12,スギ材積表!$B$1:$AO$1,0)),""),"")</f>
        <v/>
      </c>
      <c r="G12" s="101"/>
      <c r="H12" s="109"/>
      <c r="N12" s="90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1">
        <f t="shared" si="5"/>
        <v>0</v>
      </c>
      <c r="S12" s="5">
        <f t="shared" si="6"/>
        <v>0</v>
      </c>
      <c r="Y12" s="5" t="e">
        <f>#REF!</f>
        <v>#REF!</v>
      </c>
      <c r="Z12" s="125" t="str">
        <f t="shared" si="3"/>
        <v/>
      </c>
      <c r="AA12" s="125" t="str">
        <f t="shared" si="4"/>
        <v/>
      </c>
    </row>
    <row r="13" spans="1:27" s="5" customFormat="1" ht="19.5" customHeight="1">
      <c r="A13" s="44">
        <v>7</v>
      </c>
      <c r="B13" s="98"/>
      <c r="C13" s="100"/>
      <c r="D13" s="99"/>
      <c r="E13" s="124" t="str">
        <f>IF(G13="×",INDEX(スギ材積表!$B$1:$AO$45,MATCH(D13,スギ材積表!$A$1:$A$45,0),MATCH(C13,スギ材積表!$B$1:$AO$1,0)),"")</f>
        <v/>
      </c>
      <c r="F13" s="124" t="str">
        <f>_xlfn.IFNA(IF(G13="",INDEX(スギ材積表!$B$1:$AO$45,MATCH(D13,スギ材積表!$A$1:$A$45,0),MATCH(C13,スギ材積表!$B$1:$AO$1,0)),""),"")</f>
        <v/>
      </c>
      <c r="G13" s="101"/>
      <c r="H13" s="102"/>
      <c r="N13" s="90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1">
        <f t="shared" si="5"/>
        <v>0</v>
      </c>
      <c r="S13" s="5">
        <f t="shared" si="6"/>
        <v>0</v>
      </c>
      <c r="Y13" s="5" t="e">
        <f>#REF!</f>
        <v>#REF!</v>
      </c>
      <c r="Z13" s="125" t="str">
        <f t="shared" si="3"/>
        <v/>
      </c>
      <c r="AA13" s="125" t="str">
        <f t="shared" si="4"/>
        <v/>
      </c>
    </row>
    <row r="14" spans="1:27" s="5" customFormat="1" ht="19.5" customHeight="1">
      <c r="A14" s="45">
        <v>8</v>
      </c>
      <c r="B14" s="98"/>
      <c r="C14" s="100"/>
      <c r="D14" s="99"/>
      <c r="E14" s="124" t="str">
        <f>IF(G14="×",INDEX(スギ材積表!$B$1:$AO$45,MATCH(D14,スギ材積表!$A$1:$A$45,0),MATCH(C14,スギ材積表!$B$1:$AO$1,0)),"")</f>
        <v/>
      </c>
      <c r="F14" s="124" t="str">
        <f>_xlfn.IFNA(IF(G14="",INDEX(スギ材積表!$B$1:$AO$45,MATCH(D14,スギ材積表!$A$1:$A$45,0),MATCH(C14,スギ材積表!$B$1:$AO$1,0)),""),"")</f>
        <v/>
      </c>
      <c r="G14" s="101"/>
      <c r="H14" s="109"/>
      <c r="N14" s="90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1">
        <f t="shared" si="5"/>
        <v>0</v>
      </c>
      <c r="S14" s="5">
        <f t="shared" si="6"/>
        <v>0</v>
      </c>
      <c r="Y14" s="5" t="e">
        <f>#REF!</f>
        <v>#REF!</v>
      </c>
      <c r="Z14" s="125" t="str">
        <f t="shared" si="3"/>
        <v/>
      </c>
      <c r="AA14" s="125" t="str">
        <f t="shared" si="4"/>
        <v/>
      </c>
    </row>
    <row r="15" spans="1:27" s="5" customFormat="1" ht="19.5" customHeight="1">
      <c r="A15" s="44">
        <v>9</v>
      </c>
      <c r="B15" s="98"/>
      <c r="C15" s="100"/>
      <c r="D15" s="99"/>
      <c r="E15" s="124" t="str">
        <f>IF(G15="×",INDEX(スギ材積表!$B$1:$AO$45,MATCH(D15,スギ材積表!$A$1:$A$45,0),MATCH(C15,スギ材積表!$B$1:$AO$1,0)),"")</f>
        <v/>
      </c>
      <c r="F15" s="124" t="str">
        <f>_xlfn.IFNA(IF(G15="",INDEX(スギ材積表!$B$1:$AO$45,MATCH(D15,スギ材積表!$A$1:$A$45,0),MATCH(C15,スギ材積表!$B$1:$AO$1,0)),""),"")</f>
        <v/>
      </c>
      <c r="G15" s="101"/>
      <c r="H15" s="109"/>
      <c r="N15" s="90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1">
        <f t="shared" si="5"/>
        <v>0</v>
      </c>
      <c r="S15" s="5">
        <f t="shared" si="6"/>
        <v>0</v>
      </c>
      <c r="Y15" s="5" t="e">
        <f>#REF!</f>
        <v>#REF!</v>
      </c>
      <c r="Z15" s="125" t="str">
        <f t="shared" si="3"/>
        <v/>
      </c>
      <c r="AA15" s="125" t="str">
        <f t="shared" si="4"/>
        <v/>
      </c>
    </row>
    <row r="16" spans="1:27" s="5" customFormat="1" ht="19.5" customHeight="1">
      <c r="A16" s="45">
        <v>10</v>
      </c>
      <c r="B16" s="98"/>
      <c r="C16" s="99"/>
      <c r="D16" s="99"/>
      <c r="E16" s="124" t="str">
        <f>IF(G16="×",INDEX(スギ材積表!$B$1:$AO$45,MATCH(D16,スギ材積表!$A$1:$A$45,0),MATCH(C16,スギ材積表!$B$1:$AO$1,0)),"")</f>
        <v/>
      </c>
      <c r="F16" s="124" t="str">
        <f>_xlfn.IFNA(IF(G16="",INDEX(スギ材積表!$B$1:$AO$45,MATCH(D16,スギ材積表!$A$1:$A$45,0),MATCH(C16,スギ材積表!$B$1:$AO$1,0)),""),"")</f>
        <v/>
      </c>
      <c r="G16" s="101"/>
      <c r="H16" s="109"/>
      <c r="N16" s="90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1">
        <f t="shared" si="5"/>
        <v>0</v>
      </c>
      <c r="S16" s="5">
        <f t="shared" si="6"/>
        <v>0</v>
      </c>
      <c r="Y16" s="5" t="e">
        <f>#REF!</f>
        <v>#REF!</v>
      </c>
      <c r="Z16" s="125" t="str">
        <f t="shared" si="3"/>
        <v/>
      </c>
      <c r="AA16" s="125" t="str">
        <f t="shared" si="4"/>
        <v/>
      </c>
    </row>
    <row r="17" spans="1:27" s="5" customFormat="1" ht="19.5" customHeight="1">
      <c r="A17" s="44">
        <v>11</v>
      </c>
      <c r="B17" s="98"/>
      <c r="C17" s="99"/>
      <c r="D17" s="99"/>
      <c r="E17" s="124" t="str">
        <f>IF(G17="×",INDEX(スギ材積表!$B$1:$AO$45,MATCH(D17,スギ材積表!$A$1:$A$45,0),MATCH(C17,スギ材積表!$B$1:$AO$1,0)),"")</f>
        <v/>
      </c>
      <c r="F17" s="124" t="str">
        <f>_xlfn.IFNA(IF(G17="",INDEX(スギ材積表!$B$1:$AO$45,MATCH(D17,スギ材積表!$A$1:$A$45,0),MATCH(C17,スギ材積表!$B$1:$AO$1,0)),""),"")</f>
        <v/>
      </c>
      <c r="G17" s="101"/>
      <c r="H17" s="109"/>
      <c r="N17" s="90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1">
        <f t="shared" si="5"/>
        <v>0</v>
      </c>
      <c r="S17" s="5">
        <f t="shared" si="6"/>
        <v>0</v>
      </c>
      <c r="Y17" s="5" t="e">
        <f>#REF!</f>
        <v>#REF!</v>
      </c>
      <c r="Z17" s="125" t="str">
        <f t="shared" si="3"/>
        <v/>
      </c>
      <c r="AA17" s="125" t="str">
        <f t="shared" si="4"/>
        <v/>
      </c>
    </row>
    <row r="18" spans="1:27" s="5" customFormat="1" ht="19.5" customHeight="1">
      <c r="A18" s="45">
        <v>12</v>
      </c>
      <c r="B18" s="98"/>
      <c r="C18" s="100"/>
      <c r="D18" s="99"/>
      <c r="E18" s="124" t="str">
        <f>IF(G18="×",INDEX(スギ材積表!$B$1:$AO$45,MATCH(D18,スギ材積表!$A$1:$A$45,0),MATCH(C18,スギ材積表!$B$1:$AO$1,0)),"")</f>
        <v/>
      </c>
      <c r="F18" s="124" t="str">
        <f>_xlfn.IFNA(IF(G18="",INDEX(スギ材積表!$B$1:$AO$45,MATCH(D18,スギ材積表!$A$1:$A$45,0),MATCH(C18,スギ材積表!$B$1:$AO$1,0)),""),"")</f>
        <v/>
      </c>
      <c r="G18" s="101"/>
      <c r="H18" s="109"/>
      <c r="N18" s="90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1">
        <f t="shared" si="5"/>
        <v>0</v>
      </c>
      <c r="S18" s="5">
        <f t="shared" si="6"/>
        <v>0</v>
      </c>
      <c r="Y18" s="5" t="e">
        <f>#REF!</f>
        <v>#REF!</v>
      </c>
      <c r="Z18" s="125" t="str">
        <f t="shared" si="3"/>
        <v/>
      </c>
      <c r="AA18" s="125" t="str">
        <f t="shared" si="4"/>
        <v/>
      </c>
    </row>
    <row r="19" spans="1:27" s="5" customFormat="1" ht="19.5" customHeight="1">
      <c r="A19" s="44">
        <v>13</v>
      </c>
      <c r="B19" s="98"/>
      <c r="C19" s="100"/>
      <c r="D19" s="99"/>
      <c r="E19" s="124" t="str">
        <f>IF(G19="×",INDEX(スギ材積表!$B$1:$AO$45,MATCH(D19,スギ材積表!$A$1:$A$45,0),MATCH(C19,スギ材積表!$B$1:$AO$1,0)),"")</f>
        <v/>
      </c>
      <c r="F19" s="124" t="str">
        <f>_xlfn.IFNA(IF(G19="",INDEX(スギ材積表!$B$1:$AO$45,MATCH(D19,スギ材積表!$A$1:$A$45,0),MATCH(C19,スギ材積表!$B$1:$AO$1,0)),""),"")</f>
        <v/>
      </c>
      <c r="G19" s="101"/>
      <c r="H19" s="109"/>
      <c r="N19" s="90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1">
        <f t="shared" si="5"/>
        <v>0</v>
      </c>
      <c r="S19" s="5">
        <f t="shared" si="6"/>
        <v>0</v>
      </c>
      <c r="Y19" s="5" t="e">
        <f>#REF!</f>
        <v>#REF!</v>
      </c>
      <c r="Z19" s="125" t="str">
        <f t="shared" si="3"/>
        <v/>
      </c>
      <c r="AA19" s="125" t="str">
        <f t="shared" si="4"/>
        <v/>
      </c>
    </row>
    <row r="20" spans="1:27" s="5" customFormat="1" ht="19.5" customHeight="1">
      <c r="A20" s="45">
        <v>14</v>
      </c>
      <c r="B20" s="98"/>
      <c r="C20" s="99"/>
      <c r="D20" s="99"/>
      <c r="E20" s="124" t="str">
        <f>IF(G20="×",INDEX(スギ材積表!$B$1:$AO$45,MATCH(D20,スギ材積表!$A$1:$A$45,0),MATCH(C20,スギ材積表!$B$1:$AO$1,0)),"")</f>
        <v/>
      </c>
      <c r="F20" s="124" t="str">
        <f>_xlfn.IFNA(IF(G20="",INDEX(スギ材積表!$B$1:$AO$45,MATCH(D20,スギ材積表!$A$1:$A$45,0),MATCH(C20,スギ材積表!$B$1:$AO$1,0)),""),"")</f>
        <v/>
      </c>
      <c r="G20" s="101"/>
      <c r="H20" s="109"/>
      <c r="N20" s="90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1">
        <f t="shared" si="5"/>
        <v>0</v>
      </c>
      <c r="S20" s="5">
        <f t="shared" si="6"/>
        <v>0</v>
      </c>
      <c r="Y20" s="5" t="e">
        <f>#REF!</f>
        <v>#REF!</v>
      </c>
      <c r="Z20" s="125" t="str">
        <f t="shared" si="3"/>
        <v/>
      </c>
      <c r="AA20" s="125" t="str">
        <f t="shared" si="4"/>
        <v/>
      </c>
    </row>
    <row r="21" spans="1:27" s="5" customFormat="1" ht="19.5" customHeight="1">
      <c r="A21" s="44">
        <v>15</v>
      </c>
      <c r="B21" s="98"/>
      <c r="C21" s="100"/>
      <c r="D21" s="99"/>
      <c r="E21" s="124" t="str">
        <f>IF(G21="×",INDEX(スギ材積表!$B$1:$AO$45,MATCH(D21,スギ材積表!$A$1:$A$45,0),MATCH(C21,スギ材積表!$B$1:$AO$1,0)),"")</f>
        <v/>
      </c>
      <c r="F21" s="124" t="str">
        <f>_xlfn.IFNA(IF(G21="",INDEX(スギ材積表!$B$1:$AO$45,MATCH(D21,スギ材積表!$A$1:$A$45,0),MATCH(C21,スギ材積表!$B$1:$AO$1,0)),""),"")</f>
        <v/>
      </c>
      <c r="G21" s="101"/>
      <c r="H21" s="109"/>
      <c r="N21" s="90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1">
        <f t="shared" si="5"/>
        <v>0</v>
      </c>
      <c r="S21" s="5">
        <f t="shared" si="6"/>
        <v>0</v>
      </c>
      <c r="Y21" s="5" t="e">
        <f>#REF!</f>
        <v>#REF!</v>
      </c>
      <c r="Z21" s="125" t="str">
        <f t="shared" si="3"/>
        <v/>
      </c>
      <c r="AA21" s="125" t="str">
        <f t="shared" si="4"/>
        <v/>
      </c>
    </row>
    <row r="22" spans="1:27" s="5" customFormat="1" ht="19.5" customHeight="1">
      <c r="A22" s="45">
        <v>16</v>
      </c>
      <c r="B22" s="98"/>
      <c r="C22" s="99"/>
      <c r="D22" s="99"/>
      <c r="E22" s="124" t="str">
        <f>IF(G22="×",INDEX(スギ材積表!$B$1:$AO$45,MATCH(D22,スギ材積表!$A$1:$A$45,0),MATCH(C22,スギ材積表!$B$1:$AO$1,0)),"")</f>
        <v/>
      </c>
      <c r="F22" s="124" t="str">
        <f>_xlfn.IFNA(IF(G22="",INDEX(スギ材積表!$B$1:$AO$45,MATCH(D22,スギ材積表!$A$1:$A$45,0),MATCH(C22,スギ材積表!$B$1:$AO$1,0)),""),"")</f>
        <v/>
      </c>
      <c r="G22" s="101"/>
      <c r="H22" s="110"/>
      <c r="N22" s="90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1">
        <f t="shared" si="5"/>
        <v>0</v>
      </c>
      <c r="S22" s="5">
        <f t="shared" si="6"/>
        <v>0</v>
      </c>
      <c r="Y22" s="5" t="e">
        <f>#REF!</f>
        <v>#REF!</v>
      </c>
      <c r="Z22" s="125" t="str">
        <f t="shared" si="3"/>
        <v/>
      </c>
      <c r="AA22" s="125" t="str">
        <f t="shared" si="4"/>
        <v/>
      </c>
    </row>
    <row r="23" spans="1:27" s="5" customFormat="1" ht="19.5" customHeight="1">
      <c r="A23" s="44">
        <v>17</v>
      </c>
      <c r="B23" s="98"/>
      <c r="C23" s="100"/>
      <c r="D23" s="99"/>
      <c r="E23" s="124" t="str">
        <f>IF(G23="×",INDEX(スギ材積表!$B$1:$AO$45,MATCH(D23,スギ材積表!$A$1:$A$45,0),MATCH(C23,スギ材積表!$B$1:$AO$1,0)),"")</f>
        <v/>
      </c>
      <c r="F23" s="124" t="str">
        <f>_xlfn.IFNA(IF(G23="",INDEX(スギ材積表!$B$1:$AO$45,MATCH(D23,スギ材積表!$A$1:$A$45,0),MATCH(C23,スギ材積表!$B$1:$AO$1,0)),""),"")</f>
        <v/>
      </c>
      <c r="G23" s="101"/>
      <c r="H23" s="111"/>
      <c r="N23" s="90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1">
        <f t="shared" si="5"/>
        <v>0</v>
      </c>
      <c r="S23" s="5">
        <f t="shared" si="6"/>
        <v>0</v>
      </c>
      <c r="Y23" s="5" t="e">
        <f>#REF!</f>
        <v>#REF!</v>
      </c>
      <c r="Z23" s="125" t="str">
        <f t="shared" si="3"/>
        <v/>
      </c>
      <c r="AA23" s="125" t="str">
        <f t="shared" si="4"/>
        <v/>
      </c>
    </row>
    <row r="24" spans="1:27" s="5" customFormat="1" ht="19.5" customHeight="1">
      <c r="A24" s="45">
        <v>18</v>
      </c>
      <c r="B24" s="98"/>
      <c r="C24" s="99"/>
      <c r="D24" s="99"/>
      <c r="E24" s="124" t="str">
        <f>IF(G24="×",INDEX(スギ材積表!$B$1:$AO$45,MATCH(D24,スギ材積表!$A$1:$A$45,0),MATCH(C24,スギ材積表!$B$1:$AO$1,0)),"")</f>
        <v/>
      </c>
      <c r="F24" s="124" t="str">
        <f>_xlfn.IFNA(IF(G24="",INDEX(スギ材積表!$B$1:$AO$45,MATCH(D24,スギ材積表!$A$1:$A$45,0),MATCH(C24,スギ材積表!$B$1:$AO$1,0)),""),"")</f>
        <v/>
      </c>
      <c r="G24" s="101"/>
      <c r="H24" s="110"/>
      <c r="N24" s="90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1">
        <f t="shared" si="5"/>
        <v>0</v>
      </c>
      <c r="S24" s="5">
        <f t="shared" si="6"/>
        <v>0</v>
      </c>
      <c r="Y24" s="5" t="e">
        <f>#REF!</f>
        <v>#REF!</v>
      </c>
      <c r="Z24" s="125" t="str">
        <f t="shared" si="3"/>
        <v/>
      </c>
      <c r="AA24" s="125" t="str">
        <f t="shared" si="4"/>
        <v/>
      </c>
    </row>
    <row r="25" spans="1:27" s="5" customFormat="1" ht="19.5" customHeight="1">
      <c r="A25" s="44">
        <v>19</v>
      </c>
      <c r="B25" s="98"/>
      <c r="C25" s="100"/>
      <c r="D25" s="99"/>
      <c r="E25" s="124" t="str">
        <f>IF(G25="×",INDEX(スギ材積表!$B$1:$AO$45,MATCH(D25,スギ材積表!$A$1:$A$45,0),MATCH(C25,スギ材積表!$B$1:$AO$1,0)),"")</f>
        <v/>
      </c>
      <c r="F25" s="124" t="str">
        <f>_xlfn.IFNA(IF(G25="",INDEX(スギ材積表!$B$1:$AO$45,MATCH(D25,スギ材積表!$A$1:$A$45,0),MATCH(C25,スギ材積表!$B$1:$AO$1,0)),""),"")</f>
        <v/>
      </c>
      <c r="G25" s="101"/>
      <c r="H25" s="103"/>
      <c r="N25" s="90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1">
        <f t="shared" si="5"/>
        <v>0</v>
      </c>
      <c r="S25" s="5">
        <f t="shared" si="6"/>
        <v>0</v>
      </c>
      <c r="Y25" s="5" t="e">
        <f>#REF!</f>
        <v>#REF!</v>
      </c>
      <c r="Z25" s="125" t="str">
        <f t="shared" si="3"/>
        <v/>
      </c>
      <c r="AA25" s="125" t="str">
        <f t="shared" si="4"/>
        <v/>
      </c>
    </row>
    <row r="26" spans="1:27" s="5" customFormat="1" ht="19.5" customHeight="1">
      <c r="A26" s="45">
        <v>20</v>
      </c>
      <c r="B26" s="98"/>
      <c r="C26" s="99"/>
      <c r="D26" s="99"/>
      <c r="E26" s="124" t="str">
        <f>IF(G26="×",INDEX(スギ材積表!$B$1:$AO$45,MATCH(D26,スギ材積表!$A$1:$A$45,0),MATCH(C26,スギ材積表!$B$1:$AO$1,0)),"")</f>
        <v/>
      </c>
      <c r="F26" s="124" t="str">
        <f>_xlfn.IFNA(IF(G26="",INDEX(スギ材積表!$B$1:$AO$45,MATCH(D26,スギ材積表!$A$1:$A$45,0),MATCH(C26,スギ材積表!$B$1:$AO$1,0)),""),"")</f>
        <v/>
      </c>
      <c r="G26" s="101"/>
      <c r="H26" s="105"/>
      <c r="N26" s="90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1">
        <f t="shared" si="5"/>
        <v>0</v>
      </c>
      <c r="S26" s="5">
        <f t="shared" si="6"/>
        <v>0</v>
      </c>
      <c r="Y26" s="5" t="e">
        <f>#REF!</f>
        <v>#REF!</v>
      </c>
      <c r="Z26" s="125" t="str">
        <f t="shared" si="3"/>
        <v/>
      </c>
      <c r="AA26" s="125" t="str">
        <f t="shared" si="4"/>
        <v/>
      </c>
    </row>
    <row r="27" spans="1:27" s="5" customFormat="1" ht="19.5" customHeight="1">
      <c r="A27" s="44">
        <v>21</v>
      </c>
      <c r="B27" s="98"/>
      <c r="C27" s="100"/>
      <c r="D27" s="99"/>
      <c r="E27" s="124" t="str">
        <f>IF(G27="×",INDEX(スギ材積表!$B$1:$AO$45,MATCH(D27,スギ材積表!$A$1:$A$45,0),MATCH(C27,スギ材積表!$B$1:$AO$1,0)),"")</f>
        <v/>
      </c>
      <c r="F27" s="124" t="str">
        <f>_xlfn.IFNA(IF(G27="",INDEX(スギ材積表!$B$1:$AO$45,MATCH(D27,スギ材積表!$A$1:$A$45,0),MATCH(C27,スギ材積表!$B$1:$AO$1,0)),""),"")</f>
        <v/>
      </c>
      <c r="G27" s="101"/>
      <c r="H27" s="105"/>
      <c r="N27" s="90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1">
        <f t="shared" si="5"/>
        <v>0</v>
      </c>
      <c r="S27" s="5">
        <f t="shared" si="6"/>
        <v>0</v>
      </c>
      <c r="Y27" s="5" t="e">
        <f>#REF!</f>
        <v>#REF!</v>
      </c>
      <c r="Z27" s="125" t="str">
        <f t="shared" si="3"/>
        <v/>
      </c>
      <c r="AA27" s="125" t="str">
        <f t="shared" si="4"/>
        <v/>
      </c>
    </row>
    <row r="28" spans="1:27" s="5" customFormat="1" ht="19.5" customHeight="1">
      <c r="A28" s="45">
        <v>22</v>
      </c>
      <c r="B28" s="98"/>
      <c r="C28" s="99"/>
      <c r="D28" s="99"/>
      <c r="E28" s="124" t="str">
        <f>IF(G28="×",INDEX(スギ材積表!$B$1:$AO$45,MATCH(D28,スギ材積表!$A$1:$A$45,0),MATCH(C28,スギ材積表!$B$1:$AO$1,0)),"")</f>
        <v/>
      </c>
      <c r="F28" s="124" t="str">
        <f>_xlfn.IFNA(IF(G28="",INDEX(スギ材積表!$B$1:$AO$45,MATCH(D28,スギ材積表!$A$1:$A$45,0),MATCH(C28,スギ材積表!$B$1:$AO$1,0)),""),"")</f>
        <v/>
      </c>
      <c r="G28" s="101"/>
      <c r="H28" s="105"/>
      <c r="N28" s="90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1">
        <f t="shared" si="5"/>
        <v>0</v>
      </c>
      <c r="S28" s="5">
        <f t="shared" si="6"/>
        <v>0</v>
      </c>
      <c r="Y28" s="5" t="e">
        <f>#REF!</f>
        <v>#REF!</v>
      </c>
      <c r="Z28" s="125" t="str">
        <f t="shared" si="3"/>
        <v/>
      </c>
      <c r="AA28" s="125" t="str">
        <f t="shared" si="4"/>
        <v/>
      </c>
    </row>
    <row r="29" spans="1:27" s="5" customFormat="1" ht="19.5" customHeight="1">
      <c r="A29" s="44">
        <v>23</v>
      </c>
      <c r="B29" s="98"/>
      <c r="C29" s="100"/>
      <c r="D29" s="99"/>
      <c r="E29" s="124" t="str">
        <f>IF(G29="×",INDEX(スギ材積表!$B$1:$AO$45,MATCH(D29,スギ材積表!$A$1:$A$45,0),MATCH(C29,スギ材積表!$B$1:$AO$1,0)),"")</f>
        <v/>
      </c>
      <c r="F29" s="124" t="str">
        <f>_xlfn.IFNA(IF(G29="",INDEX(スギ材積表!$B$1:$AO$45,MATCH(D29,スギ材積表!$A$1:$A$45,0),MATCH(C29,スギ材積表!$B$1:$AO$1,0)),""),"")</f>
        <v/>
      </c>
      <c r="G29" s="101"/>
      <c r="H29" s="105"/>
      <c r="N29" s="90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1">
        <f t="shared" si="5"/>
        <v>0</v>
      </c>
      <c r="S29" s="5">
        <f t="shared" si="6"/>
        <v>0</v>
      </c>
      <c r="Y29" s="5" t="e">
        <f>#REF!</f>
        <v>#REF!</v>
      </c>
      <c r="Z29" s="125" t="str">
        <f t="shared" si="3"/>
        <v/>
      </c>
      <c r="AA29" s="125" t="str">
        <f t="shared" si="4"/>
        <v/>
      </c>
    </row>
    <row r="30" spans="1:27" s="5" customFormat="1" ht="19.5" customHeight="1">
      <c r="A30" s="45">
        <v>24</v>
      </c>
      <c r="B30" s="98"/>
      <c r="C30" s="99"/>
      <c r="D30" s="99"/>
      <c r="E30" s="124" t="str">
        <f>IF(G30="×",INDEX(スギ材積表!$B$1:$AO$45,MATCH(D30,スギ材積表!$A$1:$A$45,0),MATCH(C30,スギ材積表!$B$1:$AO$1,0)),"")</f>
        <v/>
      </c>
      <c r="F30" s="124" t="str">
        <f>_xlfn.IFNA(IF(G30="",INDEX(スギ材積表!$B$1:$AO$45,MATCH(D30,スギ材積表!$A$1:$A$45,0),MATCH(C30,スギ材積表!$B$1:$AO$1,0)),""),"")</f>
        <v/>
      </c>
      <c r="G30" s="101"/>
      <c r="H30" s="105"/>
      <c r="N30" s="90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1">
        <f t="shared" si="5"/>
        <v>0</v>
      </c>
      <c r="S30" s="5">
        <f t="shared" si="6"/>
        <v>0</v>
      </c>
      <c r="Y30" s="5" t="e">
        <f>#REF!</f>
        <v>#REF!</v>
      </c>
      <c r="Z30" s="125" t="str">
        <f t="shared" si="3"/>
        <v/>
      </c>
      <c r="AA30" s="125" t="str">
        <f t="shared" si="4"/>
        <v/>
      </c>
    </row>
    <row r="31" spans="1:27" s="5" customFormat="1" ht="19.5" customHeight="1">
      <c r="A31" s="44">
        <v>25</v>
      </c>
      <c r="B31" s="98"/>
      <c r="C31" s="100"/>
      <c r="D31" s="99"/>
      <c r="E31" s="124" t="str">
        <f>IF(G31="×",INDEX(スギ材積表!$B$1:$AO$45,MATCH(D31,スギ材積表!$A$1:$A$45,0),MATCH(C31,スギ材積表!$B$1:$AO$1,0)),"")</f>
        <v/>
      </c>
      <c r="F31" s="124" t="str">
        <f>_xlfn.IFNA(IF(G31="",INDEX(スギ材積表!$B$1:$AO$45,MATCH(D31,スギ材積表!$A$1:$A$45,0),MATCH(C31,スギ材積表!$B$1:$AO$1,0)),""),"")</f>
        <v/>
      </c>
      <c r="G31" s="101"/>
      <c r="H31" s="105"/>
      <c r="N31" s="90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1">
        <f t="shared" si="5"/>
        <v>0</v>
      </c>
      <c r="S31" s="5">
        <f t="shared" si="6"/>
        <v>0</v>
      </c>
      <c r="Y31" s="5" t="e">
        <f>#REF!</f>
        <v>#REF!</v>
      </c>
      <c r="Z31" s="125" t="str">
        <f t="shared" si="3"/>
        <v/>
      </c>
      <c r="AA31" s="125" t="str">
        <f t="shared" si="4"/>
        <v/>
      </c>
    </row>
    <row r="32" spans="1:27" s="5" customFormat="1" ht="19.5" customHeight="1">
      <c r="A32" s="45">
        <v>26</v>
      </c>
      <c r="B32" s="98"/>
      <c r="C32" s="99"/>
      <c r="D32" s="99"/>
      <c r="E32" s="124" t="str">
        <f>IF(G32="×",INDEX(スギ材積表!$B$1:$AO$45,MATCH(D32,スギ材積表!$A$1:$A$45,0),MATCH(C32,スギ材積表!$B$1:$AO$1,0)),"")</f>
        <v/>
      </c>
      <c r="F32" s="124" t="str">
        <f>_xlfn.IFNA(IF(G32="",INDEX(スギ材積表!$B$1:$AO$45,MATCH(D32,スギ材積表!$A$1:$A$45,0),MATCH(C32,スギ材積表!$B$1:$AO$1,0)),""),"")</f>
        <v/>
      </c>
      <c r="G32" s="101"/>
      <c r="H32" s="105"/>
      <c r="N32" s="90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1">
        <f t="shared" si="5"/>
        <v>0</v>
      </c>
      <c r="S32" s="5">
        <f t="shared" si="6"/>
        <v>0</v>
      </c>
      <c r="Y32" s="5" t="e">
        <f>#REF!</f>
        <v>#REF!</v>
      </c>
      <c r="Z32" s="125" t="str">
        <f t="shared" si="3"/>
        <v/>
      </c>
      <c r="AA32" s="125" t="str">
        <f t="shared" si="4"/>
        <v/>
      </c>
    </row>
    <row r="33" spans="1:27" s="5" customFormat="1" ht="19.5" customHeight="1">
      <c r="A33" s="44">
        <v>27</v>
      </c>
      <c r="B33" s="98"/>
      <c r="C33" s="100"/>
      <c r="D33" s="99"/>
      <c r="E33" s="124" t="str">
        <f>IF(G33="×",INDEX(スギ材積表!$B$1:$AO$45,MATCH(D33,スギ材積表!$A$1:$A$45,0),MATCH(C33,スギ材積表!$B$1:$AO$1,0)),"")</f>
        <v/>
      </c>
      <c r="F33" s="124" t="str">
        <f>_xlfn.IFNA(IF(G33="",INDEX(スギ材積表!$B$1:$AO$45,MATCH(D33,スギ材積表!$A$1:$A$45,0),MATCH(C33,スギ材積表!$B$1:$AO$1,0)),""),"")</f>
        <v/>
      </c>
      <c r="G33" s="101"/>
      <c r="H33" s="105"/>
      <c r="N33" s="90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1">
        <f t="shared" si="5"/>
        <v>0</v>
      </c>
      <c r="S33" s="5">
        <f t="shared" si="6"/>
        <v>0</v>
      </c>
      <c r="Y33" s="5" t="e">
        <f>#REF!</f>
        <v>#REF!</v>
      </c>
      <c r="Z33" s="125" t="str">
        <f t="shared" si="3"/>
        <v/>
      </c>
      <c r="AA33" s="125" t="str">
        <f t="shared" si="4"/>
        <v/>
      </c>
    </row>
    <row r="34" spans="1:27" s="5" customFormat="1" ht="19.5" customHeight="1">
      <c r="A34" s="45">
        <v>28</v>
      </c>
      <c r="B34" s="98"/>
      <c r="C34" s="99"/>
      <c r="D34" s="99"/>
      <c r="E34" s="124" t="str">
        <f>IF(G34="×",INDEX(スギ材積表!$B$1:$AO$45,MATCH(D34,スギ材積表!$A$1:$A$45,0),MATCH(C34,スギ材積表!$B$1:$AO$1,0)),"")</f>
        <v/>
      </c>
      <c r="F34" s="124" t="str">
        <f>_xlfn.IFNA(IF(G34="",INDEX(スギ材積表!$B$1:$AO$45,MATCH(D34,スギ材積表!$A$1:$A$45,0),MATCH(C34,スギ材積表!$B$1:$AO$1,0)),""),"")</f>
        <v/>
      </c>
      <c r="G34" s="101"/>
      <c r="H34" s="105"/>
      <c r="N34" s="90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1">
        <f t="shared" si="5"/>
        <v>0</v>
      </c>
      <c r="S34" s="5">
        <f t="shared" si="6"/>
        <v>0</v>
      </c>
      <c r="Y34" s="5" t="e">
        <f>#REF!</f>
        <v>#REF!</v>
      </c>
      <c r="Z34" s="125" t="str">
        <f t="shared" si="3"/>
        <v/>
      </c>
      <c r="AA34" s="125" t="str">
        <f t="shared" si="4"/>
        <v/>
      </c>
    </row>
    <row r="35" spans="1:27" s="5" customFormat="1" ht="19.5" customHeight="1">
      <c r="A35" s="44">
        <v>29</v>
      </c>
      <c r="B35" s="98"/>
      <c r="C35" s="100"/>
      <c r="D35" s="99"/>
      <c r="E35" s="124" t="str">
        <f>IF(G35="×",INDEX(スギ材積表!$B$1:$AO$45,MATCH(D35,スギ材積表!$A$1:$A$45,0),MATCH(C35,スギ材積表!$B$1:$AO$1,0)),"")</f>
        <v/>
      </c>
      <c r="F35" s="124" t="str">
        <f>_xlfn.IFNA(IF(G35="",INDEX(スギ材積表!$B$1:$AO$45,MATCH(D35,スギ材積表!$A$1:$A$45,0),MATCH(C35,スギ材積表!$B$1:$AO$1,0)),""),"")</f>
        <v/>
      </c>
      <c r="G35" s="101"/>
      <c r="H35" s="105"/>
      <c r="N35" s="90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1">
        <f t="shared" si="5"/>
        <v>0</v>
      </c>
      <c r="S35" s="5">
        <f t="shared" si="6"/>
        <v>0</v>
      </c>
      <c r="Y35" s="5" t="e">
        <f>#REF!</f>
        <v>#REF!</v>
      </c>
      <c r="Z35" s="125" t="str">
        <f t="shared" si="3"/>
        <v/>
      </c>
      <c r="AA35" s="125" t="str">
        <f t="shared" si="4"/>
        <v/>
      </c>
    </row>
    <row r="36" spans="1:27" s="5" customFormat="1" ht="19.5" customHeight="1">
      <c r="A36" s="46">
        <v>30</v>
      </c>
      <c r="B36" s="98"/>
      <c r="C36" s="99"/>
      <c r="D36" s="99"/>
      <c r="E36" s="124" t="str">
        <f>IF(G36="×",INDEX(スギ材積表!$B$1:$AO$45,MATCH(D36,スギ材積表!$A$1:$A$45,0),MATCH(C36,スギ材積表!$B$1:$AO$1,0)),"")</f>
        <v/>
      </c>
      <c r="F36" s="124" t="str">
        <f>_xlfn.IFNA(IF(G36="",INDEX(スギ材積表!$B$1:$AO$45,MATCH(D36,スギ材積表!$A$1:$A$45,0),MATCH(C36,スギ材積表!$B$1:$AO$1,0)),""),"")</f>
        <v/>
      </c>
      <c r="G36" s="101"/>
      <c r="H36" s="105"/>
      <c r="N36" s="90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1">
        <f t="shared" si="5"/>
        <v>0</v>
      </c>
      <c r="S36" s="5">
        <f t="shared" si="6"/>
        <v>0</v>
      </c>
      <c r="Y36" s="5" t="e">
        <f>#REF!</f>
        <v>#REF!</v>
      </c>
      <c r="Z36" s="125" t="str">
        <f t="shared" si="3"/>
        <v/>
      </c>
      <c r="AA36" s="125" t="str">
        <f t="shared" si="4"/>
        <v/>
      </c>
    </row>
    <row r="37" spans="1:27" s="5" customFormat="1" ht="30" customHeight="1">
      <c r="A37" s="17" t="s">
        <v>1</v>
      </c>
      <c r="B37" s="47">
        <f>SUBTOTAL(3,B7:B36)</f>
        <v>0</v>
      </c>
      <c r="C37" s="83">
        <f>SUM(C7:C36)</f>
        <v>0</v>
      </c>
      <c r="D37" s="84">
        <f>SUM(D7:D36)</f>
        <v>0</v>
      </c>
      <c r="E37" s="48">
        <f>SUM(E7:E36)</f>
        <v>0</v>
      </c>
      <c r="F37" s="48">
        <f>SUM(F7:F36)</f>
        <v>0</v>
      </c>
      <c r="G37" s="78"/>
      <c r="H37" s="77"/>
      <c r="Q37" s="5">
        <f>SUM(Q7:Q36)</f>
        <v>0</v>
      </c>
      <c r="R37" s="91" t="e">
        <f>SUM(R7:R36)/COUNT(F7:F36)</f>
        <v>#DIV/0!</v>
      </c>
      <c r="S37" s="91" t="e">
        <f>SUM(S7:S36)/COUNT(F7:F36)</f>
        <v>#DIV/0!</v>
      </c>
    </row>
    <row r="38" spans="1:27" s="5" customFormat="1" ht="30" customHeight="1">
      <c r="A38" s="6" t="s">
        <v>6</v>
      </c>
      <c r="B38" s="20"/>
      <c r="C38" s="85" t="e">
        <f>C37/B37</f>
        <v>#DIV/0!</v>
      </c>
      <c r="D38" s="86" t="e">
        <f>D37/B37</f>
        <v>#DIV/0!</v>
      </c>
      <c r="E38" s="18" t="s">
        <v>25</v>
      </c>
      <c r="F38" s="29" t="e">
        <f>E37/(E37+F37)</f>
        <v>#DIV/0!</v>
      </c>
      <c r="G38" s="79"/>
      <c r="H38" s="72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2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allowBlank="1" showInputMessage="1" showErrorMessage="1" sqref="G7:G36" xr:uid="{5B0EAE21-7C13-4E2C-9008-9C9B75300F0C}">
      <formula1>"×"</formula1>
    </dataValidation>
    <dataValidation type="list" imeMode="on" allowBlank="1" showInputMessage="1" showErrorMessage="1" sqref="F5:H5" xr:uid="{3A306DF3-F841-443B-89AB-EB3D22AA257B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O45"/>
  <sheetViews>
    <sheetView view="pageBreakPreview" zoomScale="70" zoomScaleNormal="100" zoomScaleSheetLayoutView="70" workbookViewId="0"/>
  </sheetViews>
  <sheetFormatPr defaultColWidth="9" defaultRowHeight="13"/>
  <cols>
    <col min="1" max="1" width="5" style="36" bestFit="1" customWidth="1"/>
    <col min="2" max="16384" width="9" style="36"/>
  </cols>
  <sheetData>
    <row r="1" spans="1:41" ht="19">
      <c r="A1" s="138" t="s">
        <v>72</v>
      </c>
      <c r="B1" s="37">
        <v>2</v>
      </c>
      <c r="C1" s="37">
        <v>4</v>
      </c>
      <c r="D1" s="37">
        <v>6</v>
      </c>
      <c r="E1" s="37">
        <v>8</v>
      </c>
      <c r="F1" s="37">
        <v>10</v>
      </c>
      <c r="G1" s="37">
        <v>12</v>
      </c>
      <c r="H1" s="37">
        <v>14</v>
      </c>
      <c r="I1" s="37">
        <v>16</v>
      </c>
      <c r="J1" s="37">
        <v>18</v>
      </c>
      <c r="K1" s="37">
        <v>20</v>
      </c>
      <c r="L1" s="37">
        <v>22</v>
      </c>
      <c r="M1" s="37">
        <v>24</v>
      </c>
      <c r="N1" s="37">
        <v>26</v>
      </c>
      <c r="O1" s="37">
        <v>28</v>
      </c>
      <c r="P1" s="37">
        <v>30</v>
      </c>
      <c r="Q1" s="37">
        <v>32</v>
      </c>
      <c r="R1" s="37">
        <v>34</v>
      </c>
      <c r="S1" s="37">
        <v>36</v>
      </c>
      <c r="T1" s="37">
        <v>38</v>
      </c>
      <c r="U1" s="37">
        <v>40</v>
      </c>
      <c r="V1" s="37">
        <v>42</v>
      </c>
      <c r="W1" s="37">
        <v>44</v>
      </c>
      <c r="X1" s="37">
        <v>46</v>
      </c>
      <c r="Y1" s="37">
        <v>48</v>
      </c>
      <c r="Z1" s="37">
        <v>50</v>
      </c>
      <c r="AA1" s="37">
        <v>52</v>
      </c>
      <c r="AB1" s="37">
        <v>54</v>
      </c>
      <c r="AC1" s="37">
        <v>56</v>
      </c>
      <c r="AD1" s="37">
        <v>58</v>
      </c>
      <c r="AE1" s="37">
        <v>60</v>
      </c>
      <c r="AF1" s="37">
        <v>62</v>
      </c>
      <c r="AG1" s="37">
        <v>64</v>
      </c>
      <c r="AH1" s="37">
        <v>66</v>
      </c>
      <c r="AI1" s="37">
        <v>68</v>
      </c>
      <c r="AJ1" s="37">
        <v>70</v>
      </c>
      <c r="AK1" s="37">
        <v>72</v>
      </c>
      <c r="AL1" s="37">
        <v>74</v>
      </c>
      <c r="AM1" s="37">
        <v>76</v>
      </c>
      <c r="AN1" s="37">
        <v>78</v>
      </c>
      <c r="AO1" s="37">
        <v>80</v>
      </c>
    </row>
    <row r="2" spans="1:41">
      <c r="A2" s="38">
        <v>2</v>
      </c>
      <c r="B2" s="39">
        <v>4.0000000000000002E-4</v>
      </c>
      <c r="C2" s="39">
        <v>2E-3</v>
      </c>
      <c r="D2" s="39">
        <v>3.0000000000000001E-3</v>
      </c>
      <c r="E2" s="39">
        <v>6.0000000000000001E-3</v>
      </c>
    </row>
    <row r="3" spans="1:41">
      <c r="A3" s="38">
        <v>3</v>
      </c>
      <c r="B3" s="39">
        <v>6.9999999999999999E-4</v>
      </c>
      <c r="C3" s="39">
        <v>2E-3</v>
      </c>
      <c r="D3" s="39">
        <v>5.0000000000000001E-3</v>
      </c>
      <c r="E3" s="39">
        <v>8.0000000000000002E-3</v>
      </c>
      <c r="F3" s="39">
        <v>0.01</v>
      </c>
      <c r="G3" s="39">
        <v>0.02</v>
      </c>
      <c r="H3" s="39">
        <v>0.02</v>
      </c>
    </row>
    <row r="4" spans="1:41">
      <c r="A4" s="38">
        <v>4</v>
      </c>
      <c r="B4" s="39">
        <v>8.9999999999999998E-4</v>
      </c>
      <c r="C4" s="39">
        <v>3.0000000000000001E-3</v>
      </c>
      <c r="D4" s="39">
        <v>7.0000000000000001E-3</v>
      </c>
      <c r="E4" s="39">
        <v>0.01</v>
      </c>
      <c r="F4" s="39">
        <v>0.02</v>
      </c>
      <c r="G4" s="39">
        <v>0.02</v>
      </c>
      <c r="H4" s="39">
        <v>0.03</v>
      </c>
      <c r="I4" s="39">
        <v>0.04</v>
      </c>
      <c r="J4" s="39">
        <v>0.05</v>
      </c>
      <c r="K4" s="39">
        <v>0.06</v>
      </c>
    </row>
    <row r="5" spans="1:41">
      <c r="A5" s="38">
        <v>5</v>
      </c>
      <c r="B5" s="39">
        <v>1E-3</v>
      </c>
      <c r="C5" s="39">
        <v>4.0000000000000001E-3</v>
      </c>
      <c r="D5" s="39">
        <v>8.0000000000000002E-3</v>
      </c>
      <c r="E5" s="39">
        <v>0.01</v>
      </c>
      <c r="F5" s="39">
        <v>0.02</v>
      </c>
      <c r="G5" s="39">
        <v>0.03</v>
      </c>
      <c r="H5" s="39">
        <v>0.04</v>
      </c>
      <c r="I5" s="39">
        <v>0.05</v>
      </c>
      <c r="J5" s="39">
        <v>0.06</v>
      </c>
      <c r="K5" s="39">
        <v>7.0000000000000007E-2</v>
      </c>
      <c r="L5" s="39">
        <v>0.09</v>
      </c>
      <c r="M5" s="39">
        <v>0.1</v>
      </c>
    </row>
    <row r="6" spans="1:41">
      <c r="A6" s="38">
        <v>6</v>
      </c>
      <c r="B6" s="39">
        <v>1E-3</v>
      </c>
      <c r="C6" s="39">
        <v>5.0000000000000001E-3</v>
      </c>
      <c r="D6" s="39">
        <v>0.01</v>
      </c>
      <c r="E6" s="39">
        <v>0.02</v>
      </c>
      <c r="F6" s="39">
        <v>0.03</v>
      </c>
      <c r="G6" s="39">
        <v>0.04</v>
      </c>
      <c r="H6" s="39">
        <v>0.05</v>
      </c>
      <c r="I6" s="39">
        <v>0.06</v>
      </c>
      <c r="J6" s="39">
        <v>0.08</v>
      </c>
      <c r="K6" s="39">
        <v>0.09</v>
      </c>
      <c r="L6" s="39">
        <v>0.1</v>
      </c>
      <c r="M6" s="39">
        <v>0.12</v>
      </c>
      <c r="N6" s="39">
        <v>0.14000000000000001</v>
      </c>
      <c r="O6" s="39">
        <v>0.16</v>
      </c>
      <c r="P6" s="39">
        <v>0.18</v>
      </c>
    </row>
    <row r="7" spans="1:41">
      <c r="A7" s="38">
        <v>7</v>
      </c>
      <c r="B7" s="39">
        <v>2E-3</v>
      </c>
      <c r="C7" s="39">
        <v>6.0000000000000001E-3</v>
      </c>
      <c r="D7" s="39">
        <v>0.01</v>
      </c>
      <c r="E7" s="39">
        <v>0.02</v>
      </c>
      <c r="F7" s="39">
        <v>0.03</v>
      </c>
      <c r="G7" s="39">
        <v>0.04</v>
      </c>
      <c r="H7" s="39">
        <v>0.06</v>
      </c>
      <c r="I7" s="39">
        <v>7.0000000000000007E-2</v>
      </c>
      <c r="J7" s="39">
        <v>0.09</v>
      </c>
      <c r="K7" s="39">
        <v>0.11</v>
      </c>
      <c r="L7" s="39">
        <v>0.12</v>
      </c>
      <c r="M7" s="39">
        <v>0.14000000000000001</v>
      </c>
      <c r="N7" s="39">
        <v>0.16</v>
      </c>
      <c r="O7" s="39">
        <v>0.19</v>
      </c>
      <c r="P7" s="39">
        <v>0.21</v>
      </c>
      <c r="Q7" s="39">
        <v>0.23</v>
      </c>
      <c r="R7" s="39">
        <v>0.25</v>
      </c>
    </row>
    <row r="8" spans="1:41">
      <c r="A8" s="38">
        <v>8</v>
      </c>
      <c r="B8" s="39"/>
      <c r="C8" s="39">
        <v>6.0000000000000001E-3</v>
      </c>
      <c r="D8" s="39">
        <v>0.01</v>
      </c>
      <c r="E8" s="39">
        <v>0.02</v>
      </c>
      <c r="F8" s="39">
        <v>0.03</v>
      </c>
      <c r="G8" s="39">
        <v>0.05</v>
      </c>
      <c r="H8" s="39">
        <v>0.06</v>
      </c>
      <c r="I8" s="39">
        <v>0.08</v>
      </c>
      <c r="J8" s="39">
        <v>0.1</v>
      </c>
      <c r="K8" s="39">
        <v>0.12</v>
      </c>
      <c r="L8" s="39">
        <v>0.14000000000000001</v>
      </c>
      <c r="M8" s="39">
        <v>0.16</v>
      </c>
      <c r="N8" s="39">
        <v>0.19</v>
      </c>
      <c r="O8" s="39">
        <v>0.21</v>
      </c>
      <c r="P8" s="39">
        <v>0.24</v>
      </c>
      <c r="Q8" s="39">
        <v>0.27</v>
      </c>
      <c r="R8" s="39">
        <v>0.28999999999999998</v>
      </c>
      <c r="S8" s="39">
        <v>0.32</v>
      </c>
      <c r="T8" s="39">
        <v>0.35</v>
      </c>
      <c r="U8" s="39">
        <v>0.38</v>
      </c>
    </row>
    <row r="9" spans="1:41">
      <c r="A9" s="38">
        <v>9</v>
      </c>
      <c r="B9" s="39"/>
      <c r="C9" s="39">
        <v>7.0000000000000001E-3</v>
      </c>
      <c r="D9" s="39">
        <v>0.01</v>
      </c>
      <c r="E9" s="39">
        <v>0.03</v>
      </c>
      <c r="F9" s="39">
        <v>0.04</v>
      </c>
      <c r="G9" s="39">
        <v>0.05</v>
      </c>
      <c r="H9" s="39">
        <v>7.0000000000000007E-2</v>
      </c>
      <c r="I9" s="39">
        <v>0.09</v>
      </c>
      <c r="J9" s="39">
        <v>0.11</v>
      </c>
      <c r="K9" s="39">
        <v>0.14000000000000001</v>
      </c>
      <c r="L9" s="39">
        <v>0.16</v>
      </c>
      <c r="M9" s="39">
        <v>0.18</v>
      </c>
      <c r="N9" s="39">
        <v>0.21</v>
      </c>
      <c r="O9" s="39">
        <v>0.24</v>
      </c>
      <c r="P9" s="39">
        <v>0.27</v>
      </c>
      <c r="Q9" s="39">
        <v>0.3</v>
      </c>
      <c r="R9" s="39">
        <v>0.33</v>
      </c>
      <c r="S9" s="39">
        <v>0.37</v>
      </c>
      <c r="T9" s="39">
        <v>0.4</v>
      </c>
      <c r="U9" s="39">
        <v>0.44</v>
      </c>
      <c r="V9" s="39">
        <v>0.48</v>
      </c>
      <c r="W9" s="39">
        <v>0.52</v>
      </c>
      <c r="X9" s="39">
        <v>0.56000000000000005</v>
      </c>
      <c r="Y9" s="39">
        <v>0.6</v>
      </c>
      <c r="Z9" s="39">
        <v>0.64</v>
      </c>
    </row>
    <row r="10" spans="1:41">
      <c r="A10" s="38">
        <v>10</v>
      </c>
      <c r="B10" s="39"/>
      <c r="C10" s="39">
        <v>8.0000000000000002E-3</v>
      </c>
      <c r="D10" s="39">
        <v>0.02</v>
      </c>
      <c r="E10" s="39">
        <v>0.03</v>
      </c>
      <c r="F10" s="39">
        <v>0.04</v>
      </c>
      <c r="G10" s="39">
        <v>0.06</v>
      </c>
      <c r="H10" s="39">
        <v>0.08</v>
      </c>
      <c r="I10" s="39">
        <v>0.1</v>
      </c>
      <c r="J10" s="39">
        <v>0.13</v>
      </c>
      <c r="K10" s="39">
        <v>0.15</v>
      </c>
      <c r="L10" s="39">
        <v>0.18</v>
      </c>
      <c r="M10" s="39">
        <v>0.21</v>
      </c>
      <c r="N10" s="39">
        <v>0.24</v>
      </c>
      <c r="O10" s="39">
        <v>0.27</v>
      </c>
      <c r="P10" s="39">
        <v>0.31</v>
      </c>
      <c r="Q10" s="39">
        <v>0.34</v>
      </c>
      <c r="R10" s="39">
        <v>0.38</v>
      </c>
      <c r="S10" s="39">
        <v>0.41</v>
      </c>
      <c r="T10" s="39">
        <v>0.45</v>
      </c>
      <c r="U10" s="39">
        <v>0.5</v>
      </c>
      <c r="V10" s="39">
        <v>0.54</v>
      </c>
      <c r="W10" s="39">
        <v>0.57999999999999996</v>
      </c>
      <c r="X10" s="39">
        <v>0.63</v>
      </c>
      <c r="Y10" s="39">
        <v>0.68</v>
      </c>
      <c r="Z10" s="39">
        <v>0.72</v>
      </c>
      <c r="AA10" s="39">
        <v>0.77</v>
      </c>
      <c r="AB10" s="39">
        <v>0.83</v>
      </c>
    </row>
    <row r="11" spans="1:41">
      <c r="A11" s="38">
        <v>11</v>
      </c>
      <c r="B11" s="39"/>
      <c r="C11" s="39"/>
      <c r="D11" s="39">
        <v>0.02</v>
      </c>
      <c r="E11" s="39">
        <v>0.03</v>
      </c>
      <c r="F11" s="39">
        <v>0.05</v>
      </c>
      <c r="G11" s="39">
        <v>7.0000000000000007E-2</v>
      </c>
      <c r="H11" s="39">
        <v>0.09</v>
      </c>
      <c r="I11" s="39">
        <v>0.11</v>
      </c>
      <c r="J11" s="39">
        <v>0.14000000000000001</v>
      </c>
      <c r="K11" s="39">
        <v>0.17</v>
      </c>
      <c r="L11" s="39">
        <v>0.2</v>
      </c>
      <c r="M11" s="39">
        <v>0.23</v>
      </c>
      <c r="N11" s="39">
        <v>0.27</v>
      </c>
      <c r="O11" s="39">
        <v>0.3</v>
      </c>
      <c r="P11" s="39">
        <v>0.34</v>
      </c>
      <c r="Q11" s="39">
        <v>0.38</v>
      </c>
      <c r="R11" s="39">
        <v>0.42</v>
      </c>
      <c r="S11" s="39">
        <v>0.46</v>
      </c>
      <c r="T11" s="39">
        <v>0.51</v>
      </c>
      <c r="U11" s="39">
        <v>0.55000000000000004</v>
      </c>
      <c r="V11" s="39">
        <v>0.6</v>
      </c>
      <c r="W11" s="39">
        <v>0.65</v>
      </c>
      <c r="X11" s="39">
        <v>0.7</v>
      </c>
      <c r="Y11" s="39">
        <v>0.75</v>
      </c>
      <c r="Z11" s="39">
        <v>0.81</v>
      </c>
      <c r="AA11" s="39">
        <v>0.86</v>
      </c>
      <c r="AB11" s="39">
        <v>0.92</v>
      </c>
    </row>
    <row r="12" spans="1:41">
      <c r="A12" s="38">
        <v>12</v>
      </c>
      <c r="B12" s="39"/>
      <c r="C12" s="39"/>
      <c r="D12" s="39">
        <v>0.02</v>
      </c>
      <c r="E12" s="39">
        <v>0.03</v>
      </c>
      <c r="F12" s="39">
        <v>0.05</v>
      </c>
      <c r="G12" s="39">
        <v>7.0000000000000007E-2</v>
      </c>
      <c r="H12" s="39">
        <v>0.1</v>
      </c>
      <c r="I12" s="39">
        <v>0.12</v>
      </c>
      <c r="J12" s="39">
        <v>0.15</v>
      </c>
      <c r="K12" s="39">
        <v>0.18</v>
      </c>
      <c r="L12" s="39">
        <v>0.22</v>
      </c>
      <c r="M12" s="39">
        <v>0.25</v>
      </c>
      <c r="N12" s="39">
        <v>0.28999999999999998</v>
      </c>
      <c r="O12" s="39">
        <v>0.33</v>
      </c>
      <c r="P12" s="39">
        <v>0.38</v>
      </c>
      <c r="Q12" s="39">
        <v>0.42</v>
      </c>
      <c r="R12" s="39">
        <v>0.46</v>
      </c>
      <c r="S12" s="39">
        <v>0.51</v>
      </c>
      <c r="T12" s="39">
        <v>0.56000000000000005</v>
      </c>
      <c r="U12" s="39">
        <v>0.61</v>
      </c>
      <c r="V12" s="39">
        <v>0.66</v>
      </c>
      <c r="W12" s="39">
        <v>0.72</v>
      </c>
      <c r="X12" s="39">
        <v>0.77</v>
      </c>
      <c r="Y12" s="39">
        <v>0.83</v>
      </c>
      <c r="Z12" s="39">
        <v>0.89</v>
      </c>
      <c r="AA12" s="39">
        <v>0.95</v>
      </c>
      <c r="AB12" s="39">
        <v>1.02</v>
      </c>
      <c r="AC12" s="39">
        <v>1.08</v>
      </c>
      <c r="AD12" s="39">
        <v>1.1499999999999999</v>
      </c>
      <c r="AE12" s="39">
        <v>1.22</v>
      </c>
    </row>
    <row r="13" spans="1:41">
      <c r="A13" s="38">
        <v>13</v>
      </c>
      <c r="B13" s="39"/>
      <c r="C13" s="39"/>
      <c r="D13" s="39"/>
      <c r="E13" s="39">
        <v>0.04</v>
      </c>
      <c r="F13" s="39">
        <v>0.06</v>
      </c>
      <c r="G13" s="39">
        <v>0.08</v>
      </c>
      <c r="H13" s="39">
        <v>0.1</v>
      </c>
      <c r="I13" s="39">
        <v>0.13</v>
      </c>
      <c r="J13" s="39">
        <v>0.17</v>
      </c>
      <c r="K13" s="39">
        <v>0.2</v>
      </c>
      <c r="L13" s="39">
        <v>0.24</v>
      </c>
      <c r="M13" s="39">
        <v>0.27</v>
      </c>
      <c r="N13" s="39">
        <v>0.32</v>
      </c>
      <c r="O13" s="39">
        <v>0.36</v>
      </c>
      <c r="P13" s="39">
        <v>0.41</v>
      </c>
      <c r="Q13" s="39">
        <v>0.46</v>
      </c>
      <c r="R13" s="39">
        <v>0.51</v>
      </c>
      <c r="S13" s="39">
        <v>0.56000000000000005</v>
      </c>
      <c r="T13" s="39">
        <v>0.61</v>
      </c>
      <c r="U13" s="39">
        <v>0.67</v>
      </c>
      <c r="V13" s="39">
        <v>0.73</v>
      </c>
      <c r="W13" s="39">
        <v>0.79</v>
      </c>
      <c r="X13" s="39">
        <v>0.85</v>
      </c>
      <c r="Y13" s="39">
        <v>0.91</v>
      </c>
      <c r="Z13" s="39">
        <v>0.98</v>
      </c>
      <c r="AA13" s="39">
        <v>1.05</v>
      </c>
      <c r="AB13" s="39">
        <v>1.1200000000000001</v>
      </c>
      <c r="AC13" s="39">
        <v>1.19</v>
      </c>
      <c r="AD13" s="39">
        <v>1.26</v>
      </c>
      <c r="AE13" s="39">
        <v>1.34</v>
      </c>
      <c r="AF13" s="39">
        <v>1.41</v>
      </c>
      <c r="AG13" s="39">
        <v>1.49</v>
      </c>
      <c r="AH13" s="39">
        <v>1.57</v>
      </c>
    </row>
    <row r="14" spans="1:41">
      <c r="A14" s="38">
        <v>14</v>
      </c>
      <c r="B14" s="39"/>
      <c r="C14" s="39"/>
      <c r="D14" s="39"/>
      <c r="E14" s="39"/>
      <c r="F14" s="39">
        <v>0.06</v>
      </c>
      <c r="G14" s="39">
        <v>0.08</v>
      </c>
      <c r="H14" s="39">
        <v>0.11</v>
      </c>
      <c r="I14" s="39">
        <v>0.14000000000000001</v>
      </c>
      <c r="J14" s="39">
        <v>0.18</v>
      </c>
      <c r="K14" s="39">
        <v>0.22</v>
      </c>
      <c r="L14" s="39">
        <v>0.26</v>
      </c>
      <c r="M14" s="39">
        <v>0.3</v>
      </c>
      <c r="N14" s="39">
        <v>0.35</v>
      </c>
      <c r="O14" s="39">
        <v>0.4</v>
      </c>
      <c r="P14" s="39">
        <v>0.45</v>
      </c>
      <c r="Q14" s="39">
        <v>0.5</v>
      </c>
      <c r="R14" s="39">
        <v>0.55000000000000004</v>
      </c>
      <c r="S14" s="39">
        <v>0.61</v>
      </c>
      <c r="T14" s="39">
        <v>0.67</v>
      </c>
      <c r="U14" s="39">
        <v>0.73</v>
      </c>
      <c r="V14" s="39">
        <v>0.79</v>
      </c>
      <c r="W14" s="39">
        <v>0.86</v>
      </c>
      <c r="X14" s="39">
        <v>0.93</v>
      </c>
      <c r="Y14" s="39">
        <v>0.99</v>
      </c>
      <c r="Z14" s="39">
        <v>1.07</v>
      </c>
      <c r="AA14" s="39">
        <v>1.1399999999999999</v>
      </c>
      <c r="AB14" s="39">
        <v>1.22</v>
      </c>
      <c r="AC14" s="39">
        <v>1.29</v>
      </c>
      <c r="AD14" s="39">
        <v>1.37</v>
      </c>
      <c r="AE14" s="39">
        <v>1.45</v>
      </c>
      <c r="AF14" s="39">
        <v>1.54</v>
      </c>
      <c r="AG14" s="39">
        <v>1.62</v>
      </c>
      <c r="AH14" s="39">
        <v>1.71</v>
      </c>
      <c r="AI14" s="39">
        <v>1.8</v>
      </c>
      <c r="AJ14" s="39">
        <v>1.89</v>
      </c>
    </row>
    <row r="15" spans="1:41">
      <c r="A15" s="38">
        <v>15</v>
      </c>
      <c r="B15" s="39"/>
      <c r="C15" s="39"/>
      <c r="D15" s="39"/>
      <c r="E15" s="39"/>
      <c r="F15" s="39"/>
      <c r="G15" s="39">
        <v>0.09</v>
      </c>
      <c r="H15" s="39">
        <v>0.12</v>
      </c>
      <c r="I15" s="39">
        <v>0.15</v>
      </c>
      <c r="J15" s="39">
        <v>0.19</v>
      </c>
      <c r="K15" s="39">
        <v>0.23</v>
      </c>
      <c r="L15" s="39">
        <v>0.28000000000000003</v>
      </c>
      <c r="M15" s="39">
        <v>0.32</v>
      </c>
      <c r="N15" s="39">
        <v>0.37</v>
      </c>
      <c r="O15" s="39">
        <v>0.43</v>
      </c>
      <c r="P15" s="39">
        <v>0.48</v>
      </c>
      <c r="Q15" s="39">
        <v>0.54</v>
      </c>
      <c r="R15" s="39">
        <v>0.6</v>
      </c>
      <c r="S15" s="39">
        <v>0.66</v>
      </c>
      <c r="T15" s="39">
        <v>0.72</v>
      </c>
      <c r="U15" s="39">
        <v>0.79</v>
      </c>
      <c r="V15" s="39">
        <v>0.86</v>
      </c>
      <c r="W15" s="39">
        <v>0.93</v>
      </c>
      <c r="X15" s="39">
        <v>1</v>
      </c>
      <c r="Y15" s="39">
        <v>1.08</v>
      </c>
      <c r="Z15" s="39">
        <v>1.1499999999999999</v>
      </c>
      <c r="AA15" s="39">
        <v>1.23</v>
      </c>
      <c r="AB15" s="39">
        <v>1.32</v>
      </c>
      <c r="AC15" s="39">
        <v>1.4</v>
      </c>
      <c r="AD15" s="39">
        <v>1.49</v>
      </c>
      <c r="AE15" s="39">
        <v>1.58</v>
      </c>
      <c r="AF15" s="39">
        <v>1.67</v>
      </c>
      <c r="AG15" s="39">
        <v>1.76</v>
      </c>
      <c r="AH15" s="39">
        <v>1.85</v>
      </c>
      <c r="AI15" s="39">
        <v>1.95</v>
      </c>
      <c r="AJ15" s="39">
        <v>2.0499999999999998</v>
      </c>
      <c r="AK15" s="39">
        <v>2.15</v>
      </c>
      <c r="AL15" s="39">
        <v>2.25</v>
      </c>
      <c r="AM15" s="39">
        <v>2.36</v>
      </c>
    </row>
    <row r="16" spans="1:41">
      <c r="A16" s="38">
        <v>16</v>
      </c>
      <c r="B16" s="39"/>
      <c r="C16" s="39"/>
      <c r="D16" s="39"/>
      <c r="E16" s="39"/>
      <c r="F16" s="39"/>
      <c r="G16" s="39"/>
      <c r="H16" s="39">
        <v>0.13</v>
      </c>
      <c r="I16" s="39">
        <v>0.16</v>
      </c>
      <c r="J16" s="39">
        <v>0.2</v>
      </c>
      <c r="K16" s="39">
        <v>0.25</v>
      </c>
      <c r="L16" s="39">
        <v>0.3</v>
      </c>
      <c r="M16" s="39">
        <v>0.34</v>
      </c>
      <c r="N16" s="39">
        <v>0.4</v>
      </c>
      <c r="O16" s="39">
        <v>0.46</v>
      </c>
      <c r="P16" s="39">
        <v>0.52</v>
      </c>
      <c r="Q16" s="39">
        <v>0.57999999999999996</v>
      </c>
      <c r="R16" s="39">
        <v>0.64</v>
      </c>
      <c r="S16" s="39">
        <v>0.71</v>
      </c>
      <c r="T16" s="39">
        <v>0.78</v>
      </c>
      <c r="U16" s="39">
        <v>0.85</v>
      </c>
      <c r="V16" s="39">
        <v>0.92</v>
      </c>
      <c r="W16" s="39">
        <v>1</v>
      </c>
      <c r="X16" s="39">
        <v>1.08</v>
      </c>
      <c r="Y16" s="39">
        <v>1.1599999999999999</v>
      </c>
      <c r="Z16" s="39">
        <v>1.24</v>
      </c>
      <c r="AA16" s="39">
        <v>1.33</v>
      </c>
      <c r="AB16" s="39">
        <v>1.42</v>
      </c>
      <c r="AC16" s="39">
        <v>1.51</v>
      </c>
      <c r="AD16" s="39">
        <v>1.6</v>
      </c>
      <c r="AE16" s="39">
        <v>1.7</v>
      </c>
      <c r="AF16" s="39">
        <v>1.79</v>
      </c>
      <c r="AG16" s="39">
        <v>1.89</v>
      </c>
      <c r="AH16" s="39">
        <v>2</v>
      </c>
      <c r="AI16" s="39">
        <v>2.1</v>
      </c>
      <c r="AJ16" s="39">
        <v>2.21</v>
      </c>
      <c r="AK16" s="39">
        <v>2.31</v>
      </c>
      <c r="AL16" s="39">
        <v>2.4300000000000002</v>
      </c>
      <c r="AM16" s="39">
        <v>2.54</v>
      </c>
      <c r="AN16" s="39">
        <v>2.65</v>
      </c>
      <c r="AO16" s="39">
        <v>2.77</v>
      </c>
    </row>
    <row r="17" spans="1:41">
      <c r="A17" s="38">
        <v>17</v>
      </c>
      <c r="B17" s="39"/>
      <c r="C17" s="39"/>
      <c r="D17" s="39"/>
      <c r="E17" s="39"/>
      <c r="F17" s="39"/>
      <c r="G17" s="39"/>
      <c r="H17" s="39">
        <v>0.14000000000000001</v>
      </c>
      <c r="I17" s="39">
        <v>0.17</v>
      </c>
      <c r="J17" s="39">
        <v>0.22</v>
      </c>
      <c r="K17" s="39">
        <v>0.27</v>
      </c>
      <c r="L17" s="39">
        <v>0.32</v>
      </c>
      <c r="M17" s="39">
        <v>0.37</v>
      </c>
      <c r="N17" s="39">
        <v>0.43</v>
      </c>
      <c r="O17" s="39">
        <v>0.49</v>
      </c>
      <c r="P17" s="39">
        <v>0.56000000000000005</v>
      </c>
      <c r="Q17" s="39">
        <v>0.62</v>
      </c>
      <c r="R17" s="39">
        <v>0.69</v>
      </c>
      <c r="S17" s="39">
        <v>0.76</v>
      </c>
      <c r="T17" s="39">
        <v>0.84</v>
      </c>
      <c r="U17" s="39">
        <v>0.91</v>
      </c>
      <c r="V17" s="39">
        <v>0.99</v>
      </c>
      <c r="W17" s="39">
        <v>1.07</v>
      </c>
      <c r="X17" s="39">
        <v>1.1599999999999999</v>
      </c>
      <c r="Y17" s="39">
        <v>1.24</v>
      </c>
      <c r="Z17" s="39">
        <v>1.33</v>
      </c>
      <c r="AA17" s="39">
        <v>1.43</v>
      </c>
      <c r="AB17" s="39">
        <v>1.52</v>
      </c>
      <c r="AC17" s="39">
        <v>1.62</v>
      </c>
      <c r="AD17" s="39">
        <v>1.72</v>
      </c>
      <c r="AE17" s="39">
        <v>1.82</v>
      </c>
      <c r="AF17" s="39">
        <v>1.92</v>
      </c>
      <c r="AG17" s="39">
        <v>2.0299999999999998</v>
      </c>
      <c r="AH17" s="39">
        <v>2.14</v>
      </c>
      <c r="AI17" s="39">
        <v>2.25</v>
      </c>
      <c r="AJ17" s="39">
        <v>2.37</v>
      </c>
      <c r="AK17" s="39">
        <v>2.48</v>
      </c>
      <c r="AL17" s="39">
        <v>2.6</v>
      </c>
      <c r="AM17" s="39">
        <v>2.72</v>
      </c>
      <c r="AN17" s="39">
        <v>2.84</v>
      </c>
      <c r="AO17" s="39">
        <v>2.97</v>
      </c>
    </row>
    <row r="18" spans="1:41">
      <c r="A18" s="38">
        <v>18</v>
      </c>
      <c r="B18" s="39"/>
      <c r="C18" s="39"/>
      <c r="D18" s="39"/>
      <c r="E18" s="39"/>
      <c r="F18" s="39"/>
      <c r="G18" s="39"/>
      <c r="H18" s="39"/>
      <c r="I18" s="39">
        <v>0.19</v>
      </c>
      <c r="J18" s="39">
        <v>0.23</v>
      </c>
      <c r="K18" s="39">
        <v>0.28000000000000003</v>
      </c>
      <c r="L18" s="39">
        <v>0.34</v>
      </c>
      <c r="M18" s="39">
        <v>0.39</v>
      </c>
      <c r="N18" s="39">
        <v>0.45</v>
      </c>
      <c r="O18" s="39">
        <v>0.52</v>
      </c>
      <c r="P18" s="39">
        <v>0.59</v>
      </c>
      <c r="Q18" s="39">
        <v>0.67</v>
      </c>
      <c r="R18" s="39">
        <v>0.74</v>
      </c>
      <c r="S18" s="39">
        <v>0.81</v>
      </c>
      <c r="T18" s="39">
        <v>0.89</v>
      </c>
      <c r="U18" s="39">
        <v>0.97</v>
      </c>
      <c r="V18" s="39">
        <v>1.06</v>
      </c>
      <c r="W18" s="39">
        <v>1.1499999999999999</v>
      </c>
      <c r="X18" s="39">
        <v>1.24</v>
      </c>
      <c r="Y18" s="39">
        <v>1.33</v>
      </c>
      <c r="Z18" s="39">
        <v>1.42</v>
      </c>
      <c r="AA18" s="39">
        <v>1.52</v>
      </c>
      <c r="AB18" s="39">
        <v>1.62</v>
      </c>
      <c r="AC18" s="39">
        <v>1.73</v>
      </c>
      <c r="AD18" s="39">
        <v>1.83</v>
      </c>
      <c r="AE18" s="39">
        <v>1.94</v>
      </c>
      <c r="AF18" s="39">
        <v>2.0499999999999998</v>
      </c>
      <c r="AG18" s="39">
        <v>2.17</v>
      </c>
      <c r="AH18" s="39">
        <v>2.29</v>
      </c>
      <c r="AI18" s="39">
        <v>2.4</v>
      </c>
      <c r="AJ18" s="39">
        <v>2.5299999999999998</v>
      </c>
      <c r="AK18" s="39">
        <v>2.65</v>
      </c>
      <c r="AL18" s="39">
        <v>2.78</v>
      </c>
      <c r="AM18" s="39">
        <v>2.91</v>
      </c>
      <c r="AN18" s="39">
        <v>3.04</v>
      </c>
      <c r="AO18" s="39">
        <v>3.17</v>
      </c>
    </row>
    <row r="19" spans="1:41">
      <c r="A19" s="38">
        <v>19</v>
      </c>
      <c r="B19" s="39"/>
      <c r="C19" s="39"/>
      <c r="D19" s="39"/>
      <c r="E19" s="39"/>
      <c r="F19" s="39"/>
      <c r="G19" s="39"/>
      <c r="H19" s="39"/>
      <c r="I19" s="39">
        <v>0.2</v>
      </c>
      <c r="J19" s="39">
        <v>0.24</v>
      </c>
      <c r="K19" s="39">
        <v>0.3</v>
      </c>
      <c r="L19" s="39">
        <v>0.36</v>
      </c>
      <c r="M19" s="39">
        <v>0.42</v>
      </c>
      <c r="N19" s="39">
        <v>0.48</v>
      </c>
      <c r="O19" s="39">
        <v>0.56000000000000005</v>
      </c>
      <c r="P19" s="39">
        <v>0.63</v>
      </c>
      <c r="Q19" s="39">
        <v>0.71</v>
      </c>
      <c r="R19" s="39">
        <v>0.79</v>
      </c>
      <c r="S19" s="39">
        <v>0.87</v>
      </c>
      <c r="T19" s="39">
        <v>0.95</v>
      </c>
      <c r="U19" s="39">
        <v>1.04</v>
      </c>
      <c r="V19" s="39">
        <v>1.1299999999999999</v>
      </c>
      <c r="W19" s="39">
        <v>1.22</v>
      </c>
      <c r="X19" s="39">
        <v>1.32</v>
      </c>
      <c r="Y19" s="39">
        <v>1.41</v>
      </c>
      <c r="Z19" s="39">
        <v>1.52</v>
      </c>
      <c r="AA19" s="39">
        <v>1.62</v>
      </c>
      <c r="AB19" s="39">
        <v>1.73</v>
      </c>
      <c r="AC19" s="39">
        <v>1.84</v>
      </c>
      <c r="AD19" s="39">
        <v>1.95</v>
      </c>
      <c r="AE19" s="39">
        <v>2.0699999999999998</v>
      </c>
      <c r="AF19" s="39">
        <v>2.19</v>
      </c>
      <c r="AG19" s="39">
        <v>2.31</v>
      </c>
      <c r="AH19" s="39">
        <v>2.4300000000000002</v>
      </c>
      <c r="AI19" s="39">
        <v>2.56</v>
      </c>
      <c r="AJ19" s="39">
        <v>2.69</v>
      </c>
      <c r="AK19" s="39">
        <v>2.82</v>
      </c>
      <c r="AL19" s="39">
        <v>2.96</v>
      </c>
      <c r="AM19" s="39">
        <v>3.09</v>
      </c>
      <c r="AN19" s="39">
        <v>3.23</v>
      </c>
      <c r="AO19" s="39">
        <v>3.38</v>
      </c>
    </row>
    <row r="20" spans="1:41">
      <c r="A20" s="38">
        <v>20</v>
      </c>
      <c r="B20" s="39"/>
      <c r="C20" s="39"/>
      <c r="D20" s="39"/>
      <c r="E20" s="39"/>
      <c r="F20" s="39"/>
      <c r="G20" s="39"/>
      <c r="H20" s="39"/>
      <c r="I20" s="39"/>
      <c r="J20" s="39">
        <v>0.26</v>
      </c>
      <c r="K20" s="39">
        <v>0.31</v>
      </c>
      <c r="L20" s="39">
        <v>0.38</v>
      </c>
      <c r="M20" s="39">
        <v>0.44</v>
      </c>
      <c r="N20" s="39">
        <v>0.51</v>
      </c>
      <c r="O20" s="39">
        <v>0.57999999999999996</v>
      </c>
      <c r="P20" s="39">
        <v>0.67</v>
      </c>
      <c r="Q20" s="39">
        <v>0.75</v>
      </c>
      <c r="R20" s="39">
        <v>0.83</v>
      </c>
      <c r="S20" s="39">
        <v>0.92</v>
      </c>
      <c r="T20" s="39">
        <v>1.01</v>
      </c>
      <c r="U20" s="39">
        <v>1.1000000000000001</v>
      </c>
      <c r="V20" s="39">
        <v>1.19</v>
      </c>
      <c r="W20" s="39">
        <v>1.29</v>
      </c>
      <c r="X20" s="39">
        <v>1.4</v>
      </c>
      <c r="Y20" s="39">
        <v>1.5</v>
      </c>
      <c r="Z20" s="39">
        <v>1.61</v>
      </c>
      <c r="AA20" s="39">
        <v>1.72</v>
      </c>
      <c r="AB20" s="39">
        <v>1.83</v>
      </c>
      <c r="AC20" s="39">
        <v>1.95</v>
      </c>
      <c r="AD20" s="39">
        <v>2.0699999999999998</v>
      </c>
      <c r="AE20" s="39">
        <v>2.19</v>
      </c>
      <c r="AF20" s="39">
        <v>2.3199999999999998</v>
      </c>
      <c r="AG20" s="39">
        <v>2.4500000000000002</v>
      </c>
      <c r="AH20" s="39">
        <v>2.58</v>
      </c>
      <c r="AI20" s="39">
        <v>2.71</v>
      </c>
      <c r="AJ20" s="39">
        <v>2.85</v>
      </c>
      <c r="AK20" s="39">
        <v>2.99</v>
      </c>
      <c r="AL20" s="39">
        <v>3.14</v>
      </c>
      <c r="AM20" s="39">
        <v>3.28</v>
      </c>
      <c r="AN20" s="39">
        <v>3.43</v>
      </c>
      <c r="AO20" s="39">
        <v>3.58</v>
      </c>
    </row>
    <row r="21" spans="1:41">
      <c r="A21" s="38">
        <v>21</v>
      </c>
      <c r="B21" s="39"/>
      <c r="C21" s="39"/>
      <c r="D21" s="39"/>
      <c r="E21" s="39"/>
      <c r="F21" s="39"/>
      <c r="G21" s="39"/>
      <c r="H21" s="39"/>
      <c r="I21" s="39"/>
      <c r="J21" s="39">
        <v>0.27</v>
      </c>
      <c r="K21" s="39">
        <v>0.33</v>
      </c>
      <c r="L21" s="39">
        <v>0.4</v>
      </c>
      <c r="M21" s="39">
        <v>0.46</v>
      </c>
      <c r="N21" s="39">
        <v>0.54</v>
      </c>
      <c r="O21" s="39">
        <v>0.62</v>
      </c>
      <c r="P21" s="39">
        <v>0.7</v>
      </c>
      <c r="Q21" s="39">
        <v>0.79</v>
      </c>
      <c r="R21" s="39">
        <v>0.88</v>
      </c>
      <c r="S21" s="39">
        <v>0.97</v>
      </c>
      <c r="T21" s="39">
        <v>1.07</v>
      </c>
      <c r="U21" s="39">
        <v>1.1599999999999999</v>
      </c>
      <c r="V21" s="39">
        <v>1.26</v>
      </c>
      <c r="W21" s="39">
        <v>1.37</v>
      </c>
      <c r="X21" s="39">
        <v>1.48</v>
      </c>
      <c r="Y21" s="39">
        <v>1.59</v>
      </c>
      <c r="Z21" s="39">
        <v>1.7</v>
      </c>
      <c r="AA21" s="39">
        <v>1.82</v>
      </c>
      <c r="AB21" s="39">
        <v>1.94</v>
      </c>
      <c r="AC21" s="39">
        <v>2.06</v>
      </c>
      <c r="AD21" s="39">
        <v>2.19</v>
      </c>
      <c r="AE21" s="39">
        <v>2.3199999999999998</v>
      </c>
      <c r="AF21" s="39">
        <v>2.4500000000000002</v>
      </c>
      <c r="AG21" s="39">
        <v>2.59</v>
      </c>
      <c r="AH21" s="39">
        <v>2.73</v>
      </c>
      <c r="AI21" s="39">
        <v>2.87</v>
      </c>
      <c r="AJ21" s="39">
        <v>3.02</v>
      </c>
      <c r="AK21" s="39">
        <v>3.17</v>
      </c>
      <c r="AL21" s="39">
        <v>3.32</v>
      </c>
      <c r="AM21" s="39">
        <v>3.47</v>
      </c>
      <c r="AN21" s="39">
        <v>3.63</v>
      </c>
      <c r="AO21" s="39">
        <v>3.79</v>
      </c>
    </row>
    <row r="22" spans="1:41">
      <c r="A22" s="38">
        <v>22</v>
      </c>
      <c r="B22" s="39"/>
      <c r="C22" s="39"/>
      <c r="D22" s="39"/>
      <c r="E22" s="39"/>
      <c r="F22" s="39"/>
      <c r="G22" s="39"/>
      <c r="H22" s="39"/>
      <c r="I22" s="39"/>
      <c r="J22" s="39">
        <v>0.28000000000000003</v>
      </c>
      <c r="K22" s="39">
        <v>0.35</v>
      </c>
      <c r="L22" s="39">
        <v>0.42</v>
      </c>
      <c r="M22" s="39">
        <v>0.49</v>
      </c>
      <c r="N22" s="39">
        <v>0.56999999999999995</v>
      </c>
      <c r="O22" s="39">
        <v>0.65</v>
      </c>
      <c r="P22" s="39">
        <v>0.74</v>
      </c>
      <c r="Q22" s="39">
        <v>0.84</v>
      </c>
      <c r="R22" s="39">
        <v>0.93</v>
      </c>
      <c r="S22" s="39">
        <v>1.03</v>
      </c>
      <c r="T22" s="39">
        <v>1.1200000000000001</v>
      </c>
      <c r="U22" s="39">
        <v>1.23</v>
      </c>
      <c r="V22" s="39">
        <v>1.33</v>
      </c>
      <c r="W22" s="39">
        <v>1.44</v>
      </c>
      <c r="X22" s="39">
        <v>1.56</v>
      </c>
      <c r="Y22" s="39">
        <v>1.67</v>
      </c>
      <c r="Z22" s="39">
        <v>1.79</v>
      </c>
      <c r="AA22" s="39">
        <v>1.92</v>
      </c>
      <c r="AB22" s="39">
        <v>2.0499999999999998</v>
      </c>
      <c r="AC22" s="39">
        <v>2.1800000000000002</v>
      </c>
      <c r="AD22" s="39">
        <v>2.31</v>
      </c>
      <c r="AE22" s="39">
        <v>2.4500000000000002</v>
      </c>
      <c r="AF22" s="39">
        <v>2.59</v>
      </c>
      <c r="AG22" s="39">
        <v>2.73</v>
      </c>
      <c r="AH22" s="39">
        <v>2.88</v>
      </c>
      <c r="AI22" s="39">
        <v>3.03</v>
      </c>
      <c r="AJ22" s="39">
        <v>3.18</v>
      </c>
      <c r="AK22" s="39">
        <v>3.34</v>
      </c>
      <c r="AL22" s="39">
        <v>3.5</v>
      </c>
      <c r="AM22" s="39">
        <v>3.66</v>
      </c>
      <c r="AN22" s="39">
        <v>3.83</v>
      </c>
      <c r="AO22" s="39">
        <v>4</v>
      </c>
    </row>
    <row r="23" spans="1:41">
      <c r="A23" s="38">
        <v>23</v>
      </c>
      <c r="B23" s="39"/>
      <c r="C23" s="39"/>
      <c r="D23" s="39"/>
      <c r="E23" s="39"/>
      <c r="F23" s="39"/>
      <c r="G23" s="39"/>
      <c r="H23" s="39"/>
      <c r="I23" s="39"/>
      <c r="J23" s="39"/>
      <c r="K23" s="39">
        <v>0.36</v>
      </c>
      <c r="L23" s="39">
        <v>0.44</v>
      </c>
      <c r="M23" s="39">
        <v>0.51</v>
      </c>
      <c r="N23" s="39">
        <v>0.59</v>
      </c>
      <c r="O23" s="39">
        <v>0.68</v>
      </c>
      <c r="P23" s="39">
        <v>0.78</v>
      </c>
      <c r="Q23" s="39">
        <v>0.88</v>
      </c>
      <c r="R23" s="39">
        <v>0.98</v>
      </c>
      <c r="S23" s="39">
        <v>1.08</v>
      </c>
      <c r="T23" s="39">
        <v>1.18</v>
      </c>
      <c r="U23" s="39">
        <v>1.29</v>
      </c>
      <c r="V23" s="39">
        <v>1.4</v>
      </c>
      <c r="W23" s="39">
        <v>1.52</v>
      </c>
      <c r="X23" s="39">
        <v>1.64</v>
      </c>
      <c r="Y23" s="39">
        <v>1.76</v>
      </c>
      <c r="Z23" s="39">
        <v>1.89</v>
      </c>
      <c r="AA23" s="39">
        <v>2.02</v>
      </c>
      <c r="AB23" s="39">
        <v>2.15</v>
      </c>
      <c r="AC23" s="39">
        <v>2.29</v>
      </c>
      <c r="AD23" s="39">
        <v>2.4300000000000002</v>
      </c>
      <c r="AE23" s="39">
        <v>2.58</v>
      </c>
      <c r="AF23" s="39">
        <v>2.72</v>
      </c>
      <c r="AG23" s="39">
        <v>2.88</v>
      </c>
      <c r="AH23" s="39">
        <v>3.03</v>
      </c>
      <c r="AI23" s="39">
        <v>3.19</v>
      </c>
      <c r="AJ23" s="39">
        <v>3.35</v>
      </c>
      <c r="AK23" s="39">
        <v>3.51</v>
      </c>
      <c r="AL23" s="39">
        <v>3.68</v>
      </c>
      <c r="AM23" s="39">
        <v>3.85</v>
      </c>
      <c r="AN23" s="39">
        <v>4.03</v>
      </c>
      <c r="AO23" s="39">
        <v>4.21</v>
      </c>
    </row>
    <row r="24" spans="1:41">
      <c r="A24" s="38">
        <v>24</v>
      </c>
      <c r="B24" s="39"/>
      <c r="C24" s="39"/>
      <c r="D24" s="39"/>
      <c r="E24" s="39"/>
      <c r="F24" s="39"/>
      <c r="G24" s="39"/>
      <c r="H24" s="39"/>
      <c r="I24" s="39"/>
      <c r="J24" s="39"/>
      <c r="K24" s="39">
        <v>0.38</v>
      </c>
      <c r="L24" s="39">
        <v>0.46</v>
      </c>
      <c r="M24" s="39">
        <v>0.54</v>
      </c>
      <c r="N24" s="39">
        <v>0.62</v>
      </c>
      <c r="O24" s="39">
        <v>0.71</v>
      </c>
      <c r="P24" s="39">
        <v>0.82</v>
      </c>
      <c r="Q24" s="39">
        <v>0.92</v>
      </c>
      <c r="R24" s="39">
        <v>1.03</v>
      </c>
      <c r="S24" s="39">
        <v>1.1299999999999999</v>
      </c>
      <c r="T24" s="39">
        <v>1.24</v>
      </c>
      <c r="U24" s="39">
        <v>1.36</v>
      </c>
      <c r="V24" s="39">
        <v>1.47</v>
      </c>
      <c r="W24" s="39">
        <v>1.6</v>
      </c>
      <c r="X24" s="39">
        <v>1.72</v>
      </c>
      <c r="Y24" s="39">
        <v>1.85</v>
      </c>
      <c r="Z24" s="39">
        <v>1.98</v>
      </c>
      <c r="AA24" s="39">
        <v>2.12</v>
      </c>
      <c r="AB24" s="39">
        <v>2.2599999999999998</v>
      </c>
      <c r="AC24" s="39">
        <v>2.41</v>
      </c>
      <c r="AD24" s="39">
        <v>2.5499999999999998</v>
      </c>
      <c r="AE24" s="39">
        <v>2.71</v>
      </c>
      <c r="AF24" s="39">
        <v>2.86</v>
      </c>
      <c r="AG24" s="39">
        <v>3.02</v>
      </c>
      <c r="AH24" s="39">
        <v>3.18</v>
      </c>
      <c r="AI24" s="39">
        <v>3.35</v>
      </c>
      <c r="AJ24" s="39">
        <v>3.52</v>
      </c>
      <c r="AK24" s="39">
        <v>3.69</v>
      </c>
      <c r="AL24" s="39">
        <v>3.87</v>
      </c>
      <c r="AM24" s="39">
        <v>4.05</v>
      </c>
      <c r="AN24" s="39">
        <v>4.2300000000000004</v>
      </c>
      <c r="AO24" s="39">
        <v>4.42</v>
      </c>
    </row>
    <row r="25" spans="1:41">
      <c r="A25" s="38">
        <v>25</v>
      </c>
      <c r="B25" s="39"/>
      <c r="C25" s="39"/>
      <c r="D25" s="39"/>
      <c r="E25" s="39"/>
      <c r="F25" s="39"/>
      <c r="G25" s="39"/>
      <c r="H25" s="39"/>
      <c r="I25" s="39"/>
      <c r="J25" s="39"/>
      <c r="K25" s="39">
        <v>0.4</v>
      </c>
      <c r="L25" s="39">
        <v>0.48</v>
      </c>
      <c r="M25" s="39">
        <v>0.56000000000000005</v>
      </c>
      <c r="N25" s="39">
        <v>0.65</v>
      </c>
      <c r="O25" s="39">
        <v>0.75</v>
      </c>
      <c r="P25" s="39">
        <v>0.85</v>
      </c>
      <c r="Q25" s="39">
        <v>0.97</v>
      </c>
      <c r="R25" s="39">
        <v>1.08</v>
      </c>
      <c r="S25" s="39">
        <v>1.19</v>
      </c>
      <c r="T25" s="39">
        <v>1.3</v>
      </c>
      <c r="U25" s="39">
        <v>1.42</v>
      </c>
      <c r="V25" s="39">
        <v>1.54</v>
      </c>
      <c r="W25" s="39">
        <v>1.67</v>
      </c>
      <c r="X25" s="39">
        <v>1.8</v>
      </c>
      <c r="Y25" s="39">
        <v>1.94</v>
      </c>
      <c r="Z25" s="39">
        <v>2.08</v>
      </c>
      <c r="AA25" s="39">
        <v>2.2200000000000002</v>
      </c>
      <c r="AB25" s="39">
        <v>2.37</v>
      </c>
      <c r="AC25" s="39">
        <v>2.52</v>
      </c>
      <c r="AD25" s="39">
        <v>2.68</v>
      </c>
      <c r="AE25" s="39">
        <v>2.84</v>
      </c>
      <c r="AF25" s="39">
        <v>3</v>
      </c>
      <c r="AG25" s="39">
        <v>3.17</v>
      </c>
      <c r="AH25" s="39">
        <v>3.34</v>
      </c>
      <c r="AI25" s="39">
        <v>3.51</v>
      </c>
      <c r="AJ25" s="39">
        <v>3.69</v>
      </c>
      <c r="AK25" s="39">
        <v>3.87</v>
      </c>
      <c r="AL25" s="39">
        <v>4.05</v>
      </c>
      <c r="AM25" s="39">
        <v>4.24</v>
      </c>
      <c r="AN25" s="39">
        <v>4.43</v>
      </c>
      <c r="AO25" s="39">
        <v>4.63</v>
      </c>
    </row>
    <row r="26" spans="1:41">
      <c r="A26" s="38">
        <v>26</v>
      </c>
      <c r="B26" s="39"/>
      <c r="C26" s="39"/>
      <c r="D26" s="39"/>
      <c r="E26" s="39"/>
      <c r="F26" s="39"/>
      <c r="G26" s="39"/>
      <c r="H26" s="39"/>
      <c r="I26" s="39"/>
      <c r="J26" s="39"/>
      <c r="K26" s="39">
        <v>0.41</v>
      </c>
      <c r="L26" s="39">
        <v>0.5</v>
      </c>
      <c r="M26" s="39">
        <v>0.59</v>
      </c>
      <c r="N26" s="39">
        <v>0.68</v>
      </c>
      <c r="O26" s="39">
        <v>0.78</v>
      </c>
      <c r="P26" s="39">
        <v>0.89</v>
      </c>
      <c r="Q26" s="39">
        <v>1.01</v>
      </c>
      <c r="R26" s="39">
        <v>1.1299999999999999</v>
      </c>
      <c r="S26" s="39">
        <v>1.24</v>
      </c>
      <c r="T26" s="39">
        <v>1.36</v>
      </c>
      <c r="U26" s="39">
        <v>1.49</v>
      </c>
      <c r="V26" s="39">
        <v>1.62</v>
      </c>
      <c r="W26" s="39">
        <v>1.75</v>
      </c>
      <c r="X26" s="39">
        <v>1.89</v>
      </c>
      <c r="Y26" s="39">
        <v>2.0299999999999998</v>
      </c>
      <c r="Z26" s="39">
        <v>2.17</v>
      </c>
      <c r="AA26" s="39">
        <v>2.33</v>
      </c>
      <c r="AB26" s="39">
        <v>2.48</v>
      </c>
      <c r="AC26" s="39">
        <v>2.64</v>
      </c>
      <c r="AD26" s="39">
        <v>2.8</v>
      </c>
      <c r="AE26" s="39">
        <v>2.97</v>
      </c>
      <c r="AF26" s="39">
        <v>3.14</v>
      </c>
      <c r="AG26" s="39">
        <v>3.31</v>
      </c>
      <c r="AH26" s="39">
        <v>3.49</v>
      </c>
      <c r="AI26" s="39">
        <v>3.67</v>
      </c>
      <c r="AJ26" s="39">
        <v>3.86</v>
      </c>
      <c r="AK26" s="39">
        <v>4.05</v>
      </c>
      <c r="AL26" s="39">
        <v>4.24</v>
      </c>
      <c r="AM26" s="39">
        <v>4.4400000000000004</v>
      </c>
      <c r="AN26" s="39">
        <v>4.6399999999999997</v>
      </c>
      <c r="AO26" s="39">
        <v>4.84</v>
      </c>
    </row>
    <row r="27" spans="1:41">
      <c r="A27" s="38">
        <v>27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>
        <v>0.52</v>
      </c>
      <c r="M27" s="39">
        <v>0.61</v>
      </c>
      <c r="N27" s="39">
        <v>0.71</v>
      </c>
      <c r="O27" s="39">
        <v>0.81</v>
      </c>
      <c r="P27" s="39">
        <v>0.93</v>
      </c>
      <c r="Q27" s="39">
        <v>1.05</v>
      </c>
      <c r="R27" s="39">
        <v>1.18</v>
      </c>
      <c r="S27" s="39">
        <v>1.3</v>
      </c>
      <c r="T27" s="39">
        <v>1.42</v>
      </c>
      <c r="U27" s="39">
        <v>1.55</v>
      </c>
      <c r="V27" s="39">
        <v>1.69</v>
      </c>
      <c r="W27" s="39">
        <v>1.83</v>
      </c>
      <c r="X27" s="39">
        <v>1.97</v>
      </c>
      <c r="Y27" s="39">
        <v>2.12</v>
      </c>
      <c r="Z27" s="39">
        <v>2.27</v>
      </c>
      <c r="AA27" s="39">
        <v>2.4300000000000002</v>
      </c>
      <c r="AB27" s="39">
        <v>2.59</v>
      </c>
      <c r="AC27" s="39">
        <v>2.76</v>
      </c>
      <c r="AD27" s="39">
        <v>2.92</v>
      </c>
      <c r="AE27" s="39">
        <v>3.1</v>
      </c>
      <c r="AF27" s="39">
        <v>3.28</v>
      </c>
      <c r="AG27" s="39">
        <v>3.46</v>
      </c>
      <c r="AH27" s="39">
        <v>3.65</v>
      </c>
      <c r="AI27" s="39">
        <v>3.84</v>
      </c>
      <c r="AJ27" s="39">
        <v>4.03</v>
      </c>
      <c r="AK27" s="39">
        <v>4.2300000000000004</v>
      </c>
      <c r="AL27" s="39">
        <v>4.43</v>
      </c>
      <c r="AM27" s="39">
        <v>4.6399999999999997</v>
      </c>
      <c r="AN27" s="39">
        <v>4.84</v>
      </c>
      <c r="AO27" s="39">
        <v>5.0599999999999996</v>
      </c>
    </row>
    <row r="28" spans="1:41">
      <c r="A28" s="38">
        <v>28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>
        <v>0.63</v>
      </c>
      <c r="N28" s="39">
        <v>0.74</v>
      </c>
      <c r="O28" s="39">
        <v>0.84</v>
      </c>
      <c r="P28" s="39">
        <v>0.97</v>
      </c>
      <c r="Q28" s="39">
        <v>1.1000000000000001</v>
      </c>
      <c r="R28" s="39">
        <v>1.23</v>
      </c>
      <c r="S28" s="39">
        <v>1.35</v>
      </c>
      <c r="T28" s="39">
        <v>1.48</v>
      </c>
      <c r="U28" s="39">
        <v>1.62</v>
      </c>
      <c r="V28" s="39">
        <v>1.76</v>
      </c>
      <c r="W28" s="39">
        <v>1.91</v>
      </c>
      <c r="X28" s="39">
        <v>2.0499999999999998</v>
      </c>
      <c r="Y28" s="39">
        <v>2.21</v>
      </c>
      <c r="Z28" s="39">
        <v>2.37</v>
      </c>
      <c r="AA28" s="39">
        <v>2.5299999999999998</v>
      </c>
      <c r="AB28" s="39">
        <v>2.7</v>
      </c>
      <c r="AC28" s="39">
        <v>2.87</v>
      </c>
      <c r="AD28" s="39">
        <v>3.05</v>
      </c>
      <c r="AE28" s="39">
        <v>3.23</v>
      </c>
      <c r="AF28" s="39">
        <v>3.42</v>
      </c>
      <c r="AG28" s="39">
        <v>3.61</v>
      </c>
      <c r="AH28" s="39">
        <v>3.8</v>
      </c>
      <c r="AI28" s="39">
        <v>4</v>
      </c>
      <c r="AJ28" s="39">
        <v>4.2</v>
      </c>
      <c r="AK28" s="39">
        <v>4.41</v>
      </c>
      <c r="AL28" s="39">
        <v>4.62</v>
      </c>
      <c r="AM28" s="39">
        <v>4.83</v>
      </c>
      <c r="AN28" s="39">
        <v>5.05</v>
      </c>
      <c r="AO28" s="39">
        <v>5.27</v>
      </c>
    </row>
    <row r="29" spans="1:41">
      <c r="A29" s="38">
        <v>29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>
        <v>0.66</v>
      </c>
      <c r="N29" s="39">
        <v>0.76</v>
      </c>
      <c r="O29" s="39">
        <v>0.88</v>
      </c>
      <c r="P29" s="39">
        <v>1.01</v>
      </c>
      <c r="Q29" s="39">
        <v>1.1399999999999999</v>
      </c>
      <c r="R29" s="39">
        <v>1.28</v>
      </c>
      <c r="S29" s="39">
        <v>1.41</v>
      </c>
      <c r="T29" s="39">
        <v>1.55</v>
      </c>
      <c r="U29" s="39">
        <v>1.69</v>
      </c>
      <c r="V29" s="39">
        <v>1.83</v>
      </c>
      <c r="W29" s="39">
        <v>1.98</v>
      </c>
      <c r="X29" s="39">
        <v>2.14</v>
      </c>
      <c r="Y29" s="39">
        <v>2.2999999999999998</v>
      </c>
      <c r="Z29" s="39">
        <v>2.4700000000000002</v>
      </c>
      <c r="AA29" s="39">
        <v>2.64</v>
      </c>
      <c r="AB29" s="39">
        <v>2.81</v>
      </c>
      <c r="AC29" s="39">
        <v>2.99</v>
      </c>
      <c r="AD29" s="39">
        <v>3.18</v>
      </c>
      <c r="AE29" s="39">
        <v>3.36</v>
      </c>
      <c r="AF29" s="39">
        <v>3.56</v>
      </c>
      <c r="AG29" s="39">
        <v>3.76</v>
      </c>
      <c r="AH29" s="39">
        <v>3.96</v>
      </c>
      <c r="AI29" s="39">
        <v>4.16</v>
      </c>
      <c r="AJ29" s="39">
        <v>4.37</v>
      </c>
      <c r="AK29" s="39">
        <v>4.59</v>
      </c>
      <c r="AL29" s="39">
        <v>4.8099999999999996</v>
      </c>
      <c r="AM29" s="39">
        <v>5.03</v>
      </c>
      <c r="AN29" s="39">
        <v>5.26</v>
      </c>
      <c r="AO29" s="39">
        <v>5.49</v>
      </c>
    </row>
    <row r="30" spans="1:41">
      <c r="A30" s="38">
        <v>30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>
        <v>0.79</v>
      </c>
      <c r="O30" s="39">
        <v>0.91</v>
      </c>
      <c r="P30" s="39">
        <v>1.05</v>
      </c>
      <c r="Q30" s="39">
        <v>1.19</v>
      </c>
      <c r="R30" s="39">
        <v>1.33</v>
      </c>
      <c r="S30" s="39">
        <v>1.47</v>
      </c>
      <c r="T30" s="39">
        <v>161</v>
      </c>
      <c r="U30" s="39">
        <v>1.75</v>
      </c>
      <c r="V30" s="39">
        <v>1.91</v>
      </c>
      <c r="W30" s="39">
        <v>2.06</v>
      </c>
      <c r="X30" s="39">
        <v>2.2200000000000002</v>
      </c>
      <c r="Y30" s="39">
        <v>2.39</v>
      </c>
      <c r="Z30" s="39">
        <v>2.56</v>
      </c>
      <c r="AA30" s="39">
        <v>2.74</v>
      </c>
      <c r="AB30" s="39">
        <v>2.92</v>
      </c>
      <c r="AC30" s="39">
        <v>3.11</v>
      </c>
      <c r="AD30" s="39">
        <v>3.3</v>
      </c>
      <c r="AE30" s="39">
        <v>3.5</v>
      </c>
      <c r="AF30" s="39">
        <v>3.7</v>
      </c>
      <c r="AG30" s="39">
        <v>3.9</v>
      </c>
      <c r="AH30" s="39">
        <v>4.12</v>
      </c>
      <c r="AI30" s="39">
        <v>4.33</v>
      </c>
      <c r="AJ30" s="39">
        <v>4.55</v>
      </c>
      <c r="AK30" s="39">
        <v>4.7699999999999996</v>
      </c>
      <c r="AL30" s="39">
        <v>5</v>
      </c>
      <c r="AM30" s="39">
        <v>5.23</v>
      </c>
      <c r="AN30" s="39">
        <v>5.47</v>
      </c>
      <c r="AO30" s="39">
        <v>5.71</v>
      </c>
    </row>
    <row r="31" spans="1:41">
      <c r="A31" s="38">
        <v>31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>
        <v>0.82</v>
      </c>
      <c r="O31" s="39">
        <v>0.94</v>
      </c>
      <c r="P31" s="39">
        <v>1.0900000000000001</v>
      </c>
      <c r="Q31" s="39">
        <v>1.23</v>
      </c>
      <c r="R31" s="39">
        <v>1.38</v>
      </c>
      <c r="S31" s="39">
        <v>1.52</v>
      </c>
      <c r="T31" s="39">
        <v>1.67</v>
      </c>
      <c r="U31" s="39">
        <v>1.82</v>
      </c>
      <c r="V31" s="39">
        <v>1.98</v>
      </c>
      <c r="W31" s="39">
        <v>2.14</v>
      </c>
      <c r="X31" s="39">
        <v>2.31</v>
      </c>
      <c r="Y31" s="39">
        <v>2.48</v>
      </c>
      <c r="Z31" s="39">
        <v>2.66</v>
      </c>
      <c r="AA31" s="39">
        <v>2.85</v>
      </c>
      <c r="AB31" s="39">
        <v>3.04</v>
      </c>
      <c r="AC31" s="39">
        <v>3.23</v>
      </c>
      <c r="AD31" s="39">
        <v>3.43</v>
      </c>
      <c r="AE31" s="39">
        <v>3.63</v>
      </c>
      <c r="AF31" s="39">
        <v>3.84</v>
      </c>
      <c r="AG31" s="39">
        <v>4.0599999999999996</v>
      </c>
      <c r="AH31" s="39">
        <v>4.2699999999999996</v>
      </c>
      <c r="AI31" s="39">
        <v>4.5</v>
      </c>
      <c r="AJ31" s="39">
        <v>4.72</v>
      </c>
      <c r="AK31" s="39">
        <v>4.96</v>
      </c>
      <c r="AL31" s="39">
        <v>5.19</v>
      </c>
      <c r="AM31" s="39">
        <v>5.43</v>
      </c>
      <c r="AN31" s="39">
        <v>5.68</v>
      </c>
      <c r="AO31" s="39">
        <v>5.93</v>
      </c>
    </row>
    <row r="32" spans="1:41">
      <c r="A32" s="38">
        <v>32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>
        <v>0.98</v>
      </c>
      <c r="P32" s="39">
        <v>1.1299999999999999</v>
      </c>
      <c r="Q32" s="39">
        <v>1.28</v>
      </c>
      <c r="R32" s="39">
        <v>1.43</v>
      </c>
      <c r="S32" s="39">
        <v>1.58</v>
      </c>
      <c r="T32" s="39">
        <v>1.73</v>
      </c>
      <c r="U32" s="39">
        <v>1.89</v>
      </c>
      <c r="V32" s="39">
        <v>2.0499999999999998</v>
      </c>
      <c r="W32" s="39">
        <v>2.2200000000000002</v>
      </c>
      <c r="X32" s="39">
        <v>2.4</v>
      </c>
      <c r="Y32" s="39">
        <v>2.58</v>
      </c>
      <c r="Z32" s="39">
        <v>2.76</v>
      </c>
      <c r="AA32" s="39">
        <v>2.95</v>
      </c>
      <c r="AB32" s="39">
        <v>3.15</v>
      </c>
      <c r="AC32" s="39">
        <v>3.35</v>
      </c>
      <c r="AD32" s="39">
        <v>3.56</v>
      </c>
      <c r="AE32" s="39">
        <v>3.77</v>
      </c>
      <c r="AF32" s="39">
        <v>3.98</v>
      </c>
      <c r="AG32" s="39">
        <v>4.21</v>
      </c>
      <c r="AH32" s="39">
        <v>4.43</v>
      </c>
      <c r="AI32" s="39">
        <v>4.66</v>
      </c>
      <c r="AJ32" s="39">
        <v>4.9000000000000004</v>
      </c>
      <c r="AK32" s="39">
        <v>5.14</v>
      </c>
      <c r="AL32" s="39">
        <v>5.39</v>
      </c>
      <c r="AM32" s="39">
        <v>5.64</v>
      </c>
      <c r="AN32" s="39">
        <v>5.89</v>
      </c>
      <c r="AO32" s="39">
        <v>6.15</v>
      </c>
    </row>
    <row r="33" spans="1:41">
      <c r="A33" s="38">
        <v>33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>
        <v>1.01</v>
      </c>
      <c r="P33" s="39">
        <v>116</v>
      </c>
      <c r="Q33" s="39">
        <v>1.32</v>
      </c>
      <c r="R33" s="39">
        <v>1.48</v>
      </c>
      <c r="S33" s="39">
        <v>1.64</v>
      </c>
      <c r="T33" s="39">
        <v>1.79</v>
      </c>
      <c r="U33" s="39">
        <v>1.96</v>
      </c>
      <c r="V33" s="39">
        <v>2.13</v>
      </c>
      <c r="W33" s="39">
        <v>2.2999999999999998</v>
      </c>
      <c r="X33" s="39">
        <v>2.48</v>
      </c>
      <c r="Y33" s="39">
        <v>2.67</v>
      </c>
      <c r="Z33" s="39">
        <v>2.86</v>
      </c>
      <c r="AA33" s="39">
        <v>3.06</v>
      </c>
      <c r="AB33" s="39">
        <v>3.26</v>
      </c>
      <c r="AC33" s="39">
        <v>3.47</v>
      </c>
      <c r="AD33" s="39">
        <v>3.68</v>
      </c>
      <c r="AE33" s="39">
        <v>3.9</v>
      </c>
      <c r="AF33" s="39">
        <v>4.13</v>
      </c>
      <c r="AG33" s="39">
        <v>4.3600000000000003</v>
      </c>
      <c r="AH33" s="39">
        <v>4.59</v>
      </c>
      <c r="AI33" s="39">
        <v>4.83</v>
      </c>
      <c r="AJ33" s="39">
        <v>5.08</v>
      </c>
      <c r="AK33" s="39">
        <v>5.33</v>
      </c>
      <c r="AL33" s="39">
        <v>5.58</v>
      </c>
      <c r="AM33" s="39">
        <v>5.84</v>
      </c>
      <c r="AN33" s="39">
        <v>6.1</v>
      </c>
      <c r="AO33" s="39">
        <v>6.37</v>
      </c>
    </row>
    <row r="34" spans="1:41">
      <c r="A34" s="38">
        <v>34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>
        <v>1.2</v>
      </c>
      <c r="Q34" s="39">
        <v>1.37</v>
      </c>
      <c r="R34" s="39">
        <v>1.54</v>
      </c>
      <c r="S34" s="39">
        <v>1.69</v>
      </c>
      <c r="T34" s="39">
        <v>1.86</v>
      </c>
      <c r="U34" s="39">
        <v>2.0299999999999998</v>
      </c>
      <c r="V34" s="39">
        <v>2.2000000000000002</v>
      </c>
      <c r="W34" s="39">
        <v>2.38</v>
      </c>
      <c r="X34" s="39">
        <v>2.57</v>
      </c>
      <c r="Y34" s="39">
        <v>2.76</v>
      </c>
      <c r="Z34" s="39">
        <v>2.96</v>
      </c>
      <c r="AA34" s="39">
        <v>3.17</v>
      </c>
      <c r="AB34" s="39">
        <v>3.38</v>
      </c>
      <c r="AC34" s="39">
        <v>3.59</v>
      </c>
      <c r="AD34" s="39">
        <v>3.81</v>
      </c>
      <c r="AE34" s="39">
        <v>4.04</v>
      </c>
      <c r="AF34" s="39">
        <v>4.2699999999999996</v>
      </c>
      <c r="AG34" s="39">
        <v>4.51</v>
      </c>
      <c r="AH34" s="39">
        <v>4.75</v>
      </c>
      <c r="AI34" s="39">
        <v>5</v>
      </c>
      <c r="AJ34" s="39">
        <v>5.25</v>
      </c>
      <c r="AK34" s="39">
        <v>5.51</v>
      </c>
      <c r="AL34" s="39">
        <v>5.78</v>
      </c>
      <c r="AM34" s="39">
        <v>6.04</v>
      </c>
      <c r="AN34" s="39">
        <v>6.32</v>
      </c>
      <c r="AO34" s="39">
        <v>6.6</v>
      </c>
    </row>
    <row r="35" spans="1:41">
      <c r="A35" s="38">
        <v>35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>
        <v>1.41</v>
      </c>
      <c r="R35" s="39">
        <v>1.59</v>
      </c>
      <c r="S35" s="39">
        <v>1.75</v>
      </c>
      <c r="T35" s="39">
        <v>1.92</v>
      </c>
      <c r="U35" s="39">
        <v>2.09</v>
      </c>
      <c r="V35" s="39">
        <v>2.2799999999999998</v>
      </c>
      <c r="W35" s="39">
        <v>2.46</v>
      </c>
      <c r="X35" s="39">
        <v>2.66</v>
      </c>
      <c r="Y35" s="39">
        <v>2.86</v>
      </c>
      <c r="Z35" s="39">
        <v>3.06</v>
      </c>
      <c r="AA35" s="39">
        <v>3.27</v>
      </c>
      <c r="AB35" s="39">
        <v>3.49</v>
      </c>
      <c r="AC35" s="39">
        <v>3.71</v>
      </c>
      <c r="AD35" s="39">
        <v>3.94</v>
      </c>
      <c r="AE35" s="39">
        <v>4.18</v>
      </c>
      <c r="AF35" s="39">
        <v>4.42</v>
      </c>
      <c r="AG35" s="39">
        <v>4.66</v>
      </c>
      <c r="AH35" s="39">
        <v>4.91</v>
      </c>
      <c r="AI35" s="39">
        <v>5.17</v>
      </c>
      <c r="AJ35" s="39">
        <v>5.43</v>
      </c>
      <c r="AK35" s="39">
        <v>5.7</v>
      </c>
      <c r="AL35" s="39">
        <v>5.97</v>
      </c>
      <c r="AM35" s="39">
        <v>6.25</v>
      </c>
      <c r="AN35" s="39">
        <v>6.53</v>
      </c>
      <c r="AO35" s="39">
        <v>6.82</v>
      </c>
    </row>
    <row r="36" spans="1:41">
      <c r="A36" s="38">
        <v>36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>
        <v>1.81</v>
      </c>
      <c r="T36" s="39">
        <v>1.98</v>
      </c>
      <c r="U36" s="39">
        <v>2.16</v>
      </c>
      <c r="V36" s="39">
        <v>2.35</v>
      </c>
      <c r="W36" s="39">
        <v>2.54</v>
      </c>
      <c r="X36" s="39">
        <v>2.74</v>
      </c>
      <c r="Y36" s="39">
        <v>2.95</v>
      </c>
      <c r="Z36" s="39">
        <v>3.16</v>
      </c>
      <c r="AA36" s="39">
        <v>3.38</v>
      </c>
      <c r="AB36" s="39">
        <v>3.61</v>
      </c>
      <c r="AC36" s="39">
        <v>3.84</v>
      </c>
      <c r="AD36" s="39">
        <v>4.07</v>
      </c>
      <c r="AE36" s="39">
        <v>4.32</v>
      </c>
      <c r="AF36" s="39">
        <v>4.5599999999999996</v>
      </c>
      <c r="AG36" s="39">
        <v>4.82</v>
      </c>
      <c r="AH36" s="39">
        <v>5.08</v>
      </c>
      <c r="AI36" s="39">
        <v>5.34</v>
      </c>
      <c r="AJ36" s="39">
        <v>5.61</v>
      </c>
      <c r="AK36" s="39">
        <v>5.89</v>
      </c>
      <c r="AL36" s="39">
        <v>6.17</v>
      </c>
      <c r="AM36" s="39">
        <v>6.45</v>
      </c>
      <c r="AN36" s="39">
        <v>6.75</v>
      </c>
      <c r="AO36" s="39">
        <v>7.04</v>
      </c>
    </row>
    <row r="37" spans="1:41">
      <c r="A37" s="38">
        <v>37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>
        <v>2.23</v>
      </c>
      <c r="V37" s="39">
        <v>2.4300000000000002</v>
      </c>
      <c r="W37" s="39">
        <v>2.63</v>
      </c>
      <c r="X37" s="39">
        <v>2.83</v>
      </c>
      <c r="Y37" s="39">
        <v>3.05</v>
      </c>
      <c r="Z37" s="39">
        <v>3.26</v>
      </c>
      <c r="AA37" s="39">
        <v>3.49</v>
      </c>
      <c r="AB37" s="39">
        <v>3.72</v>
      </c>
      <c r="AC37" s="39">
        <v>3.96</v>
      </c>
      <c r="AD37" s="39">
        <v>4.2</v>
      </c>
      <c r="AE37" s="39">
        <v>4.45</v>
      </c>
      <c r="AF37" s="39">
        <v>4.71</v>
      </c>
      <c r="AG37" s="39">
        <v>4.97</v>
      </c>
      <c r="AH37" s="39">
        <v>5.24</v>
      </c>
      <c r="AI37" s="39">
        <v>5.51</v>
      </c>
      <c r="AJ37" s="39">
        <v>5.79</v>
      </c>
      <c r="AK37" s="39">
        <v>6.08</v>
      </c>
      <c r="AL37" s="39">
        <v>6.37</v>
      </c>
      <c r="AM37" s="39">
        <v>6.66</v>
      </c>
      <c r="AN37" s="39">
        <v>6.96</v>
      </c>
      <c r="AO37" s="39">
        <v>7.27</v>
      </c>
    </row>
    <row r="38" spans="1:41">
      <c r="A38" s="38">
        <v>38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>
        <v>2.71</v>
      </c>
      <c r="X38" s="39">
        <v>2.92</v>
      </c>
      <c r="Y38" s="39">
        <v>3.14</v>
      </c>
      <c r="Z38" s="39">
        <v>3.37</v>
      </c>
      <c r="AA38" s="39">
        <v>3.6</v>
      </c>
      <c r="AB38" s="39">
        <v>3.84</v>
      </c>
      <c r="AC38" s="39">
        <v>4.08</v>
      </c>
      <c r="AD38" s="39">
        <v>4.33</v>
      </c>
      <c r="AE38" s="39">
        <v>4.59</v>
      </c>
      <c r="AF38" s="39">
        <v>4.8600000000000003</v>
      </c>
      <c r="AG38" s="39">
        <v>5.13</v>
      </c>
      <c r="AH38" s="39">
        <v>5.4</v>
      </c>
      <c r="AI38" s="39">
        <v>5.68</v>
      </c>
      <c r="AJ38" s="39">
        <v>5.97</v>
      </c>
      <c r="AK38" s="39">
        <v>6.27</v>
      </c>
      <c r="AL38" s="39">
        <v>6.56</v>
      </c>
      <c r="AM38" s="39">
        <v>6.87</v>
      </c>
      <c r="AN38" s="39">
        <v>7.18</v>
      </c>
      <c r="AO38" s="39">
        <v>7.5</v>
      </c>
    </row>
    <row r="39" spans="1:41">
      <c r="A39" s="38">
        <v>39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>
        <v>3.71</v>
      </c>
      <c r="AB39" s="39">
        <v>3.95</v>
      </c>
      <c r="AC39" s="39">
        <v>4.21</v>
      </c>
      <c r="AD39" s="39">
        <v>4.47</v>
      </c>
      <c r="AE39" s="39">
        <v>4.7300000000000004</v>
      </c>
      <c r="AF39" s="39">
        <v>5</v>
      </c>
      <c r="AG39" s="39">
        <v>5.28</v>
      </c>
      <c r="AH39" s="39">
        <v>5.57</v>
      </c>
      <c r="AI39" s="39">
        <v>5.86</v>
      </c>
      <c r="AJ39" s="39">
        <v>6.15</v>
      </c>
      <c r="AK39" s="39">
        <v>6.46</v>
      </c>
      <c r="AL39" s="39">
        <v>6.76</v>
      </c>
      <c r="AM39" s="39">
        <v>7.08</v>
      </c>
      <c r="AN39" s="39">
        <v>7.4</v>
      </c>
      <c r="AO39" s="39">
        <v>7.72</v>
      </c>
    </row>
    <row r="40" spans="1:41">
      <c r="A40" s="38">
        <v>40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>
        <v>3.82</v>
      </c>
      <c r="AB40" s="39">
        <v>4.07</v>
      </c>
      <c r="AC40" s="39">
        <v>4.33</v>
      </c>
      <c r="AD40" s="39">
        <v>4.5999999999999996</v>
      </c>
      <c r="AE40" s="39">
        <v>4.87</v>
      </c>
      <c r="AF40" s="39">
        <v>5.15</v>
      </c>
      <c r="AG40" s="39">
        <v>5.44</v>
      </c>
      <c r="AH40" s="39">
        <v>5.73</v>
      </c>
      <c r="AI40" s="39">
        <v>6.03</v>
      </c>
      <c r="AJ40" s="39">
        <v>6.33</v>
      </c>
      <c r="AK40" s="39">
        <v>6.65</v>
      </c>
      <c r="AL40" s="39">
        <v>6.96</v>
      </c>
      <c r="AM40" s="39">
        <v>7.29</v>
      </c>
      <c r="AN40" s="39">
        <v>7.62</v>
      </c>
      <c r="AO40" s="39">
        <v>7.95</v>
      </c>
    </row>
    <row r="41" spans="1:41">
      <c r="A41" s="38">
        <v>41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>
        <v>5.3</v>
      </c>
      <c r="AG41" s="39">
        <v>5.59</v>
      </c>
      <c r="AH41" s="39">
        <v>5.9</v>
      </c>
      <c r="AI41" s="39">
        <v>6.2</v>
      </c>
      <c r="AJ41" s="39">
        <v>6.52</v>
      </c>
      <c r="AK41" s="39">
        <v>6.84</v>
      </c>
      <c r="AL41" s="39">
        <v>7.16</v>
      </c>
      <c r="AM41" s="39">
        <v>7.5</v>
      </c>
      <c r="AN41" s="39">
        <v>7.84</v>
      </c>
      <c r="AO41" s="39">
        <v>8.18</v>
      </c>
    </row>
    <row r="42" spans="1:41">
      <c r="A42" s="38">
        <v>42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>
        <v>6.06</v>
      </c>
      <c r="AI42" s="39">
        <v>6.38</v>
      </c>
      <c r="AJ42" s="39">
        <v>6.7</v>
      </c>
      <c r="AK42" s="39">
        <v>7.03</v>
      </c>
      <c r="AL42" s="39">
        <v>7.37</v>
      </c>
      <c r="AM42" s="39">
        <v>7.71</v>
      </c>
      <c r="AN42" s="39">
        <v>8.06</v>
      </c>
      <c r="AO42" s="39">
        <v>8.41</v>
      </c>
    </row>
    <row r="43" spans="1:41">
      <c r="A43" s="38">
        <v>43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>
        <v>6.89</v>
      </c>
      <c r="AK43" s="39">
        <v>7.22</v>
      </c>
      <c r="AL43" s="39">
        <v>7.57</v>
      </c>
      <c r="AM43" s="39">
        <v>7.92</v>
      </c>
      <c r="AN43" s="39">
        <v>8.2799999999999994</v>
      </c>
      <c r="AO43" s="39">
        <v>8.64</v>
      </c>
    </row>
    <row r="44" spans="1:41">
      <c r="A44" s="38">
        <v>44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>
        <v>7.42</v>
      </c>
      <c r="AL44" s="39">
        <v>7.77</v>
      </c>
      <c r="AM44" s="39">
        <v>8.1300000000000008</v>
      </c>
      <c r="AN44" s="39">
        <v>8.5</v>
      </c>
      <c r="AO44" s="39">
        <v>8.8699999999999992</v>
      </c>
    </row>
    <row r="45" spans="1:41">
      <c r="A45" s="38">
        <v>45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>
        <v>8.35</v>
      </c>
      <c r="AN45" s="39">
        <v>8.7200000000000006</v>
      </c>
      <c r="AO45" s="39">
        <v>9.11</v>
      </c>
    </row>
  </sheetData>
  <phoneticPr fontId="2"/>
  <printOptions horizontalCentered="1" verticalCentered="1"/>
  <pageMargins left="0" right="0" top="0" bottom="0" header="3.1496062992125986" footer="0"/>
  <pageSetup paperSize="8" scale="52" orientation="landscape" r:id="rId1"/>
  <headerFooter alignWithMargins="0">
    <oddHeader>&amp;Cスギ材積表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入力内容</vt:lpstr>
      <vt:lpstr>4間伐</vt:lpstr>
      <vt:lpstr>間伐 (野帳1)</vt:lpstr>
      <vt:lpstr>間伐 (野帳2)</vt:lpstr>
      <vt:lpstr>間伐 (野帳3)</vt:lpstr>
      <vt:lpstr>間伐 (野帳4)</vt:lpstr>
      <vt:lpstr>間伐 (野帳5)</vt:lpstr>
      <vt:lpstr>間伐 (野帳6)</vt:lpstr>
      <vt:lpstr>スギ材積表</vt:lpstr>
      <vt:lpstr>'4間伐'!Print_Area</vt:lpstr>
      <vt:lpstr>スギ材積表!Print_Area</vt:lpstr>
      <vt:lpstr>'間伐 (野帳1)'!Print_Area</vt:lpstr>
      <vt:lpstr>'間伐 (野帳2)'!Print_Area</vt:lpstr>
      <vt:lpstr>'間伐 (野帳3)'!Print_Area</vt:lpstr>
      <vt:lpstr>'間伐 (野帳4)'!Print_Area</vt:lpstr>
      <vt:lpstr>'間伐 (野帳5)'!Print_Area</vt:lpstr>
      <vt:lpstr>'間伐 (野帳6)'!Print_Area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T.Wakabayashi</dc:creator>
  <cp:lastModifiedBy>出口　栄也</cp:lastModifiedBy>
  <cp:lastPrinted>2024-06-20T10:23:53Z</cp:lastPrinted>
  <dcterms:created xsi:type="dcterms:W3CDTF">2002-06-13T03:00:01Z</dcterms:created>
  <dcterms:modified xsi:type="dcterms:W3CDTF">2024-06-25T10:51:52Z</dcterms:modified>
</cp:coreProperties>
</file>