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BCE\share\01_森林政策課\02-2_森林経営管理支援センター\003_事業実行\森林経営管理制度市町村実務マニュアル①業務委託\提出原稿\Ⅴ市町村管理事業\"/>
    </mc:Choice>
  </mc:AlternateContent>
  <bookViews>
    <workbookView xWindow="600" yWindow="36" windowWidth="19392" windowHeight="8280"/>
  </bookViews>
  <sheets>
    <sheet name="条件入力表" sheetId="3" r:id="rId1"/>
    <sheet name="総括内訳表" sheetId="1" r:id="rId2"/>
    <sheet name="単価表1" sheetId="24" r:id="rId3"/>
    <sheet name="単価表1-1" sheetId="25" r:id="rId4"/>
    <sheet name="単価表1-2" sheetId="26" r:id="rId5"/>
    <sheet name="単価表1-3" sheetId="27" r:id="rId6"/>
    <sheet name="単価表1-4" sheetId="32" r:id="rId7"/>
    <sheet name="単価表1-5" sheetId="33" r:id="rId8"/>
  </sheets>
  <calcPr calcId="162913"/>
</workbook>
</file>

<file path=xl/calcChain.xml><?xml version="1.0" encoding="utf-8"?>
<calcChain xmlns="http://schemas.openxmlformats.org/spreadsheetml/2006/main">
  <c r="D4" i="1" l="1"/>
  <c r="H4" i="24"/>
  <c r="G4" i="32" s="1"/>
  <c r="I3" i="24"/>
  <c r="H3" i="32" s="1"/>
  <c r="C16" i="3"/>
  <c r="H5" i="24" s="1"/>
  <c r="G4" i="26" l="1"/>
  <c r="H3" i="25"/>
  <c r="H3" i="33"/>
  <c r="H3" i="26"/>
  <c r="H3" i="27"/>
  <c r="G5" i="27"/>
  <c r="G5" i="26"/>
  <c r="G5" i="33"/>
  <c r="C7" i="33" s="1"/>
  <c r="F7" i="33" s="1"/>
  <c r="F8" i="33" s="1"/>
  <c r="G5" i="25"/>
  <c r="G5" i="32"/>
  <c r="G4" i="33"/>
  <c r="G4" i="25"/>
  <c r="G4" i="27"/>
  <c r="C8" i="25" l="1"/>
  <c r="F8" i="25" s="1"/>
  <c r="C7" i="25"/>
  <c r="F7" i="25" s="1"/>
  <c r="C14" i="32"/>
  <c r="F14" i="32" s="1"/>
  <c r="C13" i="32"/>
  <c r="F13" i="32" s="1"/>
  <c r="F15" i="32" s="1"/>
  <c r="C7" i="32"/>
  <c r="F7" i="32" s="1"/>
  <c r="C8" i="32"/>
  <c r="F8" i="32" s="1"/>
  <c r="C7" i="26"/>
  <c r="F7" i="26" s="1"/>
  <c r="C8" i="26"/>
  <c r="F8" i="26" s="1"/>
  <c r="H10" i="33"/>
  <c r="F10" i="33"/>
  <c r="F13" i="33" s="1"/>
  <c r="F12" i="24" s="1"/>
  <c r="G12" i="24" s="1"/>
  <c r="C7" i="27"/>
  <c r="F7" i="27" s="1"/>
  <c r="C8" i="27"/>
  <c r="F8" i="27" s="1"/>
  <c r="F9" i="25" l="1"/>
  <c r="F11" i="25" s="1"/>
  <c r="F14" i="25" s="1"/>
  <c r="F8" i="24" s="1"/>
  <c r="G8" i="24" s="1"/>
  <c r="F9" i="27"/>
  <c r="F9" i="26"/>
  <c r="F17" i="32"/>
  <c r="H17" i="32"/>
  <c r="F9" i="32"/>
  <c r="H11" i="25" l="1"/>
  <c r="H11" i="32"/>
  <c r="F11" i="32"/>
  <c r="F22" i="32" s="1"/>
  <c r="F11" i="24" s="1"/>
  <c r="G11" i="24" s="1"/>
  <c r="H11" i="26"/>
  <c r="F11" i="26"/>
  <c r="F14" i="26" s="1"/>
  <c r="F9" i="24" s="1"/>
  <c r="G9" i="24" s="1"/>
  <c r="H11" i="27"/>
  <c r="F11" i="27"/>
  <c r="F14" i="27" s="1"/>
  <c r="F10" i="24" s="1"/>
  <c r="G10" i="24" s="1"/>
  <c r="G13" i="24" l="1"/>
  <c r="F4" i="1" s="1"/>
  <c r="G4" i="1" s="1"/>
  <c r="G5" i="1" l="1"/>
  <c r="I6" i="1" s="1"/>
  <c r="G6" i="1" s="1"/>
  <c r="I7" i="1" l="1"/>
  <c r="G7" i="1" s="1"/>
  <c r="I8" i="1" l="1"/>
  <c r="G8" i="1" s="1"/>
  <c r="G9" i="1" l="1"/>
  <c r="G11" i="1" s="1"/>
  <c r="I13" i="1" s="1"/>
  <c r="G13" i="1" s="1"/>
  <c r="G15" i="1" s="1"/>
</calcChain>
</file>

<file path=xl/sharedStrings.xml><?xml version="1.0" encoding="utf-8"?>
<sst xmlns="http://schemas.openxmlformats.org/spreadsheetml/2006/main" count="228" uniqueCount="93">
  <si>
    <t>直接事業費</t>
    <rPh sb="0" eb="2">
      <t>チョクセツ</t>
    </rPh>
    <rPh sb="2" eb="5">
      <t>ジギョウヒ</t>
    </rPh>
    <phoneticPr fontId="1"/>
  </si>
  <si>
    <t>名　称</t>
    <rPh sb="0" eb="1">
      <t>ナ</t>
    </rPh>
    <rPh sb="2" eb="3">
      <t>ショウ</t>
    </rPh>
    <phoneticPr fontId="1"/>
  </si>
  <si>
    <t>区　分</t>
    <rPh sb="0" eb="1">
      <t>ク</t>
    </rPh>
    <rPh sb="2" eb="3">
      <t>フン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</si>
  <si>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</si>
  <si>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</si>
  <si>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</si>
  <si>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</si>
  <si>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</si>
  <si>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式</t>
    <rPh sb="0" eb="1">
      <t>シキ</t>
    </rPh>
    <phoneticPr fontId="1"/>
  </si>
  <si>
    <t>間接事業費計</t>
    <rPh sb="0" eb="2">
      <t>カンセツ</t>
    </rPh>
    <rPh sb="2" eb="5">
      <t>ジギョウヒ</t>
    </rPh>
    <rPh sb="5" eb="6">
      <t>ケイ</t>
    </rPh>
    <phoneticPr fontId="1"/>
  </si>
  <si>
    <t>単価表№１</t>
    <rPh sb="0" eb="2">
      <t>タンカ</t>
    </rPh>
    <rPh sb="2" eb="3">
      <t>ヒョウ</t>
    </rPh>
    <phoneticPr fontId="1"/>
  </si>
  <si>
    <t>事業費　計</t>
    <rPh sb="0" eb="3">
      <t>ジギョウヒ</t>
    </rPh>
    <rPh sb="4" eb="5">
      <t>ケイ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</si>
  <si>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</si>
  <si>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合　　計</t>
    <rPh sb="0" eb="1">
      <t>ゴウ</t>
    </rPh>
    <rPh sb="3" eb="4">
      <t>ケイ</t>
    </rPh>
    <phoneticPr fontId="1"/>
  </si>
  <si>
    <t>工　　種</t>
    <rPh sb="0" eb="1">
      <t>コウ</t>
    </rPh>
    <rPh sb="3" eb="4">
      <t>シュ</t>
    </rPh>
    <phoneticPr fontId="1"/>
  </si>
  <si>
    <t>備　考</t>
    <rPh sb="0" eb="1">
      <t>ソナエ</t>
    </rPh>
    <rPh sb="2" eb="3">
      <t>コウ</t>
    </rPh>
    <phoneticPr fontId="1"/>
  </si>
  <si>
    <t>対象額</t>
    <rPh sb="0" eb="2">
      <t>タイショウ</t>
    </rPh>
    <rPh sb="2" eb="3">
      <t>ガク</t>
    </rPh>
    <phoneticPr fontId="1"/>
  </si>
  <si>
    <t>名称：</t>
    <rPh sb="0" eb="2">
      <t>メイショウ</t>
    </rPh>
    <phoneticPr fontId="1"/>
  </si>
  <si>
    <t>工種：</t>
    <rPh sb="0" eb="1">
      <t>コウ</t>
    </rPh>
    <rPh sb="1" eb="2">
      <t>シュ</t>
    </rPh>
    <phoneticPr fontId="1"/>
  </si>
  <si>
    <t>形状・寸法</t>
    <rPh sb="0" eb="2">
      <t>ケイジョウ</t>
    </rPh>
    <rPh sb="3" eb="5">
      <t>スンポウ</t>
    </rPh>
    <phoneticPr fontId="1"/>
  </si>
  <si>
    <t>選木</t>
    <rPh sb="0" eb="2">
      <t>センボク</t>
    </rPh>
    <phoneticPr fontId="1"/>
  </si>
  <si>
    <t>伐倒</t>
    <rPh sb="0" eb="2">
      <t>バットウ</t>
    </rPh>
    <phoneticPr fontId="1"/>
  </si>
  <si>
    <t>特殊作業員</t>
    <rPh sb="0" eb="2">
      <t>トクシュ</t>
    </rPh>
    <rPh sb="2" eb="5">
      <t>サギョウイン</t>
    </rPh>
    <phoneticPr fontId="1"/>
  </si>
  <si>
    <t>普通作業員</t>
    <rPh sb="0" eb="2">
      <t>フツウ</t>
    </rPh>
    <rPh sb="2" eb="5">
      <t>サギョウイン</t>
    </rPh>
    <phoneticPr fontId="1"/>
  </si>
  <si>
    <t>諸雑費</t>
    <rPh sb="0" eb="1">
      <t>ショ</t>
    </rPh>
    <rPh sb="1" eb="3">
      <t>ザッピ</t>
    </rPh>
    <phoneticPr fontId="1"/>
  </si>
  <si>
    <t>人</t>
    <rPh sb="0" eb="1">
      <t>ニン</t>
    </rPh>
    <phoneticPr fontId="1"/>
  </si>
  <si>
    <t>％</t>
    <phoneticPr fontId="1"/>
  </si>
  <si>
    <t>伐倒本数：</t>
    <rPh sb="0" eb="2">
      <t>バットウ</t>
    </rPh>
    <rPh sb="2" eb="4">
      <t>ホンスウ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</si>
  <si>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</si>
  <si>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</si>
  <si>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円/ha</t>
    <rPh sb="0" eb="1">
      <t>エン</t>
    </rPh>
    <phoneticPr fontId="1"/>
  </si>
  <si>
    <t>林床整理伐</t>
    <rPh sb="0" eb="2">
      <t>リンショウ</t>
    </rPh>
    <rPh sb="2" eb="4">
      <t>セイリ</t>
    </rPh>
    <rPh sb="4" eb="5">
      <t>バツ</t>
    </rPh>
    <phoneticPr fontId="1"/>
  </si>
  <si>
    <t>本/ha</t>
    <rPh sb="0" eb="1">
      <t>ホン</t>
    </rPh>
    <phoneticPr fontId="1"/>
  </si>
  <si>
    <t>人/100本</t>
    <rPh sb="0" eb="1">
      <t>ニン</t>
    </rPh>
    <rPh sb="5" eb="6">
      <t>ホン</t>
    </rPh>
    <phoneticPr fontId="1"/>
  </si>
  <si>
    <t>間伐率（％）</t>
    <rPh sb="0" eb="2">
      <t>カンバツ</t>
    </rPh>
    <rPh sb="2" eb="3">
      <t>リツ</t>
    </rPh>
    <phoneticPr fontId="1"/>
  </si>
  <si>
    <t>立木本数密度（本/ha）</t>
    <rPh sb="0" eb="2">
      <t>リュウボク</t>
    </rPh>
    <rPh sb="2" eb="4">
      <t>ホンスウ</t>
    </rPh>
    <rPh sb="4" eb="6">
      <t>ミツド</t>
    </rPh>
    <rPh sb="7" eb="8">
      <t>ホン</t>
    </rPh>
    <phoneticPr fontId="1"/>
  </si>
  <si>
    <t>haあたり伐採本数（本/ha）</t>
    <rPh sb="5" eb="7">
      <t>バッサイ</t>
    </rPh>
    <rPh sb="7" eb="9">
      <t>ホンスウ</t>
    </rPh>
    <rPh sb="10" eb="11">
      <t>ホン</t>
    </rPh>
    <phoneticPr fontId="1"/>
  </si>
  <si>
    <t>面積（ha）</t>
    <rPh sb="0" eb="2">
      <t>メンセキ</t>
    </rPh>
    <phoneticPr fontId="1"/>
  </si>
  <si>
    <t>１　現場名</t>
    <rPh sb="2" eb="4">
      <t>ゲンバ</t>
    </rPh>
    <rPh sb="4" eb="5">
      <t>メイ</t>
    </rPh>
    <phoneticPr fontId="1"/>
  </si>
  <si>
    <t>２　事業内容</t>
    <rPh sb="2" eb="4">
      <t>ジギョウ</t>
    </rPh>
    <rPh sb="4" eb="6">
      <t>ナイヨウ</t>
    </rPh>
    <phoneticPr fontId="1"/>
  </si>
  <si>
    <t>　樹種：</t>
    <rPh sb="1" eb="3">
      <t>ジュシュ</t>
    </rPh>
    <phoneticPr fontId="1"/>
  </si>
  <si>
    <t>間伐方法</t>
    <rPh sb="0" eb="2">
      <t>カンバツ</t>
    </rPh>
    <rPh sb="2" eb="4">
      <t>ホウホウ</t>
    </rPh>
    <phoneticPr fontId="1"/>
  </si>
  <si>
    <t>数　量</t>
    <rPh sb="0" eb="1">
      <t>スウ</t>
    </rPh>
    <rPh sb="2" eb="3">
      <t>リョウ</t>
    </rPh>
    <phoneticPr fontId="1"/>
  </si>
  <si>
    <t>金　額</t>
    <rPh sb="0" eb="1">
      <t>キン</t>
    </rPh>
    <rPh sb="2" eb="3">
      <t>ガク</t>
    </rPh>
    <phoneticPr fontId="1"/>
  </si>
  <si>
    <t>（円以下切捨て）</t>
    <rPh sb="1" eb="2">
      <t>エン</t>
    </rPh>
    <rPh sb="2" eb="4">
      <t>イカ</t>
    </rPh>
    <rPh sb="4" eb="6">
      <t>キリス</t>
    </rPh>
    <phoneticPr fontId="1"/>
  </si>
  <si>
    <t>合　計</t>
    <rPh sb="0" eb="1">
      <t>ゴウ</t>
    </rPh>
    <rPh sb="2" eb="3">
      <t>ケイ</t>
    </rPh>
    <phoneticPr fontId="1"/>
  </si>
  <si>
    <t>林齢（年）</t>
    <rPh sb="0" eb="2">
      <t>リンレイ</t>
    </rPh>
    <rPh sb="3" eb="4">
      <t>ネン</t>
    </rPh>
    <phoneticPr fontId="1"/>
  </si>
  <si>
    <t>定性</t>
    <rPh sb="0" eb="2">
      <t>テイセイ</t>
    </rPh>
    <phoneticPr fontId="1"/>
  </si>
  <si>
    <t>（円未満切捨）</t>
    <rPh sb="1" eb="2">
      <t>エン</t>
    </rPh>
    <rPh sb="2" eb="4">
      <t>ミマン</t>
    </rPh>
    <rPh sb="4" eb="5">
      <t>キ</t>
    </rPh>
    <rPh sb="5" eb="6">
      <t>ス</t>
    </rPh>
    <phoneticPr fontId="1"/>
  </si>
  <si>
    <t>%</t>
    <phoneticPr fontId="1"/>
  </si>
  <si>
    <t>水色セル</t>
    <rPh sb="0" eb="2">
      <t>ミズイロ</t>
    </rPh>
    <phoneticPr fontId="1"/>
  </si>
  <si>
    <t>調査結果、根拠資料等から入力</t>
    <rPh sb="0" eb="2">
      <t>チョウサ</t>
    </rPh>
    <rPh sb="2" eb="4">
      <t>ケッカ</t>
    </rPh>
    <rPh sb="5" eb="7">
      <t>コンキョ</t>
    </rPh>
    <rPh sb="7" eb="9">
      <t>シリョウ</t>
    </rPh>
    <rPh sb="9" eb="10">
      <t>トウ</t>
    </rPh>
    <rPh sb="12" eb="14">
      <t>ニュウリョク</t>
    </rPh>
    <phoneticPr fontId="1"/>
  </si>
  <si>
    <t>黄色セル</t>
    <rPh sb="0" eb="2">
      <t>キイロ</t>
    </rPh>
    <phoneticPr fontId="1"/>
  </si>
  <si>
    <t>数式が入力されているので、編集しない</t>
    <rPh sb="0" eb="2">
      <t>スウシキ</t>
    </rPh>
    <rPh sb="3" eb="5">
      <t>ニュウリョク</t>
    </rPh>
    <rPh sb="13" eb="15">
      <t>ヘンシュウ</t>
    </rPh>
    <phoneticPr fontId="1"/>
  </si>
  <si>
    <t>ha</t>
    <phoneticPr fontId="1"/>
  </si>
  <si>
    <t>ha</t>
    <phoneticPr fontId="1"/>
  </si>
  <si>
    <t>チェーンソー</t>
    <phoneticPr fontId="1"/>
  </si>
  <si>
    <t>ha</t>
    <phoneticPr fontId="1"/>
  </si>
  <si>
    <t>ha</t>
    <phoneticPr fontId="1"/>
  </si>
  <si>
    <t>％</t>
    <phoneticPr fontId="1"/>
  </si>
  <si>
    <t>％</t>
    <phoneticPr fontId="1"/>
  </si>
  <si>
    <t>切捨間伐</t>
    <rPh sb="0" eb="2">
      <t>キリス</t>
    </rPh>
    <rPh sb="2" eb="4">
      <t>カンバツ</t>
    </rPh>
    <phoneticPr fontId="1"/>
  </si>
  <si>
    <t>ha</t>
    <phoneticPr fontId="1"/>
  </si>
  <si>
    <t>スギ</t>
    <phoneticPr fontId="1"/>
  </si>
  <si>
    <t>間伐事業費内訳表</t>
    <rPh sb="0" eb="2">
      <t>カンバツ</t>
    </rPh>
    <rPh sb="2" eb="4">
      <t>ジギョウ</t>
    </rPh>
    <rPh sb="4" eb="5">
      <t>ヒ</t>
    </rPh>
    <rPh sb="5" eb="7">
      <t>ウチワケ</t>
    </rPh>
    <rPh sb="7" eb="8">
      <t>ヒョウ</t>
    </rPh>
    <phoneticPr fontId="1"/>
  </si>
  <si>
    <t>（1,000円未満切捨）</t>
    <rPh sb="6" eb="7">
      <t>エン</t>
    </rPh>
    <rPh sb="7" eb="9">
      <t>ミマン</t>
    </rPh>
    <rPh sb="9" eb="10">
      <t>キ</t>
    </rPh>
    <rPh sb="10" eb="11">
      <t>ス</t>
    </rPh>
    <phoneticPr fontId="1"/>
  </si>
  <si>
    <t>（10,000円未満切捨）</t>
    <rPh sb="7" eb="8">
      <t>エン</t>
    </rPh>
    <rPh sb="8" eb="10">
      <t>ミマン</t>
    </rPh>
    <rPh sb="10" eb="11">
      <t>キ</t>
    </rPh>
    <rPh sb="11" eb="12">
      <t>ス</t>
    </rPh>
    <phoneticPr fontId="1"/>
  </si>
  <si>
    <t>単価表№1</t>
    <rPh sb="0" eb="2">
      <t>タンカ</t>
    </rPh>
    <rPh sb="2" eb="3">
      <t>ヒョウ</t>
    </rPh>
    <phoneticPr fontId="1"/>
  </si>
  <si>
    <t>単価表№1‐1</t>
    <rPh sb="0" eb="2">
      <t>タンカ</t>
    </rPh>
    <rPh sb="2" eb="3">
      <t>ヒョウ</t>
    </rPh>
    <phoneticPr fontId="1"/>
  </si>
  <si>
    <t>単価表№1‐3</t>
    <rPh sb="0" eb="2">
      <t>タンカ</t>
    </rPh>
    <rPh sb="2" eb="3">
      <t>ヒョウ</t>
    </rPh>
    <phoneticPr fontId="1"/>
  </si>
  <si>
    <t>単価表№1‐2</t>
    <rPh sb="0" eb="2">
      <t>タンカ</t>
    </rPh>
    <rPh sb="2" eb="3">
      <t>ヒョウ</t>
    </rPh>
    <phoneticPr fontId="1"/>
  </si>
  <si>
    <t>単価表№1-2</t>
    <rPh sb="0" eb="2">
      <t>タンカ</t>
    </rPh>
    <rPh sb="2" eb="3">
      <t>ヒョウ</t>
    </rPh>
    <phoneticPr fontId="1"/>
  </si>
  <si>
    <t>単価表№1-3</t>
    <rPh sb="0" eb="2">
      <t>タンカ</t>
    </rPh>
    <rPh sb="2" eb="3">
      <t>ヒョウ</t>
    </rPh>
    <phoneticPr fontId="1"/>
  </si>
  <si>
    <t>玉切</t>
    <rPh sb="0" eb="1">
      <t>タマ</t>
    </rPh>
    <rPh sb="1" eb="2">
      <t>ギ</t>
    </rPh>
    <phoneticPr fontId="1"/>
  </si>
  <si>
    <t>整理</t>
    <rPh sb="0" eb="2">
      <t>セイリ</t>
    </rPh>
    <phoneticPr fontId="1"/>
  </si>
  <si>
    <t>単価表№1‐4</t>
    <rPh sb="0" eb="2">
      <t>タンカ</t>
    </rPh>
    <rPh sb="2" eb="3">
      <t>ヒョウ</t>
    </rPh>
    <phoneticPr fontId="1"/>
  </si>
  <si>
    <t>単価表№1‐5</t>
    <rPh sb="0" eb="2">
      <t>タンカ</t>
    </rPh>
    <rPh sb="2" eb="3">
      <t>ヒョウ</t>
    </rPh>
    <phoneticPr fontId="1"/>
  </si>
  <si>
    <t>単価表№1-4</t>
    <rPh sb="0" eb="2">
      <t>タンカ</t>
    </rPh>
    <rPh sb="2" eb="3">
      <t>ヒョウ</t>
    </rPh>
    <phoneticPr fontId="1"/>
  </si>
  <si>
    <t>枝払</t>
    <rPh sb="0" eb="1">
      <t>エダ</t>
    </rPh>
    <rPh sb="1" eb="2">
      <t>ハラ</t>
    </rPh>
    <phoneticPr fontId="1"/>
  </si>
  <si>
    <t>単価表№1-1</t>
    <rPh sb="0" eb="2">
      <t>タンカ</t>
    </rPh>
    <rPh sb="2" eb="3">
      <t>ヒョウ</t>
    </rPh>
    <phoneticPr fontId="1"/>
  </si>
  <si>
    <t>単価表№1-5</t>
    <rPh sb="0" eb="2">
      <t>タンカ</t>
    </rPh>
    <rPh sb="2" eb="3">
      <t>ヒョウ</t>
    </rPh>
    <phoneticPr fontId="1"/>
  </si>
  <si>
    <t>間接費</t>
    <rPh sb="0" eb="2">
      <t>カンセツ</t>
    </rPh>
    <rPh sb="2" eb="3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</si>
  <si>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</si>
  <si>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</si>
  <si>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直接工事費</t>
    <rPh sb="0" eb="2">
      <t>チョクセツ</t>
    </rPh>
    <rPh sb="2" eb="5">
      <t>コウジヒ</t>
    </rPh>
    <phoneticPr fontId="1"/>
  </si>
  <si>
    <t>（直接工事費+共通仮設費）×現場管理費率</t>
    <rPh sb="1" eb="3">
      <t>チョクセツ</t>
    </rPh>
    <rPh sb="3" eb="6">
      <t>コウジヒ</t>
    </rPh>
    <rPh sb="7" eb="9">
      <t>キョウツウ</t>
    </rPh>
    <rPh sb="9" eb="11">
      <t>カセツ</t>
    </rPh>
    <rPh sb="11" eb="12">
      <t>ヒ</t>
    </rPh>
    <rPh sb="14" eb="16">
      <t>ゲンバ</t>
    </rPh>
    <rPh sb="16" eb="19">
      <t>カンリヒ</t>
    </rPh>
    <rPh sb="19" eb="20">
      <t>リツ</t>
    </rPh>
    <phoneticPr fontId="1"/>
  </si>
  <si>
    <t>直接工事費×共通仮設費率</t>
    <rPh sb="0" eb="2">
      <t>チョクセツ</t>
    </rPh>
    <rPh sb="2" eb="4">
      <t>コウジ</t>
    </rPh>
    <rPh sb="4" eb="5">
      <t>ヒ</t>
    </rPh>
    <rPh sb="6" eb="8">
      <t>キョウツウ</t>
    </rPh>
    <rPh sb="8" eb="10">
      <t>カセツ</t>
    </rPh>
    <rPh sb="10" eb="11">
      <t>ヒ</t>
    </rPh>
    <rPh sb="11" eb="12">
      <t>リツ</t>
    </rPh>
    <phoneticPr fontId="1"/>
  </si>
  <si>
    <t>（直接工事費+共通仮設費+現場管理費）×一般管理費率</t>
    <rPh sb="13" eb="15">
      <t>ゲンバ</t>
    </rPh>
    <rPh sb="15" eb="18">
      <t>カンリヒ</t>
    </rPh>
    <rPh sb="20" eb="22">
      <t>イッパン</t>
    </rPh>
    <rPh sb="22" eb="25">
      <t>カンリヒ</t>
    </rPh>
    <rPh sb="25" eb="26">
      <t>リツ</t>
    </rPh>
    <phoneticPr fontId="1"/>
  </si>
  <si>
    <t>保育間伐</t>
    <rPh sb="0" eb="2">
      <t>ホイク</t>
    </rPh>
    <rPh sb="2" eb="4">
      <t>カンバツ</t>
    </rPh>
    <phoneticPr fontId="1"/>
  </si>
  <si>
    <t>令和２年度　間伐事業計画書</t>
    <rPh sb="0" eb="1">
      <t>レイ</t>
    </rPh>
    <rPh sb="1" eb="2">
      <t>ワ</t>
    </rPh>
    <rPh sb="3" eb="5">
      <t>ネンド</t>
    </rPh>
    <rPh sb="6" eb="8">
      <t>カンバツ</t>
    </rPh>
    <rPh sb="8" eb="10">
      <t>ジギョウ</t>
    </rPh>
    <rPh sb="10" eb="12">
      <t>ケイカク</t>
    </rPh>
    <rPh sb="12" eb="13">
      <t>ショ</t>
    </rPh>
    <phoneticPr fontId="1"/>
  </si>
  <si>
    <t>保育間伐　1.0ha</t>
    <rPh sb="0" eb="2">
      <t>ホイク</t>
    </rPh>
    <rPh sb="2" eb="4">
      <t>カンバツ</t>
    </rPh>
    <phoneticPr fontId="1"/>
  </si>
  <si>
    <t>幅下団地</t>
    <rPh sb="0" eb="2">
      <t>ハバシタ</t>
    </rPh>
    <rPh sb="2" eb="4">
      <t>ダンチ</t>
    </rPh>
    <phoneticPr fontId="1"/>
  </si>
  <si>
    <t>保育間伐</t>
    <rPh sb="0" eb="2">
      <t>ホイク</t>
    </rPh>
    <rPh sb="2" eb="4">
      <t>カンバツ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</si>
</sst>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,###\ &quot;円/㎥）&quot;"/>
  </numFmts>
  <fonts count="14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D2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0" fillId="2" borderId="4" xfId="0" applyFill="1" applyBorder="1">
      <alignment vertical="center"/>
    </xf>
    <xf numFmtId="38" fontId="3" fillId="0" borderId="2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6" xfId="1" applyFont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4" fillId="0" borderId="16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38" fontId="3" fillId="2" borderId="4" xfId="1" applyFont="1" applyFill="1" applyBorder="1">
      <alignment vertical="center"/>
    </xf>
    <xf numFmtId="38" fontId="3" fillId="2" borderId="8" xfId="1" applyFont="1" applyFill="1" applyBorder="1">
      <alignment vertical="center"/>
    </xf>
    <xf numFmtId="38" fontId="3" fillId="2" borderId="6" xfId="1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0" fillId="2" borderId="4" xfId="0" applyNumberFormat="1" applyFill="1" applyBorder="1">
      <alignment vertical="center"/>
    </xf>
    <xf numFmtId="38" fontId="0" fillId="2" borderId="2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38" fontId="0" fillId="2" borderId="8" xfId="0" applyNumberFormat="1" applyFill="1" applyBorder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38" fontId="5" fillId="0" borderId="12" xfId="0" applyNumberFormat="1" applyFont="1" applyBorder="1">
      <alignment vertical="center"/>
    </xf>
    <xf numFmtId="38" fontId="3" fillId="2" borderId="2" xfId="1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1" fontId="4" fillId="2" borderId="0" xfId="0" applyNumberFormat="1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2" fontId="6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3" fillId="3" borderId="8" xfId="1" applyFont="1" applyFill="1" applyBorder="1">
      <alignment vertical="center"/>
    </xf>
    <xf numFmtId="0" fontId="5" fillId="3" borderId="13" xfId="0" applyFont="1" applyFill="1" applyBorder="1" applyAlignment="1">
      <alignment horizontal="right" vertical="center"/>
    </xf>
    <xf numFmtId="38" fontId="5" fillId="3" borderId="14" xfId="0" applyNumberFormat="1" applyFont="1" applyFill="1" applyBorder="1" applyAlignment="1">
      <alignment vertical="center"/>
    </xf>
    <xf numFmtId="38" fontId="3" fillId="3" borderId="2" xfId="1" applyFont="1" applyFill="1" applyBorder="1">
      <alignment vertical="center"/>
    </xf>
    <xf numFmtId="0" fontId="5" fillId="3" borderId="21" xfId="0" applyFont="1" applyFill="1" applyBorder="1" applyAlignment="1">
      <alignment horizontal="right" vertical="center"/>
    </xf>
    <xf numFmtId="38" fontId="5" fillId="3" borderId="18" xfId="0" applyNumberFormat="1" applyFont="1" applyFill="1" applyBorder="1" applyAlignment="1">
      <alignment vertical="center"/>
    </xf>
    <xf numFmtId="38" fontId="3" fillId="2" borderId="15" xfId="1" applyFont="1" applyFill="1" applyBorder="1">
      <alignment vertical="center"/>
    </xf>
    <xf numFmtId="0" fontId="0" fillId="0" borderId="25" xfId="0" applyBorder="1">
      <alignment vertical="center"/>
    </xf>
    <xf numFmtId="38" fontId="0" fillId="2" borderId="25" xfId="0" applyNumberFormat="1" applyFill="1" applyBorder="1">
      <alignment vertical="center"/>
    </xf>
    <xf numFmtId="176" fontId="4" fillId="0" borderId="25" xfId="1" applyNumberFormat="1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shrinkToFit="1"/>
    </xf>
    <xf numFmtId="2" fontId="0" fillId="2" borderId="25" xfId="0" applyNumberFormat="1" applyFill="1" applyBorder="1">
      <alignment vertical="center"/>
    </xf>
    <xf numFmtId="38" fontId="3" fillId="2" borderId="25" xfId="1" applyFont="1" applyFill="1" applyBorder="1">
      <alignment vertical="center"/>
    </xf>
    <xf numFmtId="0" fontId="2" fillId="0" borderId="25" xfId="0" applyFont="1" applyBorder="1">
      <alignment vertical="center"/>
    </xf>
    <xf numFmtId="38" fontId="2" fillId="2" borderId="25" xfId="0" applyNumberFormat="1" applyFont="1" applyFill="1" applyBorder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 shrinkToFit="1"/>
    </xf>
    <xf numFmtId="0" fontId="5" fillId="0" borderId="19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6" fillId="4" borderId="25" xfId="0" applyFont="1" applyFill="1" applyBorder="1" applyAlignment="1">
      <alignment horizontal="center" vertical="center"/>
    </xf>
    <xf numFmtId="10" fontId="0" fillId="4" borderId="25" xfId="0" applyNumberFormat="1" applyFill="1" applyBorder="1">
      <alignment vertical="center"/>
    </xf>
    <xf numFmtId="0" fontId="0" fillId="4" borderId="25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8" xfId="0" applyFill="1" applyBorder="1">
      <alignment vertical="center"/>
    </xf>
    <xf numFmtId="38" fontId="3" fillId="4" borderId="4" xfId="1" applyFont="1" applyFill="1" applyBorder="1">
      <alignment vertical="center"/>
    </xf>
    <xf numFmtId="38" fontId="3" fillId="4" borderId="2" xfId="1" applyFont="1" applyFill="1" applyBorder="1">
      <alignment vertical="center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2" fontId="6" fillId="4" borderId="21" xfId="0" applyNumberFormat="1" applyFont="1" applyFill="1" applyBorder="1" applyAlignment="1">
      <alignment horizontal="right" vertical="center"/>
    </xf>
    <xf numFmtId="2" fontId="6" fillId="4" borderId="18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9" fontId="6" fillId="4" borderId="21" xfId="0" applyNumberFormat="1" applyFont="1" applyFill="1" applyBorder="1" applyAlignment="1">
      <alignment horizontal="right" vertical="center"/>
    </xf>
    <xf numFmtId="1" fontId="6" fillId="2" borderId="28" xfId="0" applyNumberFormat="1" applyFont="1" applyFill="1" applyBorder="1" applyAlignment="1">
      <alignment horizontal="right" vertical="center"/>
    </xf>
    <xf numFmtId="1" fontId="6" fillId="2" borderId="29" xfId="0" applyNumberFormat="1" applyFont="1" applyFill="1" applyBorder="1" applyAlignment="1">
      <alignment horizontal="right" vertical="center"/>
    </xf>
    <xf numFmtId="38" fontId="6" fillId="4" borderId="21" xfId="1" applyFont="1" applyFill="1" applyBorder="1" applyAlignment="1">
      <alignment horizontal="right" vertical="center"/>
    </xf>
    <xf numFmtId="38" fontId="6" fillId="4" borderId="18" xfId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showGridLines="0" tabSelected="1" workbookViewId="0">
      <selection activeCell="F23" sqref="F23"/>
    </sheetView>
  </sheetViews>
  <sheetFormatPr defaultColWidth="9" defaultRowHeight="14.4" x14ac:dyDescent="0.2"/>
  <cols>
    <col min="1" max="1" width="13.5" style="33" customWidth="1"/>
    <col min="2" max="2" width="15.59765625" style="33" customWidth="1"/>
    <col min="3" max="3" width="13.09765625" style="33" customWidth="1"/>
    <col min="4" max="4" width="3.59765625" style="33" customWidth="1"/>
    <col min="5" max="5" width="13.5" style="33" customWidth="1"/>
    <col min="6" max="6" width="15.59765625" style="33" customWidth="1"/>
    <col min="7" max="7" width="13.09765625" style="33" customWidth="1"/>
    <col min="8" max="8" width="3.3984375" style="33" customWidth="1"/>
    <col min="9" max="16384" width="9" style="33"/>
  </cols>
  <sheetData>
    <row r="1" spans="1:8" ht="21" x14ac:dyDescent="0.2">
      <c r="A1" s="98" t="s">
        <v>89</v>
      </c>
      <c r="B1" s="98"/>
      <c r="C1" s="98"/>
      <c r="D1" s="98"/>
      <c r="E1" s="98"/>
      <c r="F1" s="98"/>
      <c r="G1" s="98"/>
    </row>
    <row r="2" spans="1:8" ht="27" customHeight="1" x14ac:dyDescent="0.2"/>
    <row r="3" spans="1:8" x14ac:dyDescent="0.2">
      <c r="A3" s="33" t="s">
        <v>38</v>
      </c>
      <c r="B3" s="110" t="s">
        <v>91</v>
      </c>
      <c r="C3" s="110"/>
      <c r="D3" s="110"/>
      <c r="E3" s="110"/>
      <c r="F3" s="110"/>
      <c r="G3" s="110"/>
    </row>
    <row r="4" spans="1:8" x14ac:dyDescent="0.2">
      <c r="D4" s="55"/>
    </row>
    <row r="5" spans="1:8" x14ac:dyDescent="0.2">
      <c r="D5" s="55"/>
    </row>
    <row r="6" spans="1:8" x14ac:dyDescent="0.2">
      <c r="A6" s="33" t="s">
        <v>39</v>
      </c>
      <c r="B6" s="110" t="s">
        <v>90</v>
      </c>
      <c r="C6" s="110"/>
      <c r="D6" s="110"/>
      <c r="E6" s="110"/>
      <c r="F6" s="110"/>
      <c r="G6" s="110"/>
    </row>
    <row r="8" spans="1:8" x14ac:dyDescent="0.2">
      <c r="A8" s="33" t="s">
        <v>61</v>
      </c>
    </row>
    <row r="9" spans="1:8" ht="9" customHeight="1" x14ac:dyDescent="0.2"/>
    <row r="10" spans="1:8" ht="21.75" customHeight="1" x14ac:dyDescent="0.2">
      <c r="A10" s="34" t="s">
        <v>40</v>
      </c>
      <c r="B10" s="100" t="s">
        <v>63</v>
      </c>
      <c r="C10" s="100"/>
      <c r="D10" s="101"/>
      <c r="E10" s="35"/>
      <c r="F10" s="42"/>
      <c r="G10" s="42"/>
    </row>
    <row r="11" spans="1:8" ht="21.75" customHeight="1" x14ac:dyDescent="0.2">
      <c r="A11" s="108" t="s">
        <v>46</v>
      </c>
      <c r="B11" s="109"/>
      <c r="C11" s="111">
        <v>50</v>
      </c>
      <c r="D11" s="112"/>
      <c r="E11" s="43"/>
      <c r="F11" s="86" t="s">
        <v>50</v>
      </c>
      <c r="G11" s="102" t="s">
        <v>51</v>
      </c>
      <c r="H11" s="103"/>
    </row>
    <row r="12" spans="1:8" ht="21.75" customHeight="1" x14ac:dyDescent="0.2">
      <c r="A12" s="106" t="s">
        <v>37</v>
      </c>
      <c r="B12" s="107"/>
      <c r="C12" s="113">
        <v>1</v>
      </c>
      <c r="D12" s="114"/>
      <c r="E12" s="117"/>
      <c r="F12" s="117"/>
      <c r="G12" s="45"/>
      <c r="H12" s="46"/>
    </row>
    <row r="13" spans="1:8" ht="21.75" customHeight="1" x14ac:dyDescent="0.2">
      <c r="A13" s="106" t="s">
        <v>35</v>
      </c>
      <c r="B13" s="107"/>
      <c r="C13" s="123">
        <v>1000</v>
      </c>
      <c r="D13" s="124"/>
      <c r="E13" s="43"/>
      <c r="F13" s="44" t="s">
        <v>52</v>
      </c>
      <c r="G13" s="104" t="s">
        <v>53</v>
      </c>
      <c r="H13" s="105"/>
    </row>
    <row r="14" spans="1:8" ht="21.75" customHeight="1" x14ac:dyDescent="0.2">
      <c r="A14" s="125" t="s">
        <v>41</v>
      </c>
      <c r="B14" s="126"/>
      <c r="C14" s="118" t="s">
        <v>47</v>
      </c>
      <c r="D14" s="119"/>
      <c r="E14" s="36"/>
      <c r="F14" s="36"/>
      <c r="G14" s="35"/>
    </row>
    <row r="15" spans="1:8" ht="21.75" customHeight="1" x14ac:dyDescent="0.2">
      <c r="A15" s="106" t="s">
        <v>34</v>
      </c>
      <c r="B15" s="107"/>
      <c r="C15" s="120">
        <v>0.3</v>
      </c>
      <c r="D15" s="119"/>
      <c r="E15" s="99"/>
      <c r="F15" s="99"/>
      <c r="G15" s="35"/>
    </row>
    <row r="16" spans="1:8" ht="21.75" customHeight="1" x14ac:dyDescent="0.2">
      <c r="A16" s="115" t="s">
        <v>36</v>
      </c>
      <c r="B16" s="116"/>
      <c r="C16" s="121">
        <f>ROUNDDOWN(C13*C15,0)</f>
        <v>300</v>
      </c>
      <c r="D16" s="122"/>
      <c r="E16" s="99"/>
      <c r="F16" s="99"/>
      <c r="G16" s="35"/>
    </row>
  </sheetData>
  <mergeCells count="21">
    <mergeCell ref="C15:D15"/>
    <mergeCell ref="C16:D16"/>
    <mergeCell ref="A13:B13"/>
    <mergeCell ref="C13:D13"/>
    <mergeCell ref="A14:B14"/>
    <mergeCell ref="A1:G1"/>
    <mergeCell ref="E15:F15"/>
    <mergeCell ref="E16:F16"/>
    <mergeCell ref="B10:D10"/>
    <mergeCell ref="G11:H11"/>
    <mergeCell ref="G13:H13"/>
    <mergeCell ref="A15:B15"/>
    <mergeCell ref="A11:B11"/>
    <mergeCell ref="B3:G3"/>
    <mergeCell ref="B6:G6"/>
    <mergeCell ref="A12:B12"/>
    <mergeCell ref="C11:D11"/>
    <mergeCell ref="C12:D12"/>
    <mergeCell ref="A16:B16"/>
    <mergeCell ref="E12:F12"/>
    <mergeCell ref="C14:D14"/>
  </mergeCells>
  <phoneticPr fontId="1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D13" sqref="D13"/>
    </sheetView>
  </sheetViews>
  <sheetFormatPr defaultRowHeight="14.4" x14ac:dyDescent="0.2"/>
  <cols>
    <col min="1" max="1" width="16.59765625" customWidth="1"/>
    <col min="2" max="2" width="21.19921875" customWidth="1"/>
    <col min="3" max="3" width="22.5" customWidth="1"/>
    <col min="4" max="4" width="10.3984375" customWidth="1"/>
    <col min="5" max="5" width="5.5" bestFit="1" customWidth="1"/>
    <col min="6" max="6" width="11.69921875" customWidth="1"/>
    <col min="7" max="7" width="14.3984375" customWidth="1"/>
    <col min="8" max="8" width="7.8984375" customWidth="1"/>
    <col min="9" max="9" width="12.09765625" customWidth="1"/>
  </cols>
  <sheetData>
    <row r="1" spans="1:9" ht="19.2" x14ac:dyDescent="0.2">
      <c r="A1" s="129" t="s">
        <v>64</v>
      </c>
      <c r="B1" s="129"/>
      <c r="C1" s="129"/>
      <c r="D1" s="129"/>
      <c r="E1" s="129"/>
      <c r="F1" s="129"/>
      <c r="G1" s="129"/>
      <c r="H1" s="129"/>
      <c r="I1" s="129"/>
    </row>
    <row r="3" spans="1:9" ht="24" customHeight="1" x14ac:dyDescent="0.2">
      <c r="A3" s="75" t="s">
        <v>2</v>
      </c>
      <c r="B3" s="75" t="s">
        <v>1</v>
      </c>
      <c r="C3" s="75" t="s">
        <v>14</v>
      </c>
      <c r="D3" s="75" t="s">
        <v>3</v>
      </c>
      <c r="E3" s="75" t="s">
        <v>4</v>
      </c>
      <c r="F3" s="75" t="s">
        <v>5</v>
      </c>
      <c r="G3" s="75" t="s">
        <v>6</v>
      </c>
      <c r="H3" s="131" t="s">
        <v>15</v>
      </c>
      <c r="I3" s="131"/>
    </row>
    <row r="4" spans="1:9" ht="24" customHeight="1" x14ac:dyDescent="0.2">
      <c r="A4" s="76"/>
      <c r="B4" s="77" t="s">
        <v>88</v>
      </c>
      <c r="C4" s="72"/>
      <c r="D4" s="78">
        <f>条件入力表!C12</f>
        <v>1</v>
      </c>
      <c r="E4" s="75" t="s">
        <v>62</v>
      </c>
      <c r="F4" s="73">
        <f>単価表1!G13</f>
        <v>232559</v>
      </c>
      <c r="G4" s="79">
        <f>D4*F4</f>
        <v>232559</v>
      </c>
      <c r="H4" s="131" t="s">
        <v>10</v>
      </c>
      <c r="I4" s="131"/>
    </row>
    <row r="5" spans="1:9" ht="24" customHeight="1" x14ac:dyDescent="0.2">
      <c r="A5" s="72" t="s">
        <v>84</v>
      </c>
      <c r="B5" s="72"/>
      <c r="C5" s="72"/>
      <c r="D5" s="72"/>
      <c r="E5" s="75"/>
      <c r="F5" s="80"/>
      <c r="G5" s="81">
        <f>INT(G4/1000)*1000</f>
        <v>232000</v>
      </c>
      <c r="H5" s="130" t="s">
        <v>65</v>
      </c>
      <c r="I5" s="130"/>
    </row>
    <row r="6" spans="1:9" ht="24" customHeight="1" x14ac:dyDescent="0.2">
      <c r="A6" s="132" t="s">
        <v>81</v>
      </c>
      <c r="B6" s="72" t="s">
        <v>7</v>
      </c>
      <c r="C6" s="82" t="s">
        <v>86</v>
      </c>
      <c r="D6" s="72">
        <v>1</v>
      </c>
      <c r="E6" s="72" t="s">
        <v>8</v>
      </c>
      <c r="F6" s="87">
        <v>5.3999999999999999E-2</v>
      </c>
      <c r="G6" s="79">
        <f>ROUNDDOWN(I6*F6,0)</f>
        <v>12528</v>
      </c>
      <c r="H6" s="84" t="s">
        <v>16</v>
      </c>
      <c r="I6" s="40">
        <f>G5</f>
        <v>232000</v>
      </c>
    </row>
    <row r="7" spans="1:9" ht="24" customHeight="1" x14ac:dyDescent="0.2">
      <c r="A7" s="132"/>
      <c r="B7" s="72" t="s">
        <v>82</v>
      </c>
      <c r="C7" s="83" t="s">
        <v>85</v>
      </c>
      <c r="D7" s="72">
        <v>1</v>
      </c>
      <c r="E7" s="72" t="s">
        <v>8</v>
      </c>
      <c r="F7" s="87">
        <v>0.42430000000000001</v>
      </c>
      <c r="G7" s="79">
        <f>ROUNDDOWN(I7*F7,0)</f>
        <v>103753</v>
      </c>
      <c r="H7" s="84" t="s">
        <v>16</v>
      </c>
      <c r="I7" s="40">
        <f>G5+G6</f>
        <v>244528</v>
      </c>
    </row>
    <row r="8" spans="1:9" ht="24" customHeight="1" x14ac:dyDescent="0.2">
      <c r="A8" s="132"/>
      <c r="B8" s="72" t="s">
        <v>83</v>
      </c>
      <c r="C8" s="83" t="s">
        <v>87</v>
      </c>
      <c r="D8" s="72">
        <v>1</v>
      </c>
      <c r="E8" s="72" t="s">
        <v>8</v>
      </c>
      <c r="F8" s="87">
        <v>0.22720000000000001</v>
      </c>
      <c r="G8" s="79">
        <f>ROUNDDOWN(I8*F8,0)</f>
        <v>79256</v>
      </c>
      <c r="H8" s="84" t="s">
        <v>16</v>
      </c>
      <c r="I8" s="40">
        <f>G4+G6+G7</f>
        <v>348840</v>
      </c>
    </row>
    <row r="9" spans="1:9" ht="24" customHeight="1" x14ac:dyDescent="0.2">
      <c r="A9" s="72" t="s">
        <v>9</v>
      </c>
      <c r="B9" s="72"/>
      <c r="C9" s="72"/>
      <c r="D9" s="72"/>
      <c r="E9" s="72"/>
      <c r="F9" s="72"/>
      <c r="G9" s="73">
        <f>SUM(G6:G8)</f>
        <v>195537</v>
      </c>
      <c r="H9" s="127" t="s">
        <v>48</v>
      </c>
      <c r="I9" s="128"/>
    </row>
    <row r="10" spans="1:9" ht="24" customHeight="1" x14ac:dyDescent="0.2">
      <c r="A10" s="72"/>
      <c r="B10" s="72"/>
      <c r="C10" s="72"/>
      <c r="D10" s="72"/>
      <c r="E10" s="72"/>
      <c r="F10" s="72"/>
      <c r="G10" s="72"/>
      <c r="H10" s="85"/>
      <c r="I10" s="13"/>
    </row>
    <row r="11" spans="1:9" ht="24" customHeight="1" x14ac:dyDescent="0.2">
      <c r="A11" s="72" t="s">
        <v>11</v>
      </c>
      <c r="B11" s="72"/>
      <c r="C11" s="72"/>
      <c r="D11" s="72"/>
      <c r="E11" s="72"/>
      <c r="F11" s="72"/>
      <c r="G11" s="73">
        <f>INT((G5+G9)/10000)*10000</f>
        <v>420000</v>
      </c>
      <c r="H11" s="127" t="s">
        <v>66</v>
      </c>
      <c r="I11" s="128"/>
    </row>
    <row r="12" spans="1:9" ht="24" customHeight="1" x14ac:dyDescent="0.2">
      <c r="A12" s="72"/>
      <c r="B12" s="72"/>
      <c r="C12" s="72"/>
      <c r="D12" s="72"/>
      <c r="E12" s="72"/>
      <c r="F12" s="72"/>
      <c r="G12" s="72"/>
      <c r="H12" s="85"/>
      <c r="I12" s="13"/>
    </row>
    <row r="13" spans="1:9" ht="24" customHeight="1" x14ac:dyDescent="0.2">
      <c r="A13" s="72" t="s">
        <v>12</v>
      </c>
      <c r="B13" s="72"/>
      <c r="C13" s="72"/>
      <c r="D13" s="88">
        <v>10</v>
      </c>
      <c r="E13" s="72" t="s">
        <v>49</v>
      </c>
      <c r="F13" s="72"/>
      <c r="G13" s="79">
        <f>ROUNDDOWN(I13*D13/100,0)</f>
        <v>42000</v>
      </c>
      <c r="H13" s="84" t="s">
        <v>16</v>
      </c>
      <c r="I13" s="40">
        <f>G11</f>
        <v>420000</v>
      </c>
    </row>
    <row r="14" spans="1:9" ht="24" customHeight="1" x14ac:dyDescent="0.2">
      <c r="A14" s="72"/>
      <c r="B14" s="72"/>
      <c r="C14" s="72"/>
      <c r="D14" s="72"/>
      <c r="E14" s="72"/>
      <c r="F14" s="72"/>
      <c r="G14" s="72"/>
      <c r="H14" s="85"/>
      <c r="I14" s="13"/>
    </row>
    <row r="15" spans="1:9" ht="24" customHeight="1" x14ac:dyDescent="0.2">
      <c r="A15" s="72" t="s">
        <v>13</v>
      </c>
      <c r="B15" s="72"/>
      <c r="C15" s="72"/>
      <c r="D15" s="72"/>
      <c r="E15" s="72"/>
      <c r="F15" s="72"/>
      <c r="G15" s="73">
        <f>G11+G13</f>
        <v>462000</v>
      </c>
      <c r="H15" s="85"/>
      <c r="I15" s="13"/>
    </row>
  </sheetData>
  <mergeCells count="7">
    <mergeCell ref="H11:I11"/>
    <mergeCell ref="A1:I1"/>
    <mergeCell ref="H5:I5"/>
    <mergeCell ref="H9:I9"/>
    <mergeCell ref="H3:I3"/>
    <mergeCell ref="H4:I4"/>
    <mergeCell ref="A6:A8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activeCell="H3" sqref="H3"/>
    </sheetView>
  </sheetViews>
  <sheetFormatPr defaultRowHeight="14.4" x14ac:dyDescent="0.2"/>
  <cols>
    <col min="1" max="1" width="12.3984375" customWidth="1"/>
    <col min="2" max="2" width="19.3984375" customWidth="1"/>
    <col min="3" max="3" width="22.5" customWidth="1"/>
    <col min="4" max="4" width="10.3984375" customWidth="1"/>
    <col min="5" max="5" width="5.5" bestFit="1" customWidth="1"/>
    <col min="6" max="6" width="11.69921875" customWidth="1"/>
    <col min="7" max="7" width="14.3984375" customWidth="1"/>
    <col min="8" max="8" width="7.8984375" customWidth="1"/>
    <col min="9" max="9" width="14.8984375" customWidth="1"/>
  </cols>
  <sheetData>
    <row r="1" spans="1:9" ht="19.2" x14ac:dyDescent="0.2">
      <c r="A1" s="129" t="s">
        <v>67</v>
      </c>
      <c r="B1" s="129"/>
      <c r="C1" s="129"/>
      <c r="D1" s="129"/>
      <c r="E1" s="129"/>
      <c r="F1" s="129"/>
      <c r="G1" s="129"/>
      <c r="H1" s="129"/>
      <c r="I1" s="129"/>
    </row>
    <row r="2" spans="1:9" ht="10.5" customHeight="1" x14ac:dyDescent="0.2">
      <c r="B2" s="47"/>
      <c r="C2" s="47"/>
      <c r="D2" s="47"/>
      <c r="E2" s="47"/>
      <c r="F2" s="47"/>
      <c r="G2" s="47"/>
      <c r="H2" s="47"/>
      <c r="I2" s="47"/>
    </row>
    <row r="3" spans="1:9" ht="13.5" customHeight="1" x14ac:dyDescent="0.2">
      <c r="F3" s="14"/>
      <c r="G3" s="14" t="s">
        <v>17</v>
      </c>
      <c r="H3" s="22" t="s">
        <v>92</v>
      </c>
      <c r="I3" s="51" t="str">
        <f>条件入力表!B10</f>
        <v>スギ</v>
      </c>
    </row>
    <row r="4" spans="1:9" ht="13.5" customHeight="1" x14ac:dyDescent="0.2">
      <c r="D4" s="54"/>
      <c r="F4" s="14"/>
      <c r="G4" s="14" t="s">
        <v>18</v>
      </c>
      <c r="H4" s="137" t="str">
        <f>条件入力表!C14</f>
        <v>定性</v>
      </c>
      <c r="I4" s="137"/>
    </row>
    <row r="5" spans="1:9" ht="13.5" customHeight="1" x14ac:dyDescent="0.2">
      <c r="D5" s="54"/>
      <c r="F5" s="14"/>
      <c r="G5" s="14" t="s">
        <v>27</v>
      </c>
      <c r="H5" s="52">
        <f>条件入力表!C16</f>
        <v>300</v>
      </c>
      <c r="I5" s="26" t="s">
        <v>32</v>
      </c>
    </row>
    <row r="6" spans="1:9" ht="13.5" customHeight="1" x14ac:dyDescent="0.2">
      <c r="F6" s="14"/>
      <c r="G6" s="14"/>
      <c r="H6" s="53"/>
      <c r="I6" s="21"/>
    </row>
    <row r="7" spans="1:9" ht="24" customHeight="1" x14ac:dyDescent="0.2">
      <c r="A7" s="5" t="s">
        <v>2</v>
      </c>
      <c r="B7" s="49" t="s">
        <v>1</v>
      </c>
      <c r="C7" s="49" t="s">
        <v>19</v>
      </c>
      <c r="D7" s="49" t="s">
        <v>3</v>
      </c>
      <c r="E7" s="49" t="s">
        <v>4</v>
      </c>
      <c r="F7" s="49" t="s">
        <v>5</v>
      </c>
      <c r="G7" s="49" t="s">
        <v>6</v>
      </c>
      <c r="H7" s="138" t="s">
        <v>15</v>
      </c>
      <c r="I7" s="139"/>
    </row>
    <row r="8" spans="1:9" ht="24" customHeight="1" x14ac:dyDescent="0.2">
      <c r="A8" s="3" t="s">
        <v>0</v>
      </c>
      <c r="B8" s="4" t="s">
        <v>20</v>
      </c>
      <c r="C8" s="4"/>
      <c r="D8" s="61">
        <v>1</v>
      </c>
      <c r="E8" s="50" t="s">
        <v>54</v>
      </c>
      <c r="F8" s="30">
        <f>'単価表1-1'!F14</f>
        <v>20916</v>
      </c>
      <c r="G8" s="23">
        <f>D8*F8</f>
        <v>20916</v>
      </c>
      <c r="H8" s="133" t="s">
        <v>68</v>
      </c>
      <c r="I8" s="134"/>
    </row>
    <row r="9" spans="1:9" ht="24" customHeight="1" x14ac:dyDescent="0.2">
      <c r="A9" s="1"/>
      <c r="B9" s="2" t="s">
        <v>31</v>
      </c>
      <c r="C9" s="2"/>
      <c r="D9" s="89">
        <v>1</v>
      </c>
      <c r="E9" s="48" t="s">
        <v>55</v>
      </c>
      <c r="F9" s="31">
        <f>'単価表1-2'!F14</f>
        <v>28207</v>
      </c>
      <c r="G9" s="23">
        <f>D9*F9</f>
        <v>28207</v>
      </c>
      <c r="H9" s="133" t="s">
        <v>70</v>
      </c>
      <c r="I9" s="134"/>
    </row>
    <row r="10" spans="1:9" ht="24" customHeight="1" x14ac:dyDescent="0.2">
      <c r="A10" s="1"/>
      <c r="B10" s="2" t="s">
        <v>21</v>
      </c>
      <c r="C10" s="2" t="s">
        <v>56</v>
      </c>
      <c r="D10" s="62">
        <v>1</v>
      </c>
      <c r="E10" s="48" t="s">
        <v>57</v>
      </c>
      <c r="F10" s="31">
        <f>'単価表1-3'!F14</f>
        <v>69285</v>
      </c>
      <c r="G10" s="23">
        <f>D10*F10</f>
        <v>69285</v>
      </c>
      <c r="H10" s="133" t="s">
        <v>69</v>
      </c>
      <c r="I10" s="134"/>
    </row>
    <row r="11" spans="1:9" ht="24" customHeight="1" x14ac:dyDescent="0.2">
      <c r="A11" s="6"/>
      <c r="B11" s="7" t="s">
        <v>73</v>
      </c>
      <c r="C11" s="7"/>
      <c r="D11" s="90">
        <v>1</v>
      </c>
      <c r="E11" s="8" t="s">
        <v>58</v>
      </c>
      <c r="F11" s="37">
        <f>'単価表1-4'!F22</f>
        <v>77707</v>
      </c>
      <c r="G11" s="23">
        <f>D11*F11</f>
        <v>77707</v>
      </c>
      <c r="H11" s="133" t="s">
        <v>75</v>
      </c>
      <c r="I11" s="134"/>
    </row>
    <row r="12" spans="1:9" ht="24" customHeight="1" x14ac:dyDescent="0.2">
      <c r="A12" s="6"/>
      <c r="B12" s="7" t="s">
        <v>74</v>
      </c>
      <c r="C12" s="7"/>
      <c r="D12" s="90">
        <v>1</v>
      </c>
      <c r="E12" s="8" t="s">
        <v>58</v>
      </c>
      <c r="F12" s="37">
        <f>'単価表1-5'!F13</f>
        <v>36444</v>
      </c>
      <c r="G12" s="71">
        <f>D12*F12</f>
        <v>36444</v>
      </c>
      <c r="H12" s="135" t="s">
        <v>76</v>
      </c>
      <c r="I12" s="136"/>
    </row>
    <row r="13" spans="1:9" ht="24" customHeight="1" x14ac:dyDescent="0.2">
      <c r="A13" s="131" t="s">
        <v>45</v>
      </c>
      <c r="B13" s="131"/>
      <c r="C13" s="72"/>
      <c r="D13" s="72"/>
      <c r="E13" s="72"/>
      <c r="F13" s="72"/>
      <c r="G13" s="73">
        <f>SUM(G8:G12)</f>
        <v>232559</v>
      </c>
      <c r="H13" s="72" t="s">
        <v>30</v>
      </c>
      <c r="I13" s="74"/>
    </row>
  </sheetData>
  <mergeCells count="9">
    <mergeCell ref="H11:I11"/>
    <mergeCell ref="H12:I12"/>
    <mergeCell ref="A13:B13"/>
    <mergeCell ref="A1:I1"/>
    <mergeCell ref="H4:I4"/>
    <mergeCell ref="H7:I7"/>
    <mergeCell ref="H8:I8"/>
    <mergeCell ref="H9:I9"/>
    <mergeCell ref="H10:I10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G3" sqref="G3"/>
    </sheetView>
  </sheetViews>
  <sheetFormatPr defaultRowHeight="14.4" x14ac:dyDescent="0.2"/>
  <cols>
    <col min="1" max="1" width="22.59765625" customWidth="1"/>
    <col min="2" max="2" width="22.5" customWidth="1"/>
    <col min="3" max="3" width="10.3984375" customWidth="1"/>
    <col min="4" max="4" width="7.09765625" customWidth="1"/>
    <col min="5" max="5" width="13.5" customWidth="1"/>
    <col min="6" max="6" width="14" customWidth="1"/>
    <col min="7" max="7" width="9.19921875" customWidth="1"/>
    <col min="8" max="8" width="19.59765625" customWidth="1"/>
  </cols>
  <sheetData>
    <row r="1" spans="1:8" ht="19.2" x14ac:dyDescent="0.2">
      <c r="A1" s="129" t="s">
        <v>79</v>
      </c>
      <c r="B1" s="129"/>
      <c r="C1" s="129"/>
      <c r="D1" s="129"/>
      <c r="E1" s="129"/>
      <c r="F1" s="129"/>
      <c r="G1" s="129"/>
      <c r="H1" s="129"/>
    </row>
    <row r="2" spans="1:8" ht="10.5" customHeight="1" x14ac:dyDescent="0.2">
      <c r="A2" s="47"/>
      <c r="B2" s="47"/>
      <c r="C2" s="47"/>
      <c r="D2" s="47"/>
      <c r="E2" s="47"/>
      <c r="F2" s="47"/>
      <c r="G2" s="47"/>
      <c r="H2" s="47"/>
    </row>
    <row r="3" spans="1:8" ht="13.5" customHeight="1" x14ac:dyDescent="0.2">
      <c r="E3" s="14"/>
      <c r="F3" s="14" t="s">
        <v>17</v>
      </c>
      <c r="G3" s="22" t="s">
        <v>92</v>
      </c>
      <c r="H3" s="51" t="str">
        <f>単価表1!I3</f>
        <v>スギ</v>
      </c>
    </row>
    <row r="4" spans="1:8" ht="13.5" customHeight="1" x14ac:dyDescent="0.2">
      <c r="D4" s="54"/>
      <c r="E4" s="14"/>
      <c r="F4" s="14" t="s">
        <v>18</v>
      </c>
      <c r="G4" s="137" t="str">
        <f>単価表1!H4</f>
        <v>定性</v>
      </c>
      <c r="H4" s="137"/>
    </row>
    <row r="5" spans="1:8" ht="13.5" customHeight="1" x14ac:dyDescent="0.2">
      <c r="D5" s="54"/>
      <c r="E5" s="14"/>
      <c r="F5" s="14" t="s">
        <v>27</v>
      </c>
      <c r="G5" s="27">
        <f>単価表1!H5</f>
        <v>300</v>
      </c>
      <c r="H5" s="21" t="s">
        <v>32</v>
      </c>
    </row>
    <row r="6" spans="1:8" ht="24" customHeight="1" x14ac:dyDescent="0.2">
      <c r="A6" s="5" t="s">
        <v>1</v>
      </c>
      <c r="B6" s="49" t="s">
        <v>19</v>
      </c>
      <c r="C6" s="49" t="s">
        <v>42</v>
      </c>
      <c r="D6" s="49" t="s">
        <v>4</v>
      </c>
      <c r="E6" s="49" t="s">
        <v>5</v>
      </c>
      <c r="F6" s="49" t="s">
        <v>43</v>
      </c>
      <c r="G6" s="138" t="s">
        <v>15</v>
      </c>
      <c r="H6" s="139"/>
    </row>
    <row r="7" spans="1:8" ht="27" customHeight="1" x14ac:dyDescent="0.2">
      <c r="A7" s="3" t="s">
        <v>22</v>
      </c>
      <c r="B7" s="4"/>
      <c r="C7" s="15">
        <f>G7*G5/100</f>
        <v>0.48</v>
      </c>
      <c r="D7" s="50" t="s">
        <v>25</v>
      </c>
      <c r="E7" s="91">
        <v>22500</v>
      </c>
      <c r="F7" s="23">
        <f>C7*E7</f>
        <v>10800</v>
      </c>
      <c r="G7" s="93">
        <v>0.16</v>
      </c>
      <c r="H7" s="28" t="s">
        <v>33</v>
      </c>
    </row>
    <row r="8" spans="1:8" ht="27" customHeight="1" x14ac:dyDescent="0.2">
      <c r="A8" s="1" t="s">
        <v>23</v>
      </c>
      <c r="B8" s="2"/>
      <c r="C8" s="15">
        <f>G8*G5/100</f>
        <v>0.48</v>
      </c>
      <c r="D8" s="48" t="s">
        <v>25</v>
      </c>
      <c r="E8" s="92">
        <v>19400</v>
      </c>
      <c r="F8" s="23">
        <f>C8*E8</f>
        <v>9312</v>
      </c>
      <c r="G8" s="94">
        <v>0.16</v>
      </c>
      <c r="H8" s="29" t="s">
        <v>33</v>
      </c>
    </row>
    <row r="9" spans="1:8" ht="27" customHeight="1" x14ac:dyDescent="0.2">
      <c r="A9" s="32" t="s">
        <v>28</v>
      </c>
      <c r="B9" s="2"/>
      <c r="C9" s="20"/>
      <c r="D9" s="48"/>
      <c r="E9" s="16"/>
      <c r="F9" s="23">
        <f>SUM(F7:F8)</f>
        <v>20112</v>
      </c>
      <c r="G9" s="140"/>
      <c r="H9" s="141"/>
    </row>
    <row r="10" spans="1:8" ht="24" customHeight="1" x14ac:dyDescent="0.2">
      <c r="A10" s="1"/>
      <c r="B10" s="2"/>
      <c r="C10" s="19"/>
      <c r="D10" s="48"/>
      <c r="E10" s="16"/>
      <c r="F10" s="16"/>
      <c r="G10" s="133"/>
      <c r="H10" s="134"/>
    </row>
    <row r="11" spans="1:8" ht="24" customHeight="1" x14ac:dyDescent="0.2">
      <c r="A11" s="6" t="s">
        <v>24</v>
      </c>
      <c r="B11" s="7"/>
      <c r="C11" s="90">
        <v>4</v>
      </c>
      <c r="D11" s="8" t="s">
        <v>59</v>
      </c>
      <c r="E11" s="17"/>
      <c r="F11" s="24">
        <f>F9*C11/100</f>
        <v>804.48</v>
      </c>
      <c r="G11" s="39" t="s">
        <v>16</v>
      </c>
      <c r="H11" s="38">
        <f>F9</f>
        <v>20112</v>
      </c>
    </row>
    <row r="12" spans="1:8" ht="24" customHeight="1" x14ac:dyDescent="0.2">
      <c r="A12" s="6"/>
      <c r="B12" s="7"/>
      <c r="C12" s="7"/>
      <c r="D12" s="8"/>
      <c r="E12" s="17"/>
      <c r="F12" s="17"/>
      <c r="G12" s="133"/>
      <c r="H12" s="134"/>
    </row>
    <row r="13" spans="1:8" ht="24" customHeight="1" x14ac:dyDescent="0.2">
      <c r="A13" s="6"/>
      <c r="B13" s="7"/>
      <c r="C13" s="7"/>
      <c r="D13" s="8"/>
      <c r="E13" s="17"/>
      <c r="F13" s="17"/>
      <c r="G13" s="10"/>
      <c r="H13" s="11"/>
    </row>
    <row r="14" spans="1:8" ht="24" customHeight="1" x14ac:dyDescent="0.2">
      <c r="A14" s="5" t="s">
        <v>29</v>
      </c>
      <c r="B14" s="9"/>
      <c r="C14" s="9"/>
      <c r="D14" s="49"/>
      <c r="E14" s="18"/>
      <c r="F14" s="25">
        <f>ROUNDDOWN(F9+F11,0)</f>
        <v>20916</v>
      </c>
      <c r="G14" s="12"/>
      <c r="H14" s="13" t="s">
        <v>30</v>
      </c>
    </row>
    <row r="15" spans="1:8" x14ac:dyDescent="0.2">
      <c r="F15" t="s">
        <v>44</v>
      </c>
    </row>
  </sheetData>
  <mergeCells count="6">
    <mergeCell ref="G12:H12"/>
    <mergeCell ref="A1:H1"/>
    <mergeCell ref="G4:H4"/>
    <mergeCell ref="G6:H6"/>
    <mergeCell ref="G9:H9"/>
    <mergeCell ref="G10:H10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G3" sqref="G3"/>
    </sheetView>
  </sheetViews>
  <sheetFormatPr defaultRowHeight="14.4" x14ac:dyDescent="0.2"/>
  <cols>
    <col min="1" max="1" width="22.59765625" customWidth="1"/>
    <col min="2" max="2" width="22.5" customWidth="1"/>
    <col min="3" max="3" width="10.3984375" customWidth="1"/>
    <col min="4" max="4" width="7.09765625" customWidth="1"/>
    <col min="5" max="5" width="13.5" customWidth="1"/>
    <col min="6" max="6" width="14" customWidth="1"/>
    <col min="7" max="7" width="9.19921875" customWidth="1"/>
    <col min="8" max="8" width="19.59765625" customWidth="1"/>
  </cols>
  <sheetData>
    <row r="1" spans="1:8" ht="19.2" x14ac:dyDescent="0.2">
      <c r="A1" s="129" t="s">
        <v>71</v>
      </c>
      <c r="B1" s="129"/>
      <c r="C1" s="129"/>
      <c r="D1" s="129"/>
      <c r="E1" s="129"/>
      <c r="F1" s="129"/>
      <c r="G1" s="129"/>
      <c r="H1" s="129"/>
    </row>
    <row r="2" spans="1:8" ht="10.5" customHeight="1" x14ac:dyDescent="0.2">
      <c r="A2" s="47"/>
      <c r="B2" s="47"/>
      <c r="C2" s="47"/>
      <c r="D2" s="47"/>
      <c r="E2" s="47"/>
      <c r="F2" s="47"/>
      <c r="G2" s="47"/>
      <c r="H2" s="47"/>
    </row>
    <row r="3" spans="1:8" ht="13.5" customHeight="1" x14ac:dyDescent="0.2">
      <c r="E3" s="14"/>
      <c r="F3" s="14" t="s">
        <v>17</v>
      </c>
      <c r="G3" s="22" t="s">
        <v>92</v>
      </c>
      <c r="H3" s="51" t="str">
        <f>単価表1!I3</f>
        <v>スギ</v>
      </c>
    </row>
    <row r="4" spans="1:8" ht="13.5" customHeight="1" x14ac:dyDescent="0.2">
      <c r="D4" s="54"/>
      <c r="E4" s="14"/>
      <c r="F4" s="14" t="s">
        <v>18</v>
      </c>
      <c r="G4" s="137" t="str">
        <f>単価表1!H4</f>
        <v>定性</v>
      </c>
      <c r="H4" s="137"/>
    </row>
    <row r="5" spans="1:8" ht="13.5" customHeight="1" x14ac:dyDescent="0.2">
      <c r="D5" s="54"/>
      <c r="E5" s="14"/>
      <c r="F5" s="14" t="s">
        <v>27</v>
      </c>
      <c r="G5" s="27">
        <f>単価表1!H5</f>
        <v>300</v>
      </c>
      <c r="H5" s="21" t="s">
        <v>32</v>
      </c>
    </row>
    <row r="6" spans="1:8" ht="24" customHeight="1" x14ac:dyDescent="0.2">
      <c r="A6" s="5" t="s">
        <v>1</v>
      </c>
      <c r="B6" s="49" t="s">
        <v>19</v>
      </c>
      <c r="C6" s="49" t="s">
        <v>42</v>
      </c>
      <c r="D6" s="49" t="s">
        <v>4</v>
      </c>
      <c r="E6" s="49" t="s">
        <v>5</v>
      </c>
      <c r="F6" s="49" t="s">
        <v>43</v>
      </c>
      <c r="G6" s="138" t="s">
        <v>15</v>
      </c>
      <c r="H6" s="139"/>
    </row>
    <row r="7" spans="1:8" ht="27" customHeight="1" x14ac:dyDescent="0.2">
      <c r="A7" s="3" t="s">
        <v>22</v>
      </c>
      <c r="B7" s="4"/>
      <c r="C7" s="15">
        <f>G7*G5/100</f>
        <v>0.66</v>
      </c>
      <c r="D7" s="50" t="s">
        <v>25</v>
      </c>
      <c r="E7" s="91">
        <v>22500</v>
      </c>
      <c r="F7" s="23">
        <f>C7*E7</f>
        <v>14850</v>
      </c>
      <c r="G7" s="93">
        <v>0.22</v>
      </c>
      <c r="H7" s="28" t="s">
        <v>33</v>
      </c>
    </row>
    <row r="8" spans="1:8" ht="27" customHeight="1" x14ac:dyDescent="0.2">
      <c r="A8" s="1" t="s">
        <v>23</v>
      </c>
      <c r="B8" s="2"/>
      <c r="C8" s="15">
        <f>G8*G5/100</f>
        <v>0.66</v>
      </c>
      <c r="D8" s="48" t="s">
        <v>25</v>
      </c>
      <c r="E8" s="92">
        <v>19400</v>
      </c>
      <c r="F8" s="23">
        <f>C8*E8</f>
        <v>12804</v>
      </c>
      <c r="G8" s="94">
        <v>0.22</v>
      </c>
      <c r="H8" s="29" t="s">
        <v>33</v>
      </c>
    </row>
    <row r="9" spans="1:8" ht="27" customHeight="1" x14ac:dyDescent="0.2">
      <c r="A9" s="32" t="s">
        <v>28</v>
      </c>
      <c r="B9" s="2"/>
      <c r="C9" s="20"/>
      <c r="D9" s="48"/>
      <c r="E9" s="16"/>
      <c r="F9" s="23">
        <f>SUM(F7:F8)</f>
        <v>27654</v>
      </c>
      <c r="G9" s="140"/>
      <c r="H9" s="141"/>
    </row>
    <row r="10" spans="1:8" ht="24" customHeight="1" x14ac:dyDescent="0.2">
      <c r="A10" s="1"/>
      <c r="B10" s="2"/>
      <c r="C10" s="19"/>
      <c r="D10" s="48"/>
      <c r="E10" s="16"/>
      <c r="F10" s="16"/>
      <c r="G10" s="133"/>
      <c r="H10" s="134"/>
    </row>
    <row r="11" spans="1:8" ht="24" customHeight="1" x14ac:dyDescent="0.2">
      <c r="A11" s="6" t="s">
        <v>24</v>
      </c>
      <c r="B11" s="7"/>
      <c r="C11" s="90">
        <v>2</v>
      </c>
      <c r="D11" s="8" t="s">
        <v>60</v>
      </c>
      <c r="E11" s="17"/>
      <c r="F11" s="24">
        <f>F9*C11/100</f>
        <v>553.08000000000004</v>
      </c>
      <c r="G11" s="39" t="s">
        <v>16</v>
      </c>
      <c r="H11" s="38">
        <f>F9</f>
        <v>27654</v>
      </c>
    </row>
    <row r="12" spans="1:8" ht="24" customHeight="1" x14ac:dyDescent="0.2">
      <c r="A12" s="6"/>
      <c r="B12" s="7"/>
      <c r="C12" s="7"/>
      <c r="D12" s="8"/>
      <c r="E12" s="17"/>
      <c r="F12" s="17"/>
      <c r="G12" s="133"/>
      <c r="H12" s="134"/>
    </row>
    <row r="13" spans="1:8" ht="24" customHeight="1" x14ac:dyDescent="0.2">
      <c r="A13" s="6"/>
      <c r="B13" s="7"/>
      <c r="C13" s="7"/>
      <c r="D13" s="8"/>
      <c r="E13" s="17"/>
      <c r="F13" s="17"/>
      <c r="G13" s="10"/>
      <c r="H13" s="11"/>
    </row>
    <row r="14" spans="1:8" ht="24" customHeight="1" x14ac:dyDescent="0.2">
      <c r="A14" s="5" t="s">
        <v>29</v>
      </c>
      <c r="B14" s="9"/>
      <c r="C14" s="9"/>
      <c r="D14" s="49"/>
      <c r="E14" s="18"/>
      <c r="F14" s="25">
        <f>ROUNDDOWN(F9+F11,0)</f>
        <v>28207</v>
      </c>
      <c r="G14" s="12"/>
      <c r="H14" s="13" t="s">
        <v>30</v>
      </c>
    </row>
    <row r="15" spans="1:8" x14ac:dyDescent="0.2">
      <c r="F15" t="s">
        <v>44</v>
      </c>
    </row>
  </sheetData>
  <mergeCells count="6">
    <mergeCell ref="G12:H12"/>
    <mergeCell ref="A1:H1"/>
    <mergeCell ref="G4:H4"/>
    <mergeCell ref="G6:H6"/>
    <mergeCell ref="G9:H9"/>
    <mergeCell ref="G10:H10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G3" sqref="G3"/>
    </sheetView>
  </sheetViews>
  <sheetFormatPr defaultRowHeight="14.4" x14ac:dyDescent="0.2"/>
  <cols>
    <col min="1" max="1" width="22.59765625" customWidth="1"/>
    <col min="2" max="2" width="22.5" customWidth="1"/>
    <col min="3" max="3" width="10.3984375" customWidth="1"/>
    <col min="4" max="4" width="7.09765625" customWidth="1"/>
    <col min="5" max="5" width="13.5" customWidth="1"/>
    <col min="6" max="6" width="14" customWidth="1"/>
    <col min="7" max="7" width="9.19921875" customWidth="1"/>
    <col min="8" max="8" width="19.59765625" customWidth="1"/>
  </cols>
  <sheetData>
    <row r="1" spans="1:8" ht="19.2" x14ac:dyDescent="0.2">
      <c r="A1" s="129" t="s">
        <v>72</v>
      </c>
      <c r="B1" s="129"/>
      <c r="C1" s="129"/>
      <c r="D1" s="129"/>
      <c r="E1" s="129"/>
      <c r="F1" s="129"/>
      <c r="G1" s="129"/>
      <c r="H1" s="129"/>
    </row>
    <row r="2" spans="1:8" ht="10.5" customHeight="1" x14ac:dyDescent="0.2">
      <c r="A2" s="47"/>
      <c r="B2" s="47"/>
      <c r="C2" s="47"/>
      <c r="D2" s="47"/>
      <c r="E2" s="47"/>
      <c r="F2" s="47"/>
      <c r="G2" s="47"/>
      <c r="H2" s="47"/>
    </row>
    <row r="3" spans="1:8" ht="13.5" customHeight="1" x14ac:dyDescent="0.2">
      <c r="E3" s="14"/>
      <c r="F3" s="14" t="s">
        <v>17</v>
      </c>
      <c r="G3" s="22" t="s">
        <v>92</v>
      </c>
      <c r="H3" s="51" t="str">
        <f>単価表1!I3</f>
        <v>スギ</v>
      </c>
    </row>
    <row r="4" spans="1:8" ht="13.5" customHeight="1" x14ac:dyDescent="0.2">
      <c r="D4" s="54"/>
      <c r="E4" s="14"/>
      <c r="F4" s="14" t="s">
        <v>18</v>
      </c>
      <c r="G4" s="137" t="str">
        <f>単価表1!H4</f>
        <v>定性</v>
      </c>
      <c r="H4" s="137"/>
    </row>
    <row r="5" spans="1:8" ht="13.5" customHeight="1" x14ac:dyDescent="0.2">
      <c r="D5" s="54"/>
      <c r="E5" s="14"/>
      <c r="F5" s="14" t="s">
        <v>27</v>
      </c>
      <c r="G5" s="27">
        <f>単価表1!H5</f>
        <v>300</v>
      </c>
      <c r="H5" s="21" t="s">
        <v>32</v>
      </c>
    </row>
    <row r="6" spans="1:8" ht="24" customHeight="1" x14ac:dyDescent="0.2">
      <c r="A6" s="5" t="s">
        <v>1</v>
      </c>
      <c r="B6" s="49" t="s">
        <v>19</v>
      </c>
      <c r="C6" s="49" t="s">
        <v>42</v>
      </c>
      <c r="D6" s="49" t="s">
        <v>4</v>
      </c>
      <c r="E6" s="49" t="s">
        <v>5</v>
      </c>
      <c r="F6" s="49" t="s">
        <v>43</v>
      </c>
      <c r="G6" s="138" t="s">
        <v>15</v>
      </c>
      <c r="H6" s="139"/>
    </row>
    <row r="7" spans="1:8" ht="27" customHeight="1" x14ac:dyDescent="0.2">
      <c r="A7" s="3" t="s">
        <v>22</v>
      </c>
      <c r="B7" s="4"/>
      <c r="C7" s="15">
        <f>G7*G5/100</f>
        <v>1.56</v>
      </c>
      <c r="D7" s="50" t="s">
        <v>25</v>
      </c>
      <c r="E7" s="91">
        <v>22500</v>
      </c>
      <c r="F7" s="23">
        <f>C7*E7</f>
        <v>35100</v>
      </c>
      <c r="G7" s="95">
        <v>0.52</v>
      </c>
      <c r="H7" s="28" t="s">
        <v>33</v>
      </c>
    </row>
    <row r="8" spans="1:8" ht="27" customHeight="1" x14ac:dyDescent="0.2">
      <c r="A8" s="1" t="s">
        <v>23</v>
      </c>
      <c r="B8" s="2"/>
      <c r="C8" s="15">
        <f>G8*G5/100</f>
        <v>1.56</v>
      </c>
      <c r="D8" s="48" t="s">
        <v>25</v>
      </c>
      <c r="E8" s="92">
        <v>19400</v>
      </c>
      <c r="F8" s="23">
        <f>C8*E8</f>
        <v>30264</v>
      </c>
      <c r="G8" s="96">
        <v>0.52</v>
      </c>
      <c r="H8" s="29" t="s">
        <v>33</v>
      </c>
    </row>
    <row r="9" spans="1:8" ht="27" customHeight="1" x14ac:dyDescent="0.2">
      <c r="A9" s="32" t="s">
        <v>28</v>
      </c>
      <c r="B9" s="2"/>
      <c r="C9" s="20"/>
      <c r="D9" s="48"/>
      <c r="E9" s="16"/>
      <c r="F9" s="23">
        <f>SUM(F7:F8)</f>
        <v>65364</v>
      </c>
      <c r="G9" s="140"/>
      <c r="H9" s="141"/>
    </row>
    <row r="10" spans="1:8" ht="24" customHeight="1" x14ac:dyDescent="0.2">
      <c r="A10" s="1"/>
      <c r="B10" s="2"/>
      <c r="C10" s="19"/>
      <c r="D10" s="48"/>
      <c r="E10" s="16"/>
      <c r="F10" s="16"/>
      <c r="G10" s="133"/>
      <c r="H10" s="134"/>
    </row>
    <row r="11" spans="1:8" ht="24" customHeight="1" x14ac:dyDescent="0.2">
      <c r="A11" s="6" t="s">
        <v>24</v>
      </c>
      <c r="B11" s="7"/>
      <c r="C11" s="90">
        <v>6</v>
      </c>
      <c r="D11" s="8" t="s">
        <v>60</v>
      </c>
      <c r="E11" s="17"/>
      <c r="F11" s="24">
        <f>F9*C11/100</f>
        <v>3921.84</v>
      </c>
      <c r="G11" s="39" t="s">
        <v>16</v>
      </c>
      <c r="H11" s="38">
        <f>F9</f>
        <v>65364</v>
      </c>
    </row>
    <row r="12" spans="1:8" ht="24" customHeight="1" x14ac:dyDescent="0.2">
      <c r="A12" s="6"/>
      <c r="B12" s="7"/>
      <c r="C12" s="7"/>
      <c r="D12" s="8"/>
      <c r="E12" s="17"/>
      <c r="F12" s="17"/>
      <c r="G12" s="133"/>
      <c r="H12" s="134"/>
    </row>
    <row r="13" spans="1:8" ht="24" customHeight="1" x14ac:dyDescent="0.2">
      <c r="A13" s="6"/>
      <c r="B13" s="7"/>
      <c r="C13" s="7"/>
      <c r="D13" s="8"/>
      <c r="E13" s="17"/>
      <c r="F13" s="17"/>
      <c r="G13" s="10"/>
      <c r="H13" s="11"/>
    </row>
    <row r="14" spans="1:8" ht="24" customHeight="1" x14ac:dyDescent="0.2">
      <c r="A14" s="5" t="s">
        <v>29</v>
      </c>
      <c r="B14" s="9"/>
      <c r="C14" s="9"/>
      <c r="D14" s="49"/>
      <c r="E14" s="18"/>
      <c r="F14" s="25">
        <f>ROUNDDOWN(F9+F11,0)</f>
        <v>69285</v>
      </c>
      <c r="G14" s="12"/>
      <c r="H14" s="13" t="s">
        <v>30</v>
      </c>
    </row>
    <row r="15" spans="1:8" x14ac:dyDescent="0.2">
      <c r="F15" t="s">
        <v>44</v>
      </c>
    </row>
  </sheetData>
  <mergeCells count="6">
    <mergeCell ref="G12:H12"/>
    <mergeCell ref="A1:H1"/>
    <mergeCell ref="G4:H4"/>
    <mergeCell ref="G6:H6"/>
    <mergeCell ref="G9:H9"/>
    <mergeCell ref="G10:H10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G3" sqref="G3"/>
    </sheetView>
  </sheetViews>
  <sheetFormatPr defaultRowHeight="14.4" x14ac:dyDescent="0.2"/>
  <cols>
    <col min="1" max="1" width="22.59765625" customWidth="1"/>
    <col min="2" max="2" width="22.5" customWidth="1"/>
    <col min="3" max="3" width="10.3984375" customWidth="1"/>
    <col min="4" max="4" width="7.09765625" customWidth="1"/>
    <col min="5" max="5" width="13.5" customWidth="1"/>
    <col min="6" max="6" width="14" customWidth="1"/>
    <col min="7" max="7" width="9.19921875" customWidth="1"/>
    <col min="8" max="8" width="19.59765625" customWidth="1"/>
  </cols>
  <sheetData>
    <row r="1" spans="1:8" ht="19.2" x14ac:dyDescent="0.2">
      <c r="A1" s="129" t="s">
        <v>77</v>
      </c>
      <c r="B1" s="129"/>
      <c r="C1" s="129"/>
      <c r="D1" s="129"/>
      <c r="E1" s="129"/>
      <c r="F1" s="129"/>
      <c r="G1" s="129"/>
      <c r="H1" s="129"/>
    </row>
    <row r="2" spans="1:8" ht="10.5" customHeight="1" x14ac:dyDescent="0.2">
      <c r="A2" s="56"/>
      <c r="B2" s="56"/>
      <c r="C2" s="56"/>
      <c r="D2" s="56"/>
      <c r="E2" s="56"/>
      <c r="F2" s="56"/>
      <c r="G2" s="56"/>
      <c r="H2" s="56"/>
    </row>
    <row r="3" spans="1:8" ht="13.5" customHeight="1" x14ac:dyDescent="0.2">
      <c r="E3" s="14"/>
      <c r="F3" s="14" t="s">
        <v>17</v>
      </c>
      <c r="G3" s="22" t="s">
        <v>92</v>
      </c>
      <c r="H3" s="51" t="str">
        <f>単価表1!I3</f>
        <v>スギ</v>
      </c>
    </row>
    <row r="4" spans="1:8" ht="13.5" customHeight="1" x14ac:dyDescent="0.2">
      <c r="D4" s="54"/>
      <c r="E4" s="14"/>
      <c r="F4" s="14" t="s">
        <v>18</v>
      </c>
      <c r="G4" s="137" t="str">
        <f>単価表1!H4</f>
        <v>定性</v>
      </c>
      <c r="H4" s="137"/>
    </row>
    <row r="5" spans="1:8" ht="13.5" customHeight="1" x14ac:dyDescent="0.2">
      <c r="D5" s="54"/>
      <c r="E5" s="14"/>
      <c r="F5" s="14" t="s">
        <v>27</v>
      </c>
      <c r="G5" s="27">
        <f>単価表1!H5</f>
        <v>300</v>
      </c>
      <c r="H5" s="21" t="s">
        <v>32</v>
      </c>
    </row>
    <row r="6" spans="1:8" ht="24" customHeight="1" x14ac:dyDescent="0.2">
      <c r="A6" s="5" t="s">
        <v>1</v>
      </c>
      <c r="B6" s="58" t="s">
        <v>19</v>
      </c>
      <c r="C6" s="58" t="s">
        <v>42</v>
      </c>
      <c r="D6" s="58" t="s">
        <v>4</v>
      </c>
      <c r="E6" s="58" t="s">
        <v>5</v>
      </c>
      <c r="F6" s="58" t="s">
        <v>43</v>
      </c>
      <c r="G6" s="138" t="s">
        <v>15</v>
      </c>
      <c r="H6" s="139"/>
    </row>
    <row r="7" spans="1:8" ht="27" customHeight="1" x14ac:dyDescent="0.2">
      <c r="A7" s="3" t="s">
        <v>22</v>
      </c>
      <c r="B7" s="4" t="s">
        <v>78</v>
      </c>
      <c r="C7" s="15">
        <f>G7*G5/100</f>
        <v>0.93</v>
      </c>
      <c r="D7" s="59" t="s">
        <v>25</v>
      </c>
      <c r="E7" s="91">
        <v>22500</v>
      </c>
      <c r="F7" s="23">
        <f>C7*E7</f>
        <v>20925</v>
      </c>
      <c r="G7" s="95">
        <v>0.31</v>
      </c>
      <c r="H7" s="28" t="s">
        <v>33</v>
      </c>
    </row>
    <row r="8" spans="1:8" ht="27" customHeight="1" x14ac:dyDescent="0.2">
      <c r="A8" s="1" t="s">
        <v>23</v>
      </c>
      <c r="B8" s="2" t="s">
        <v>78</v>
      </c>
      <c r="C8" s="15">
        <f>G8*G5/100</f>
        <v>0.93</v>
      </c>
      <c r="D8" s="57" t="s">
        <v>25</v>
      </c>
      <c r="E8" s="92">
        <v>19400</v>
      </c>
      <c r="F8" s="23">
        <f>C8*E8</f>
        <v>18042</v>
      </c>
      <c r="G8" s="96">
        <v>0.31</v>
      </c>
      <c r="H8" s="29" t="s">
        <v>33</v>
      </c>
    </row>
    <row r="9" spans="1:8" ht="27" customHeight="1" x14ac:dyDescent="0.2">
      <c r="A9" s="32" t="s">
        <v>28</v>
      </c>
      <c r="B9" s="2"/>
      <c r="C9" s="20"/>
      <c r="D9" s="57"/>
      <c r="E9" s="16"/>
      <c r="F9" s="23">
        <f>SUM(F7:F8)</f>
        <v>38967</v>
      </c>
      <c r="G9" s="140"/>
      <c r="H9" s="141"/>
    </row>
    <row r="10" spans="1:8" ht="24" customHeight="1" x14ac:dyDescent="0.2">
      <c r="A10" s="1"/>
      <c r="B10" s="2"/>
      <c r="C10" s="19"/>
      <c r="D10" s="57"/>
      <c r="E10" s="16"/>
      <c r="F10" s="16"/>
      <c r="G10" s="133"/>
      <c r="H10" s="134"/>
    </row>
    <row r="11" spans="1:8" ht="24" customHeight="1" x14ac:dyDescent="0.2">
      <c r="A11" s="1" t="s">
        <v>24</v>
      </c>
      <c r="B11" s="2"/>
      <c r="C11" s="89">
        <v>8</v>
      </c>
      <c r="D11" s="57" t="s">
        <v>26</v>
      </c>
      <c r="E11" s="16"/>
      <c r="F11" s="41">
        <f>F9*C11/100</f>
        <v>3117.36</v>
      </c>
      <c r="G11" s="39" t="s">
        <v>16</v>
      </c>
      <c r="H11" s="38">
        <f>F9</f>
        <v>38967</v>
      </c>
    </row>
    <row r="12" spans="1:8" ht="24" customHeight="1" x14ac:dyDescent="0.2">
      <c r="A12" s="1"/>
      <c r="B12" s="2"/>
      <c r="C12" s="62"/>
      <c r="D12" s="57"/>
      <c r="E12" s="16"/>
      <c r="F12" s="68"/>
      <c r="G12" s="69"/>
      <c r="H12" s="70"/>
    </row>
    <row r="13" spans="1:8" ht="27" customHeight="1" x14ac:dyDescent="0.2">
      <c r="A13" s="1" t="s">
        <v>22</v>
      </c>
      <c r="B13" s="2" t="s">
        <v>73</v>
      </c>
      <c r="C13" s="60">
        <f>G13*G5/100</f>
        <v>0.78</v>
      </c>
      <c r="D13" s="57" t="s">
        <v>25</v>
      </c>
      <c r="E13" s="91">
        <v>22500</v>
      </c>
      <c r="F13" s="41">
        <f>C13*E13</f>
        <v>17550</v>
      </c>
      <c r="G13" s="97">
        <v>0.26</v>
      </c>
      <c r="H13" s="29" t="s">
        <v>33</v>
      </c>
    </row>
    <row r="14" spans="1:8" ht="27" customHeight="1" x14ac:dyDescent="0.2">
      <c r="A14" s="1" t="s">
        <v>23</v>
      </c>
      <c r="B14" s="2" t="s">
        <v>73</v>
      </c>
      <c r="C14" s="15">
        <f>G14*G5/100</f>
        <v>0.78</v>
      </c>
      <c r="D14" s="57" t="s">
        <v>25</v>
      </c>
      <c r="E14" s="92">
        <v>19400</v>
      </c>
      <c r="F14" s="23">
        <f>C14*E14</f>
        <v>15132</v>
      </c>
      <c r="G14" s="96">
        <v>0.26</v>
      </c>
      <c r="H14" s="29" t="s">
        <v>33</v>
      </c>
    </row>
    <row r="15" spans="1:8" ht="27" customHeight="1" x14ac:dyDescent="0.2">
      <c r="A15" s="32" t="s">
        <v>28</v>
      </c>
      <c r="B15" s="2"/>
      <c r="C15" s="20"/>
      <c r="D15" s="57"/>
      <c r="E15" s="16"/>
      <c r="F15" s="23">
        <f>SUM(F13:F14)</f>
        <v>32682</v>
      </c>
      <c r="G15" s="140"/>
      <c r="H15" s="141"/>
    </row>
    <row r="16" spans="1:8" ht="24" customHeight="1" x14ac:dyDescent="0.2">
      <c r="A16" s="1"/>
      <c r="B16" s="2"/>
      <c r="C16" s="19"/>
      <c r="D16" s="57"/>
      <c r="E16" s="16"/>
      <c r="F16" s="16"/>
      <c r="G16" s="133"/>
      <c r="H16" s="134"/>
    </row>
    <row r="17" spans="1:8" ht="24" customHeight="1" x14ac:dyDescent="0.2">
      <c r="A17" s="6" t="s">
        <v>24</v>
      </c>
      <c r="B17" s="7"/>
      <c r="C17" s="90">
        <v>9</v>
      </c>
      <c r="D17" s="8" t="s">
        <v>26</v>
      </c>
      <c r="E17" s="17"/>
      <c r="F17" s="24">
        <f>F15*C17/100</f>
        <v>2941.38</v>
      </c>
      <c r="G17" s="39" t="s">
        <v>16</v>
      </c>
      <c r="H17" s="38">
        <f>F15</f>
        <v>32682</v>
      </c>
    </row>
    <row r="18" spans="1:8" ht="24" customHeight="1" x14ac:dyDescent="0.2">
      <c r="A18" s="6"/>
      <c r="B18" s="7"/>
      <c r="C18" s="63"/>
      <c r="D18" s="64"/>
      <c r="E18" s="65"/>
      <c r="F18" s="65"/>
      <c r="G18" s="66"/>
      <c r="H18" s="67"/>
    </row>
    <row r="19" spans="1:8" ht="24" customHeight="1" x14ac:dyDescent="0.2">
      <c r="A19" s="6"/>
      <c r="B19" s="7"/>
      <c r="C19" s="63"/>
      <c r="D19" s="64"/>
      <c r="E19" s="65"/>
      <c r="F19" s="65"/>
      <c r="G19" s="66"/>
      <c r="H19" s="67"/>
    </row>
    <row r="20" spans="1:8" ht="24" customHeight="1" x14ac:dyDescent="0.2">
      <c r="A20" s="6"/>
      <c r="B20" s="7"/>
      <c r="C20" s="7"/>
      <c r="D20" s="8"/>
      <c r="E20" s="17"/>
      <c r="F20" s="17"/>
      <c r="G20" s="133"/>
      <c r="H20" s="134"/>
    </row>
    <row r="21" spans="1:8" ht="24" customHeight="1" x14ac:dyDescent="0.2">
      <c r="A21" s="6"/>
      <c r="B21" s="7"/>
      <c r="C21" s="7"/>
      <c r="D21" s="8"/>
      <c r="E21" s="17"/>
      <c r="F21" s="17"/>
      <c r="G21" s="10"/>
      <c r="H21" s="11"/>
    </row>
    <row r="22" spans="1:8" ht="24" customHeight="1" x14ac:dyDescent="0.2">
      <c r="A22" s="5" t="s">
        <v>29</v>
      </c>
      <c r="B22" s="9"/>
      <c r="C22" s="9"/>
      <c r="D22" s="58"/>
      <c r="E22" s="18"/>
      <c r="F22" s="25">
        <f>ROUNDDOWN(F9+F11+F15+F17,0)</f>
        <v>77707</v>
      </c>
      <c r="G22" s="12"/>
      <c r="H22" s="13" t="s">
        <v>30</v>
      </c>
    </row>
    <row r="23" spans="1:8" x14ac:dyDescent="0.2">
      <c r="F23" t="s">
        <v>44</v>
      </c>
    </row>
  </sheetData>
  <mergeCells count="8">
    <mergeCell ref="G20:H20"/>
    <mergeCell ref="G15:H15"/>
    <mergeCell ref="G16:H16"/>
    <mergeCell ref="A1:H1"/>
    <mergeCell ref="G4:H4"/>
    <mergeCell ref="G6:H6"/>
    <mergeCell ref="G9:H9"/>
    <mergeCell ref="G10:H10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G3" sqref="G3"/>
    </sheetView>
  </sheetViews>
  <sheetFormatPr defaultRowHeight="14.4" x14ac:dyDescent="0.2"/>
  <cols>
    <col min="1" max="1" width="22.59765625" customWidth="1"/>
    <col min="2" max="2" width="22.5" customWidth="1"/>
    <col min="3" max="3" width="10.3984375" customWidth="1"/>
    <col min="4" max="4" width="7.09765625" customWidth="1"/>
    <col min="5" max="5" width="13.5" customWidth="1"/>
    <col min="6" max="6" width="14" customWidth="1"/>
    <col min="7" max="7" width="9.19921875" customWidth="1"/>
    <col min="8" max="8" width="19.59765625" customWidth="1"/>
  </cols>
  <sheetData>
    <row r="1" spans="1:8" ht="19.2" x14ac:dyDescent="0.2">
      <c r="A1" s="129" t="s">
        <v>80</v>
      </c>
      <c r="B1" s="129"/>
      <c r="C1" s="129"/>
      <c r="D1" s="129"/>
      <c r="E1" s="129"/>
      <c r="F1" s="129"/>
      <c r="G1" s="129"/>
      <c r="H1" s="129"/>
    </row>
    <row r="2" spans="1:8" ht="10.5" customHeight="1" x14ac:dyDescent="0.2">
      <c r="A2" s="56"/>
      <c r="B2" s="56"/>
      <c r="C2" s="56"/>
      <c r="D2" s="56"/>
      <c r="E2" s="56"/>
      <c r="F2" s="56"/>
      <c r="G2" s="56"/>
      <c r="H2" s="56"/>
    </row>
    <row r="3" spans="1:8" ht="13.5" customHeight="1" x14ac:dyDescent="0.2">
      <c r="E3" s="14"/>
      <c r="F3" s="14" t="s">
        <v>17</v>
      </c>
      <c r="G3" s="22" t="s">
        <v>92</v>
      </c>
      <c r="H3" s="51" t="str">
        <f>単価表1!I3</f>
        <v>スギ</v>
      </c>
    </row>
    <row r="4" spans="1:8" ht="13.5" customHeight="1" x14ac:dyDescent="0.2">
      <c r="D4" s="54"/>
      <c r="E4" s="14"/>
      <c r="F4" s="14" t="s">
        <v>18</v>
      </c>
      <c r="G4" s="137" t="str">
        <f>単価表1!H4</f>
        <v>定性</v>
      </c>
      <c r="H4" s="137"/>
    </row>
    <row r="5" spans="1:8" ht="13.5" customHeight="1" x14ac:dyDescent="0.2">
      <c r="D5" s="54"/>
      <c r="E5" s="14"/>
      <c r="F5" s="14" t="s">
        <v>27</v>
      </c>
      <c r="G5" s="27">
        <f>単価表1!H5</f>
        <v>300</v>
      </c>
      <c r="H5" s="21" t="s">
        <v>32</v>
      </c>
    </row>
    <row r="6" spans="1:8" ht="24" customHeight="1" x14ac:dyDescent="0.2">
      <c r="A6" s="5" t="s">
        <v>1</v>
      </c>
      <c r="B6" s="58" t="s">
        <v>19</v>
      </c>
      <c r="C6" s="58" t="s">
        <v>42</v>
      </c>
      <c r="D6" s="58" t="s">
        <v>4</v>
      </c>
      <c r="E6" s="58" t="s">
        <v>5</v>
      </c>
      <c r="F6" s="58" t="s">
        <v>43</v>
      </c>
      <c r="G6" s="138" t="s">
        <v>15</v>
      </c>
      <c r="H6" s="139"/>
    </row>
    <row r="7" spans="1:8" ht="27" customHeight="1" x14ac:dyDescent="0.2">
      <c r="A7" s="1" t="s">
        <v>23</v>
      </c>
      <c r="B7" s="2"/>
      <c r="C7" s="15">
        <f>G7*G5/100</f>
        <v>1.86</v>
      </c>
      <c r="D7" s="57" t="s">
        <v>25</v>
      </c>
      <c r="E7" s="92">
        <v>19400</v>
      </c>
      <c r="F7" s="23">
        <f>C7*E7</f>
        <v>36084</v>
      </c>
      <c r="G7" s="96">
        <v>0.62</v>
      </c>
      <c r="H7" s="29" t="s">
        <v>33</v>
      </c>
    </row>
    <row r="8" spans="1:8" ht="27" customHeight="1" x14ac:dyDescent="0.2">
      <c r="A8" s="32" t="s">
        <v>28</v>
      </c>
      <c r="B8" s="2"/>
      <c r="C8" s="20"/>
      <c r="D8" s="57"/>
      <c r="E8" s="16"/>
      <c r="F8" s="23">
        <f>SUM(F7:F7)</f>
        <v>36084</v>
      </c>
      <c r="G8" s="140"/>
      <c r="H8" s="141"/>
    </row>
    <row r="9" spans="1:8" ht="24" customHeight="1" x14ac:dyDescent="0.2">
      <c r="A9" s="1"/>
      <c r="B9" s="2"/>
      <c r="C9" s="19"/>
      <c r="D9" s="57"/>
      <c r="E9" s="16"/>
      <c r="F9" s="16"/>
      <c r="G9" s="133"/>
      <c r="H9" s="134"/>
    </row>
    <row r="10" spans="1:8" ht="24" customHeight="1" x14ac:dyDescent="0.2">
      <c r="A10" s="6" t="s">
        <v>24</v>
      </c>
      <c r="B10" s="7"/>
      <c r="C10" s="90">
        <v>1</v>
      </c>
      <c r="D10" s="8" t="s">
        <v>26</v>
      </c>
      <c r="E10" s="17"/>
      <c r="F10" s="24">
        <f>F8*C10/100</f>
        <v>360.84</v>
      </c>
      <c r="G10" s="39" t="s">
        <v>16</v>
      </c>
      <c r="H10" s="38">
        <f>F8</f>
        <v>36084</v>
      </c>
    </row>
    <row r="11" spans="1:8" ht="24" customHeight="1" x14ac:dyDescent="0.2">
      <c r="A11" s="6"/>
      <c r="B11" s="7"/>
      <c r="C11" s="7"/>
      <c r="D11" s="8"/>
      <c r="E11" s="17"/>
      <c r="F11" s="17"/>
      <c r="G11" s="133"/>
      <c r="H11" s="134"/>
    </row>
    <row r="12" spans="1:8" ht="24" customHeight="1" x14ac:dyDescent="0.2">
      <c r="A12" s="6"/>
      <c r="B12" s="7"/>
      <c r="C12" s="7"/>
      <c r="D12" s="8"/>
      <c r="E12" s="17"/>
      <c r="F12" s="17"/>
      <c r="G12" s="10"/>
      <c r="H12" s="11"/>
    </row>
    <row r="13" spans="1:8" ht="24" customHeight="1" x14ac:dyDescent="0.2">
      <c r="A13" s="5" t="s">
        <v>29</v>
      </c>
      <c r="B13" s="9"/>
      <c r="C13" s="9"/>
      <c r="D13" s="58"/>
      <c r="E13" s="18"/>
      <c r="F13" s="25">
        <f>ROUNDDOWN(F8+F10,0)</f>
        <v>36444</v>
      </c>
      <c r="G13" s="12"/>
      <c r="H13" s="13" t="s">
        <v>30</v>
      </c>
    </row>
    <row r="14" spans="1:8" x14ac:dyDescent="0.2">
      <c r="F14" t="s">
        <v>44</v>
      </c>
    </row>
  </sheetData>
  <mergeCells count="6">
    <mergeCell ref="G11:H11"/>
    <mergeCell ref="A1:H1"/>
    <mergeCell ref="G4:H4"/>
    <mergeCell ref="G6:H6"/>
    <mergeCell ref="G8:H8"/>
    <mergeCell ref="G9:H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条件入力表</vt:lpstr>
      <vt:lpstr>総括内訳表</vt:lpstr>
      <vt:lpstr>単価表1</vt:lpstr>
      <vt:lpstr>単価表1-1</vt:lpstr>
      <vt:lpstr>単価表1-2</vt:lpstr>
      <vt:lpstr>単価表1-3</vt:lpstr>
      <vt:lpstr>単価表1-4</vt:lpstr>
      <vt:lpstr>単価表1-5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N0212604</dc:creator>
  <cp:lastModifiedBy>Administrator</cp:lastModifiedBy>
  <cp:lastPrinted>2020-02-01T09:36:33Z</cp:lastPrinted>
  <dcterms:created xsi:type="dcterms:W3CDTF">2015-07-22T07:08:08Z</dcterms:created>
  <dcterms:modified xsi:type="dcterms:W3CDTF">2020-04-01T06:53:03Z</dcterms:modified>
</cp:coreProperties>
</file>