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192.168.20.240\長野窓口\nagano_2025(R7)\07_最終成果品\Ⅰ事業活動計画書制度\（５）事業活動計画書制度の見直しに係る業務\（イ）様式等の改正\"/>
    </mc:Choice>
  </mc:AlternateContent>
  <xr:revisionPtr revIDLastSave="0" documentId="13_ncr:1_{97158F9A-F474-4665-AA9A-A4117B7A8B71}" xr6:coauthVersionLast="47" xr6:coauthVersionMax="47" xr10:uidLastSave="{00000000-0000-0000-0000-000000000000}"/>
  <workbookProtection lockStructure="1"/>
  <bookViews>
    <workbookView xWindow="-28920" yWindow="-7980" windowWidth="29040" windowHeight="15720" activeTab="1" xr2:uid="{051D28A5-DD85-4315-888A-639C04FA8720}"/>
  </bookViews>
  <sheets>
    <sheet name="0_総括" sheetId="1" r:id="rId1"/>
    <sheet name="1_排出係数" sheetId="2" r:id="rId2"/>
    <sheet name="3_工場等別実績" sheetId="3" r:id="rId3"/>
    <sheet name="2-1_使用量" sheetId="4" r:id="rId4"/>
    <sheet name="2-2_使用量" sheetId="5" r:id="rId5"/>
    <sheet name="2-3_使用量" sheetId="6" r:id="rId6"/>
    <sheet name="2-4_使用量" sheetId="7" r:id="rId7"/>
    <sheet name="2-5_使用量" sheetId="8" r:id="rId8"/>
    <sheet name="2-6_使用量" sheetId="9" r:id="rId9"/>
    <sheet name="2-7_使用量" sheetId="10" r:id="rId10"/>
    <sheet name="2-8_使用量" sheetId="11" r:id="rId11"/>
    <sheet name="2-9_使用量" sheetId="12" r:id="rId12"/>
    <sheet name="2-10_使用量" sheetId="13" r:id="rId13"/>
    <sheet name="2-11_使用量" sheetId="14" r:id="rId14"/>
    <sheet name="2-12_使用量" sheetId="15" r:id="rId15"/>
    <sheet name="2-13_使用量" sheetId="16" r:id="rId16"/>
    <sheet name="2-14_使用量" sheetId="17" r:id="rId17"/>
    <sheet name="2-15_使用量" sheetId="18" r:id="rId18"/>
    <sheet name="2-16_使用量" sheetId="19" r:id="rId19"/>
    <sheet name="2-17_使用量" sheetId="20" r:id="rId20"/>
    <sheet name="2-18_使用量" sheetId="21" r:id="rId21"/>
    <sheet name="2-19_使用量" sheetId="22" r:id="rId22"/>
    <sheet name="2-20_使用量" sheetId="23" r:id="rId23"/>
  </sheets>
  <definedNames>
    <definedName name="_xlnm.Print_Area" localSheetId="0">'0_総括'!$B$2:$N$106</definedName>
    <definedName name="_xlnm.Print_Area" localSheetId="1">'1_排出係数'!$B$2:$R$78</definedName>
    <definedName name="_xlnm.Print_Area" localSheetId="3">'2-1_使用量'!$B$2:$N$60</definedName>
    <definedName name="_xlnm.Print_Area" localSheetId="12">'2-10_使用量'!$B$2:$N$60</definedName>
    <definedName name="_xlnm.Print_Area" localSheetId="13">'2-11_使用量'!$B$2:$N$60</definedName>
    <definedName name="_xlnm.Print_Area" localSheetId="14">'2-12_使用量'!$B$2:$N$60</definedName>
    <definedName name="_xlnm.Print_Area" localSheetId="15">'2-13_使用量'!$B$2:$N$60</definedName>
    <definedName name="_xlnm.Print_Area" localSheetId="16">'2-14_使用量'!$B$2:$N$60</definedName>
    <definedName name="_xlnm.Print_Area" localSheetId="17">'2-15_使用量'!$B$2:$N$60</definedName>
    <definedName name="_xlnm.Print_Area" localSheetId="18">'2-16_使用量'!$B$2:$N$60</definedName>
    <definedName name="_xlnm.Print_Area" localSheetId="19">'2-17_使用量'!$B$2:$N$60</definedName>
    <definedName name="_xlnm.Print_Area" localSheetId="20">'2-18_使用量'!$B$2:$N$60</definedName>
    <definedName name="_xlnm.Print_Area" localSheetId="21">'2-19_使用量'!$B$2:$N$60</definedName>
    <definedName name="_xlnm.Print_Area" localSheetId="4">'2-2_使用量'!$B$2:$N$60</definedName>
    <definedName name="_xlnm.Print_Area" localSheetId="22">'2-20_使用量'!$B$2:$N$60</definedName>
    <definedName name="_xlnm.Print_Area" localSheetId="5">'2-3_使用量'!$B$2:$N$60</definedName>
    <definedName name="_xlnm.Print_Area" localSheetId="6">'2-4_使用量'!$B$2:$N$60</definedName>
    <definedName name="_xlnm.Print_Area" localSheetId="7">'2-5_使用量'!$B$2:$N$60</definedName>
    <definedName name="_xlnm.Print_Area" localSheetId="8">'2-6_使用量'!$B$2:$N$60</definedName>
    <definedName name="_xlnm.Print_Area" localSheetId="9">'2-7_使用量'!$B$2:$N$60</definedName>
    <definedName name="_xlnm.Print_Area" localSheetId="10">'2-8_使用量'!$B$2:$N$60</definedName>
    <definedName name="_xlnm.Print_Area" localSheetId="11">'2-9_使用量'!$B$2:$N$60</definedName>
    <definedName name="_xlnm.Print_Area" localSheetId="2">'3_工場等別実績'!$B$2:$H$27</definedName>
    <definedName name="低炭素電力メニュー">'1_排出係数'!$I$68:$I$72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4" i="1" l="1"/>
  <c r="M103" i="1"/>
  <c r="M102" i="1"/>
  <c r="M57" i="5"/>
  <c r="M57" i="6"/>
  <c r="M57" i="7"/>
  <c r="M57" i="8"/>
  <c r="M57" i="9"/>
  <c r="M57" i="10"/>
  <c r="M57" i="11"/>
  <c r="M57" i="12"/>
  <c r="M57" i="13"/>
  <c r="M57" i="14"/>
  <c r="M57" i="15"/>
  <c r="M57" i="16"/>
  <c r="M57" i="17"/>
  <c r="M57" i="18"/>
  <c r="M57" i="19"/>
  <c r="M57" i="20"/>
  <c r="M57" i="21"/>
  <c r="M57" i="22"/>
  <c r="M57" i="23"/>
  <c r="M57" i="4"/>
  <c r="M56" i="5"/>
  <c r="M56" i="6"/>
  <c r="M56" i="7"/>
  <c r="M56" i="8"/>
  <c r="M56" i="9"/>
  <c r="M56" i="10"/>
  <c r="M56" i="11"/>
  <c r="M56" i="12"/>
  <c r="M56" i="13"/>
  <c r="M56" i="14"/>
  <c r="M56" i="15"/>
  <c r="M56" i="16"/>
  <c r="M56" i="17"/>
  <c r="M56" i="18"/>
  <c r="M56" i="19"/>
  <c r="M56" i="20"/>
  <c r="M56" i="21"/>
  <c r="M56" i="22"/>
  <c r="M56" i="23"/>
  <c r="M56" i="4"/>
  <c r="S72" i="4"/>
  <c r="S52" i="4"/>
  <c r="S48" i="4"/>
  <c r="S44" i="4"/>
  <c r="S28" i="4"/>
  <c r="S24" i="4"/>
  <c r="S23" i="4"/>
  <c r="S22" i="4"/>
  <c r="S20" i="4"/>
  <c r="S19" i="4"/>
  <c r="S18" i="4"/>
  <c r="S17" i="4"/>
  <c r="S72" i="5"/>
  <c r="S52" i="5"/>
  <c r="S48" i="5"/>
  <c r="S44" i="5"/>
  <c r="S28" i="5"/>
  <c r="S24" i="5"/>
  <c r="S23" i="5"/>
  <c r="S22" i="5"/>
  <c r="S19" i="5"/>
  <c r="S17" i="5"/>
  <c r="S72" i="6"/>
  <c r="S52" i="6"/>
  <c r="S48" i="6"/>
  <c r="S44" i="6"/>
  <c r="S28" i="6"/>
  <c r="S24" i="6"/>
  <c r="S23" i="6"/>
  <c r="S22" i="6"/>
  <c r="S19" i="6"/>
  <c r="S17" i="6"/>
  <c r="S72" i="7"/>
  <c r="S52" i="7"/>
  <c r="S48" i="7"/>
  <c r="S44" i="7"/>
  <c r="S28" i="7"/>
  <c r="S24" i="7"/>
  <c r="S23" i="7"/>
  <c r="S22" i="7"/>
  <c r="S19" i="7"/>
  <c r="S18" i="7"/>
  <c r="S17" i="7"/>
  <c r="S72" i="8"/>
  <c r="S52" i="8"/>
  <c r="S48" i="8"/>
  <c r="S44" i="8"/>
  <c r="S28" i="8"/>
  <c r="S24" i="8"/>
  <c r="S23" i="8"/>
  <c r="S22" i="8"/>
  <c r="S19" i="8"/>
  <c r="S18" i="8"/>
  <c r="S17" i="8"/>
  <c r="S72" i="9"/>
  <c r="S52" i="9"/>
  <c r="S48" i="9"/>
  <c r="S44" i="9"/>
  <c r="S28" i="9"/>
  <c r="S24" i="9"/>
  <c r="S23" i="9"/>
  <c r="S22" i="9"/>
  <c r="S19" i="9"/>
  <c r="S17" i="9"/>
  <c r="S72" i="10"/>
  <c r="S52" i="10"/>
  <c r="S48" i="10"/>
  <c r="S44" i="10"/>
  <c r="S28" i="10"/>
  <c r="S24" i="10"/>
  <c r="S23" i="10"/>
  <c r="S22" i="10"/>
  <c r="S19" i="10"/>
  <c r="S17" i="10"/>
  <c r="S72" i="11"/>
  <c r="S52" i="11"/>
  <c r="S48" i="11"/>
  <c r="S44" i="11"/>
  <c r="S28" i="11"/>
  <c r="S24" i="11"/>
  <c r="S23" i="11"/>
  <c r="S22" i="11"/>
  <c r="S19" i="11"/>
  <c r="S17" i="11"/>
  <c r="S72" i="12"/>
  <c r="S52" i="12"/>
  <c r="S48" i="12"/>
  <c r="S44" i="12"/>
  <c r="S28" i="12"/>
  <c r="S24" i="12"/>
  <c r="S23" i="12"/>
  <c r="S22" i="12"/>
  <c r="S19" i="12"/>
  <c r="S17" i="12"/>
  <c r="S72" i="13"/>
  <c r="S52" i="13"/>
  <c r="S48" i="13"/>
  <c r="S44" i="13"/>
  <c r="S28" i="13"/>
  <c r="S24" i="13"/>
  <c r="S23" i="13"/>
  <c r="S22" i="13"/>
  <c r="S19" i="13"/>
  <c r="S18" i="13"/>
  <c r="S17" i="13"/>
  <c r="S72" i="14"/>
  <c r="S52" i="14"/>
  <c r="S48" i="14"/>
  <c r="S44" i="14"/>
  <c r="S28" i="14"/>
  <c r="S24" i="14"/>
  <c r="S23" i="14"/>
  <c r="S22" i="14"/>
  <c r="S19" i="14"/>
  <c r="S17" i="14"/>
  <c r="S72" i="15"/>
  <c r="S52" i="15"/>
  <c r="S48" i="15"/>
  <c r="S44" i="15"/>
  <c r="S28" i="15"/>
  <c r="S24" i="15"/>
  <c r="S23" i="15"/>
  <c r="S22" i="15"/>
  <c r="S19" i="15"/>
  <c r="S17" i="15"/>
  <c r="S72" i="16"/>
  <c r="S52" i="16"/>
  <c r="S48" i="16"/>
  <c r="S44" i="16"/>
  <c r="S28" i="16"/>
  <c r="S24" i="16"/>
  <c r="S23" i="16"/>
  <c r="S22" i="16"/>
  <c r="S19" i="16"/>
  <c r="S17" i="16"/>
  <c r="S72" i="17"/>
  <c r="S52" i="17"/>
  <c r="S48" i="17"/>
  <c r="S44" i="17"/>
  <c r="S28" i="17"/>
  <c r="S24" i="17"/>
  <c r="S23" i="17"/>
  <c r="S22" i="17"/>
  <c r="S19" i="17"/>
  <c r="S17" i="17"/>
  <c r="S72" i="18"/>
  <c r="S52" i="18"/>
  <c r="S48" i="18"/>
  <c r="S44" i="18"/>
  <c r="S28" i="18"/>
  <c r="S24" i="18"/>
  <c r="S23" i="18"/>
  <c r="S22" i="18"/>
  <c r="S20" i="18"/>
  <c r="S19" i="18"/>
  <c r="S18" i="18"/>
  <c r="S17" i="18"/>
  <c r="S72" i="19"/>
  <c r="S52" i="19"/>
  <c r="S48" i="19"/>
  <c r="S44" i="19"/>
  <c r="S28" i="19"/>
  <c r="S24" i="19"/>
  <c r="S23" i="19"/>
  <c r="S22" i="19"/>
  <c r="S19" i="19"/>
  <c r="S17" i="19"/>
  <c r="S72" i="20"/>
  <c r="S52" i="20"/>
  <c r="S48" i="20"/>
  <c r="S44" i="20"/>
  <c r="S28" i="20"/>
  <c r="S24" i="20"/>
  <c r="S23" i="20"/>
  <c r="S22" i="20"/>
  <c r="S19" i="20"/>
  <c r="S18" i="20"/>
  <c r="S17" i="20"/>
  <c r="S72" i="21"/>
  <c r="S52" i="21"/>
  <c r="S48" i="21"/>
  <c r="S44" i="21"/>
  <c r="S28" i="21"/>
  <c r="S24" i="21"/>
  <c r="S23" i="21"/>
  <c r="S22" i="21"/>
  <c r="S19" i="21"/>
  <c r="S17" i="21"/>
  <c r="S72" i="22"/>
  <c r="S52" i="22"/>
  <c r="S48" i="22"/>
  <c r="S44" i="22"/>
  <c r="S28" i="22"/>
  <c r="S24" i="22"/>
  <c r="S23" i="22"/>
  <c r="S22" i="22"/>
  <c r="S19" i="22"/>
  <c r="S17" i="22"/>
  <c r="S72" i="23"/>
  <c r="S52" i="23"/>
  <c r="S48" i="23"/>
  <c r="S44" i="23"/>
  <c r="S28" i="23"/>
  <c r="S24" i="23"/>
  <c r="S23" i="23"/>
  <c r="S22" i="23"/>
  <c r="S19" i="23"/>
  <c r="S17" i="23"/>
  <c r="M59" i="4"/>
  <c r="M59" i="5"/>
  <c r="M59" i="6"/>
  <c r="M59" i="7"/>
  <c r="M59" i="8"/>
  <c r="M59" i="9"/>
  <c r="M59" i="10"/>
  <c r="M59" i="11"/>
  <c r="M59" i="12"/>
  <c r="M59" i="13"/>
  <c r="M59" i="14"/>
  <c r="M59" i="15"/>
  <c r="M59" i="16"/>
  <c r="M59" i="17"/>
  <c r="M59" i="18"/>
  <c r="M59" i="19"/>
  <c r="M59" i="20"/>
  <c r="M59" i="21"/>
  <c r="M59" i="22"/>
  <c r="M59" i="23"/>
  <c r="N5" i="5"/>
  <c r="N5" i="6"/>
  <c r="N5" i="7"/>
  <c r="N5" i="8"/>
  <c r="N5" i="9"/>
  <c r="N5" i="10"/>
  <c r="N5" i="11"/>
  <c r="N5" i="12"/>
  <c r="N5" i="13"/>
  <c r="N5" i="14"/>
  <c r="N5" i="15"/>
  <c r="N5" i="16"/>
  <c r="N5" i="17"/>
  <c r="N5" i="18"/>
  <c r="N5" i="19"/>
  <c r="N5" i="20"/>
  <c r="N5" i="21"/>
  <c r="N5" i="22"/>
  <c r="N5" i="23"/>
  <c r="N5" i="4"/>
  <c r="AA56" i="2"/>
  <c r="AA55" i="2"/>
  <c r="AA44" i="2"/>
  <c r="AA37" i="2"/>
  <c r="AA36" i="2"/>
  <c r="M24" i="5"/>
  <c r="M24" i="6"/>
  <c r="M24" i="7"/>
  <c r="M24" i="8"/>
  <c r="M24" i="9"/>
  <c r="M24" i="10"/>
  <c r="M24" i="11"/>
  <c r="M24" i="12"/>
  <c r="M24" i="13"/>
  <c r="M24" i="14"/>
  <c r="M24" i="15"/>
  <c r="M24" i="16"/>
  <c r="M24" i="17"/>
  <c r="M24" i="18"/>
  <c r="M24" i="19"/>
  <c r="M24" i="20"/>
  <c r="M24" i="21"/>
  <c r="M24" i="22"/>
  <c r="M24" i="23"/>
  <c r="M24" i="4"/>
  <c r="U81" i="23"/>
  <c r="X81" i="23" s="1"/>
  <c r="U80" i="23"/>
  <c r="X80" i="23" s="1"/>
  <c r="U79" i="23"/>
  <c r="X79" i="23" s="1"/>
  <c r="U78" i="23"/>
  <c r="X78" i="23" s="1"/>
  <c r="W73" i="23"/>
  <c r="V73" i="23"/>
  <c r="U73" i="23"/>
  <c r="X73" i="23" s="1"/>
  <c r="V72" i="23"/>
  <c r="U72" i="23"/>
  <c r="X72" i="23" s="1"/>
  <c r="W71" i="23"/>
  <c r="V71" i="23"/>
  <c r="U71" i="23"/>
  <c r="X71" i="23" s="1"/>
  <c r="W70" i="23"/>
  <c r="V70" i="23"/>
  <c r="U70" i="23"/>
  <c r="X70" i="23" s="1"/>
  <c r="W69" i="23"/>
  <c r="Y69" i="23" s="1"/>
  <c r="V69" i="23"/>
  <c r="U69" i="23"/>
  <c r="X69" i="23" s="1"/>
  <c r="X68" i="23"/>
  <c r="W68" i="23"/>
  <c r="Y68" i="23" s="1"/>
  <c r="V68" i="23"/>
  <c r="U68" i="23"/>
  <c r="X67" i="23"/>
  <c r="W67" i="23"/>
  <c r="Y67" i="23" s="1"/>
  <c r="V67" i="23"/>
  <c r="U67" i="23"/>
  <c r="Y66" i="23"/>
  <c r="X66" i="23"/>
  <c r="W66" i="23"/>
  <c r="V66" i="23"/>
  <c r="U66" i="23"/>
  <c r="T65" i="23"/>
  <c r="V65" i="23" s="1"/>
  <c r="T64" i="23"/>
  <c r="W64" i="23" s="1"/>
  <c r="Y64" i="23" s="1"/>
  <c r="X63" i="23"/>
  <c r="W63" i="23"/>
  <c r="V63" i="23"/>
  <c r="U63" i="23"/>
  <c r="W62" i="23"/>
  <c r="V62" i="23"/>
  <c r="U62" i="23"/>
  <c r="X62" i="23" s="1"/>
  <c r="X61" i="23"/>
  <c r="W61" i="23"/>
  <c r="V61" i="23"/>
  <c r="U61" i="23"/>
  <c r="W60" i="23"/>
  <c r="V60" i="23"/>
  <c r="U60" i="23"/>
  <c r="X60" i="23" s="1"/>
  <c r="Y59" i="23"/>
  <c r="X59" i="23"/>
  <c r="W59" i="23"/>
  <c r="V59" i="23"/>
  <c r="U59" i="23"/>
  <c r="W58" i="23"/>
  <c r="Y58" i="23" s="1"/>
  <c r="V58" i="23"/>
  <c r="U58" i="23"/>
  <c r="X58" i="23" s="1"/>
  <c r="W57" i="23"/>
  <c r="Y57" i="23" s="1"/>
  <c r="V57" i="23"/>
  <c r="U57" i="23"/>
  <c r="X57" i="23" s="1"/>
  <c r="Y56" i="23"/>
  <c r="X56" i="23"/>
  <c r="W56" i="23"/>
  <c r="V56" i="23"/>
  <c r="U56" i="23"/>
  <c r="W55" i="23"/>
  <c r="Y55" i="23" s="1"/>
  <c r="V55" i="23"/>
  <c r="U55" i="23"/>
  <c r="X55" i="23" s="1"/>
  <c r="W54" i="23"/>
  <c r="Y54" i="23" s="1"/>
  <c r="V54" i="23"/>
  <c r="U54" i="23"/>
  <c r="X54" i="23" s="1"/>
  <c r="M54" i="23"/>
  <c r="T53" i="23"/>
  <c r="V53" i="23" s="1"/>
  <c r="M53" i="23"/>
  <c r="W52" i="23"/>
  <c r="V52" i="23"/>
  <c r="U52" i="23"/>
  <c r="X52" i="23" s="1"/>
  <c r="M52" i="23"/>
  <c r="W51" i="23"/>
  <c r="V51" i="23"/>
  <c r="U51" i="23"/>
  <c r="X51" i="23" s="1"/>
  <c r="M51" i="23"/>
  <c r="X50" i="23"/>
  <c r="W50" i="23"/>
  <c r="V50" i="23"/>
  <c r="U50" i="23"/>
  <c r="M50" i="23"/>
  <c r="W49" i="23"/>
  <c r="V49" i="23"/>
  <c r="U49" i="23"/>
  <c r="X49" i="23" s="1"/>
  <c r="X48" i="23"/>
  <c r="V48" i="23"/>
  <c r="U48" i="23"/>
  <c r="W47" i="23"/>
  <c r="V47" i="23"/>
  <c r="U47" i="23"/>
  <c r="X47" i="23" s="1"/>
  <c r="T46" i="23"/>
  <c r="W46" i="23" s="1"/>
  <c r="T45" i="23"/>
  <c r="V45" i="23" s="1"/>
  <c r="V44" i="23"/>
  <c r="U44" i="23"/>
  <c r="X44" i="23" s="1"/>
  <c r="Y43" i="23"/>
  <c r="X43" i="23"/>
  <c r="W43" i="23"/>
  <c r="V43" i="23"/>
  <c r="U43" i="23"/>
  <c r="W42" i="23"/>
  <c r="Y42" i="23" s="1"/>
  <c r="V42" i="23"/>
  <c r="U42" i="23"/>
  <c r="X42" i="23" s="1"/>
  <c r="W41" i="23"/>
  <c r="Y41" i="23" s="1"/>
  <c r="V41" i="23"/>
  <c r="U41" i="23"/>
  <c r="X41" i="23" s="1"/>
  <c r="J41" i="23"/>
  <c r="I41" i="23"/>
  <c r="W40" i="23"/>
  <c r="Y40" i="23" s="1"/>
  <c r="V40" i="23"/>
  <c r="U40" i="23"/>
  <c r="X40" i="23" s="1"/>
  <c r="M40" i="23"/>
  <c r="L40" i="23"/>
  <c r="K40" i="23"/>
  <c r="Y39" i="23"/>
  <c r="W39" i="23"/>
  <c r="V39" i="23"/>
  <c r="U39" i="23"/>
  <c r="X39" i="23" s="1"/>
  <c r="M39" i="23"/>
  <c r="K39" i="23"/>
  <c r="Y38" i="23"/>
  <c r="W38" i="23"/>
  <c r="V38" i="23"/>
  <c r="U38" i="23"/>
  <c r="X38" i="23" s="1"/>
  <c r="M38" i="23"/>
  <c r="K38" i="23"/>
  <c r="K41" i="23" s="1"/>
  <c r="N44" i="23" s="1"/>
  <c r="X37" i="23"/>
  <c r="W37" i="23"/>
  <c r="Y37" i="23" s="1"/>
  <c r="V37" i="23"/>
  <c r="U37" i="23"/>
  <c r="K37" i="23"/>
  <c r="H37" i="23"/>
  <c r="Q37" i="23" s="1"/>
  <c r="E37" i="23"/>
  <c r="X36" i="23"/>
  <c r="W36" i="23"/>
  <c r="Y36" i="23" s="1"/>
  <c r="V36" i="23"/>
  <c r="U36" i="23"/>
  <c r="K36" i="23"/>
  <c r="H36" i="23"/>
  <c r="Q36" i="23" s="1"/>
  <c r="E36" i="23"/>
  <c r="X35" i="23"/>
  <c r="W35" i="23"/>
  <c r="Y35" i="23" s="1"/>
  <c r="V35" i="23"/>
  <c r="U35" i="23"/>
  <c r="K35" i="23"/>
  <c r="H35" i="23"/>
  <c r="Q35" i="23" s="1"/>
  <c r="E35" i="23"/>
  <c r="X34" i="23"/>
  <c r="W34" i="23"/>
  <c r="Y34" i="23" s="1"/>
  <c r="V34" i="23"/>
  <c r="U34" i="23"/>
  <c r="K34" i="23"/>
  <c r="H34" i="23"/>
  <c r="Q34" i="23" s="1"/>
  <c r="E34" i="23"/>
  <c r="X33" i="23"/>
  <c r="W33" i="23"/>
  <c r="Y33" i="23" s="1"/>
  <c r="V33" i="23"/>
  <c r="U33" i="23"/>
  <c r="K33" i="23"/>
  <c r="H33" i="23"/>
  <c r="Q33" i="23" s="1"/>
  <c r="E33" i="23"/>
  <c r="X32" i="23"/>
  <c r="W32" i="23"/>
  <c r="Y32" i="23" s="1"/>
  <c r="V32" i="23"/>
  <c r="U32" i="23"/>
  <c r="M32" i="23"/>
  <c r="K32" i="23"/>
  <c r="N32" i="23" s="1"/>
  <c r="N41" i="23" s="1"/>
  <c r="W31" i="23"/>
  <c r="Y31" i="23" s="1"/>
  <c r="V31" i="23"/>
  <c r="U31" i="23"/>
  <c r="X31" i="23" s="1"/>
  <c r="Y30" i="23"/>
  <c r="W30" i="23"/>
  <c r="V30" i="23"/>
  <c r="U30" i="23"/>
  <c r="X30" i="23" s="1"/>
  <c r="Y29" i="23"/>
  <c r="X29" i="23"/>
  <c r="W29" i="23"/>
  <c r="V29" i="23"/>
  <c r="U29" i="23"/>
  <c r="M29" i="23"/>
  <c r="L29" i="23"/>
  <c r="K29" i="23"/>
  <c r="M28" i="23"/>
  <c r="L28" i="23"/>
  <c r="K28" i="23"/>
  <c r="Y27" i="23"/>
  <c r="X27" i="23"/>
  <c r="W27" i="23"/>
  <c r="V27" i="23"/>
  <c r="U27" i="23"/>
  <c r="M27" i="23"/>
  <c r="L27" i="23"/>
  <c r="K27" i="23"/>
  <c r="Y26" i="23"/>
  <c r="X26" i="23"/>
  <c r="W26" i="23"/>
  <c r="V26" i="23"/>
  <c r="U26" i="23"/>
  <c r="M26" i="23"/>
  <c r="L26" i="23"/>
  <c r="K26" i="23"/>
  <c r="Y25" i="23"/>
  <c r="X25" i="23"/>
  <c r="W25" i="23"/>
  <c r="V25" i="23"/>
  <c r="U25" i="23"/>
  <c r="M25" i="23"/>
  <c r="K25" i="23"/>
  <c r="W72" i="23" s="1"/>
  <c r="W24" i="23"/>
  <c r="Y24" i="23" s="1"/>
  <c r="V24" i="23"/>
  <c r="U24" i="23"/>
  <c r="X24" i="23" s="1"/>
  <c r="K24" i="23"/>
  <c r="W23" i="23"/>
  <c r="Y23" i="23" s="1"/>
  <c r="V23" i="23"/>
  <c r="U23" i="23"/>
  <c r="X23" i="23" s="1"/>
  <c r="M23" i="23"/>
  <c r="K23" i="23"/>
  <c r="W48" i="23" s="1"/>
  <c r="V22" i="23"/>
  <c r="U22" i="23"/>
  <c r="X22" i="23" s="1"/>
  <c r="M22" i="23"/>
  <c r="K22" i="23"/>
  <c r="N22" i="23" s="1"/>
  <c r="Y21" i="23"/>
  <c r="W21" i="23"/>
  <c r="V21" i="23"/>
  <c r="U21" i="23"/>
  <c r="X21" i="23" s="1"/>
  <c r="P21" i="23"/>
  <c r="W28" i="23" s="1"/>
  <c r="Y28" i="23" s="1"/>
  <c r="M21" i="23"/>
  <c r="K21" i="23"/>
  <c r="N21" i="23" s="1"/>
  <c r="Y20" i="23"/>
  <c r="X20" i="23"/>
  <c r="W20" i="23"/>
  <c r="V20" i="23"/>
  <c r="U20" i="23"/>
  <c r="M20" i="23"/>
  <c r="K20" i="23"/>
  <c r="N20" i="23" s="1"/>
  <c r="X19" i="23"/>
  <c r="W19" i="23"/>
  <c r="Y19" i="23" s="1"/>
  <c r="V19" i="23"/>
  <c r="U19" i="23"/>
  <c r="N19" i="23"/>
  <c r="M19" i="23"/>
  <c r="K19" i="23"/>
  <c r="W18" i="23"/>
  <c r="Y18" i="23" s="1"/>
  <c r="V18" i="23"/>
  <c r="U18" i="23"/>
  <c r="X18" i="23" s="1"/>
  <c r="N18" i="23"/>
  <c r="M18" i="23"/>
  <c r="K18" i="23"/>
  <c r="W22" i="23" s="1"/>
  <c r="Y22" i="23" s="1"/>
  <c r="W17" i="23"/>
  <c r="Y17" i="23" s="1"/>
  <c r="V17" i="23"/>
  <c r="U17" i="23"/>
  <c r="X17" i="23" s="1"/>
  <c r="N17" i="23"/>
  <c r="M17" i="23"/>
  <c r="K17" i="23"/>
  <c r="G4" i="23"/>
  <c r="U81" i="22"/>
  <c r="X81" i="22" s="1"/>
  <c r="U80" i="22"/>
  <c r="X80" i="22" s="1"/>
  <c r="X79" i="22"/>
  <c r="U79" i="22"/>
  <c r="W79" i="22" s="1"/>
  <c r="U78" i="22"/>
  <c r="W78" i="22" s="1"/>
  <c r="W73" i="22"/>
  <c r="V73" i="22"/>
  <c r="U73" i="22"/>
  <c r="X73" i="22" s="1"/>
  <c r="V72" i="22"/>
  <c r="U72" i="22"/>
  <c r="X72" i="22" s="1"/>
  <c r="W71" i="22"/>
  <c r="V71" i="22"/>
  <c r="U71" i="22"/>
  <c r="X71" i="22" s="1"/>
  <c r="W70" i="22"/>
  <c r="V70" i="22"/>
  <c r="U70" i="22"/>
  <c r="X70" i="22" s="1"/>
  <c r="W69" i="22"/>
  <c r="Y69" i="22" s="1"/>
  <c r="V69" i="22"/>
  <c r="U69" i="22"/>
  <c r="X69" i="22" s="1"/>
  <c r="X68" i="22"/>
  <c r="W68" i="22"/>
  <c r="Y68" i="22" s="1"/>
  <c r="V68" i="22"/>
  <c r="U68" i="22"/>
  <c r="X67" i="22"/>
  <c r="W67" i="22"/>
  <c r="Y67" i="22" s="1"/>
  <c r="V67" i="22"/>
  <c r="U67" i="22"/>
  <c r="Y66" i="22"/>
  <c r="X66" i="22"/>
  <c r="W66" i="22"/>
  <c r="V66" i="22"/>
  <c r="U66" i="22"/>
  <c r="T65" i="22"/>
  <c r="W65" i="22" s="1"/>
  <c r="Y65" i="22" s="1"/>
  <c r="T64" i="22"/>
  <c r="W64" i="22" s="1"/>
  <c r="Y64" i="22" s="1"/>
  <c r="X63" i="22"/>
  <c r="W63" i="22"/>
  <c r="V63" i="22"/>
  <c r="U63" i="22"/>
  <c r="W62" i="22"/>
  <c r="V62" i="22"/>
  <c r="U62" i="22"/>
  <c r="X62" i="22" s="1"/>
  <c r="X61" i="22"/>
  <c r="W61" i="22"/>
  <c r="V61" i="22"/>
  <c r="U61" i="22"/>
  <c r="W60" i="22"/>
  <c r="V60" i="22"/>
  <c r="U60" i="22"/>
  <c r="X60" i="22" s="1"/>
  <c r="Y59" i="22"/>
  <c r="X59" i="22"/>
  <c r="W59" i="22"/>
  <c r="V59" i="22"/>
  <c r="U59" i="22"/>
  <c r="Y58" i="22"/>
  <c r="W58" i="22"/>
  <c r="V58" i="22"/>
  <c r="U58" i="22"/>
  <c r="X58" i="22" s="1"/>
  <c r="W57" i="22"/>
  <c r="Y57" i="22" s="1"/>
  <c r="V57" i="22"/>
  <c r="U57" i="22"/>
  <c r="X57" i="22" s="1"/>
  <c r="Y56" i="22"/>
  <c r="X56" i="22"/>
  <c r="W56" i="22"/>
  <c r="V56" i="22"/>
  <c r="U56" i="22"/>
  <c r="Y55" i="22"/>
  <c r="W55" i="22"/>
  <c r="V55" i="22"/>
  <c r="U55" i="22"/>
  <c r="X55" i="22" s="1"/>
  <c r="W54" i="22"/>
  <c r="Y54" i="22" s="1"/>
  <c r="V54" i="22"/>
  <c r="U54" i="22"/>
  <c r="X54" i="22" s="1"/>
  <c r="M54" i="22"/>
  <c r="T53" i="22"/>
  <c r="V53" i="22" s="1"/>
  <c r="M53" i="22"/>
  <c r="W52" i="22"/>
  <c r="V52" i="22"/>
  <c r="U52" i="22"/>
  <c r="X52" i="22" s="1"/>
  <c r="M52" i="22"/>
  <c r="W51" i="22"/>
  <c r="V51" i="22"/>
  <c r="U51" i="22"/>
  <c r="X51" i="22" s="1"/>
  <c r="M51" i="22"/>
  <c r="X50" i="22"/>
  <c r="W50" i="22"/>
  <c r="V50" i="22"/>
  <c r="U50" i="22"/>
  <c r="M50" i="22"/>
  <c r="W49" i="22"/>
  <c r="V49" i="22"/>
  <c r="U49" i="22"/>
  <c r="X49" i="22" s="1"/>
  <c r="X48" i="22"/>
  <c r="V48" i="22"/>
  <c r="U48" i="22"/>
  <c r="W47" i="22"/>
  <c r="V47" i="22"/>
  <c r="U47" i="22"/>
  <c r="X47" i="22" s="1"/>
  <c r="T46" i="22"/>
  <c r="U46" i="22" s="1"/>
  <c r="X46" i="22" s="1"/>
  <c r="T45" i="22"/>
  <c r="W45" i="22" s="1"/>
  <c r="V44" i="22"/>
  <c r="U44" i="22"/>
  <c r="X44" i="22" s="1"/>
  <c r="Y43" i="22"/>
  <c r="X43" i="22"/>
  <c r="W43" i="22"/>
  <c r="V43" i="22"/>
  <c r="U43" i="22"/>
  <c r="W42" i="22"/>
  <c r="Y42" i="22" s="1"/>
  <c r="V42" i="22"/>
  <c r="U42" i="22"/>
  <c r="X42" i="22" s="1"/>
  <c r="W41" i="22"/>
  <c r="Y41" i="22" s="1"/>
  <c r="V41" i="22"/>
  <c r="U41" i="22"/>
  <c r="X41" i="22" s="1"/>
  <c r="J41" i="22"/>
  <c r="I41" i="22"/>
  <c r="W40" i="22"/>
  <c r="Y40" i="22" s="1"/>
  <c r="V40" i="22"/>
  <c r="U40" i="22"/>
  <c r="X40" i="22" s="1"/>
  <c r="M40" i="22"/>
  <c r="L40" i="22"/>
  <c r="K40" i="22"/>
  <c r="Y39" i="22"/>
  <c r="W39" i="22"/>
  <c r="V39" i="22"/>
  <c r="U39" i="22"/>
  <c r="X39" i="22" s="1"/>
  <c r="M39" i="22"/>
  <c r="K39" i="22"/>
  <c r="Y38" i="22"/>
  <c r="W38" i="22"/>
  <c r="V38" i="22"/>
  <c r="U38" i="22"/>
  <c r="X38" i="22" s="1"/>
  <c r="M38" i="22"/>
  <c r="K38" i="22"/>
  <c r="X37" i="22"/>
  <c r="W37" i="22"/>
  <c r="Y37" i="22" s="1"/>
  <c r="V37" i="22"/>
  <c r="U37" i="22"/>
  <c r="K37" i="22"/>
  <c r="H37" i="22"/>
  <c r="Q37" i="22" s="1"/>
  <c r="E37" i="22"/>
  <c r="X36" i="22"/>
  <c r="W36" i="22"/>
  <c r="Y36" i="22" s="1"/>
  <c r="V36" i="22"/>
  <c r="U36" i="22"/>
  <c r="K36" i="22"/>
  <c r="H36" i="22"/>
  <c r="Q36" i="22" s="1"/>
  <c r="E36" i="22"/>
  <c r="X35" i="22"/>
  <c r="W35" i="22"/>
  <c r="Y35" i="22" s="1"/>
  <c r="V35" i="22"/>
  <c r="U35" i="22"/>
  <c r="K35" i="22"/>
  <c r="H35" i="22"/>
  <c r="Q35" i="22" s="1"/>
  <c r="E35" i="22"/>
  <c r="X34" i="22"/>
  <c r="W34" i="22"/>
  <c r="Y34" i="22" s="1"/>
  <c r="V34" i="22"/>
  <c r="U34" i="22"/>
  <c r="K34" i="22"/>
  <c r="H34" i="22"/>
  <c r="Q34" i="22" s="1"/>
  <c r="E34" i="22"/>
  <c r="X33" i="22"/>
  <c r="W33" i="22"/>
  <c r="Y33" i="22" s="1"/>
  <c r="V33" i="22"/>
  <c r="U33" i="22"/>
  <c r="K33" i="22"/>
  <c r="H33" i="22"/>
  <c r="Q33" i="22" s="1"/>
  <c r="E33" i="22"/>
  <c r="X32" i="22"/>
  <c r="W32" i="22"/>
  <c r="Y32" i="22" s="1"/>
  <c r="V32" i="22"/>
  <c r="U32" i="22"/>
  <c r="M32" i="22"/>
  <c r="K32" i="22"/>
  <c r="K41" i="22" s="1"/>
  <c r="N44" i="22" s="1"/>
  <c r="Y31" i="22"/>
  <c r="W31" i="22"/>
  <c r="V31" i="22"/>
  <c r="U31" i="22"/>
  <c r="X31" i="22" s="1"/>
  <c r="Y30" i="22"/>
  <c r="W30" i="22"/>
  <c r="V30" i="22"/>
  <c r="U30" i="22"/>
  <c r="X30" i="22" s="1"/>
  <c r="Y29" i="22"/>
  <c r="X29" i="22"/>
  <c r="W29" i="22"/>
  <c r="V29" i="22"/>
  <c r="U29" i="22"/>
  <c r="M29" i="22"/>
  <c r="L29" i="22"/>
  <c r="K29" i="22"/>
  <c r="M28" i="22"/>
  <c r="L28" i="22"/>
  <c r="K28" i="22"/>
  <c r="Y27" i="22"/>
  <c r="X27" i="22"/>
  <c r="W27" i="22"/>
  <c r="V27" i="22"/>
  <c r="U27" i="22"/>
  <c r="M27" i="22"/>
  <c r="L27" i="22"/>
  <c r="K27" i="22"/>
  <c r="Y26" i="22"/>
  <c r="X26" i="22"/>
  <c r="W26" i="22"/>
  <c r="V26" i="22"/>
  <c r="U26" i="22"/>
  <c r="M26" i="22"/>
  <c r="L26" i="22"/>
  <c r="K26" i="22"/>
  <c r="Y25" i="22"/>
  <c r="X25" i="22"/>
  <c r="W25" i="22"/>
  <c r="V25" i="22"/>
  <c r="U25" i="22"/>
  <c r="M25" i="22"/>
  <c r="K25" i="22"/>
  <c r="W72" i="22" s="1"/>
  <c r="W24" i="22"/>
  <c r="Y24" i="22" s="1"/>
  <c r="V24" i="22"/>
  <c r="U24" i="22"/>
  <c r="X24" i="22" s="1"/>
  <c r="K24" i="22"/>
  <c r="W23" i="22"/>
  <c r="Y23" i="22" s="1"/>
  <c r="V23" i="22"/>
  <c r="U23" i="22"/>
  <c r="X23" i="22" s="1"/>
  <c r="M23" i="22"/>
  <c r="K23" i="22"/>
  <c r="W48" i="22" s="1"/>
  <c r="V22" i="22"/>
  <c r="U22" i="22"/>
  <c r="X22" i="22" s="1"/>
  <c r="M22" i="22"/>
  <c r="K22" i="22"/>
  <c r="W44" i="22" s="1"/>
  <c r="Y44" i="22" s="1"/>
  <c r="Y21" i="22"/>
  <c r="X21" i="22"/>
  <c r="W21" i="22"/>
  <c r="V21" i="22"/>
  <c r="U21" i="22"/>
  <c r="P21" i="22"/>
  <c r="W28" i="22" s="1"/>
  <c r="Y28" i="22" s="1"/>
  <c r="M21" i="22"/>
  <c r="K21" i="22"/>
  <c r="N21" i="22" s="1"/>
  <c r="Y20" i="22"/>
  <c r="X20" i="22"/>
  <c r="W20" i="22"/>
  <c r="V20" i="22"/>
  <c r="U20" i="22"/>
  <c r="N20" i="22"/>
  <c r="M20" i="22"/>
  <c r="K20" i="22"/>
  <c r="X19" i="22"/>
  <c r="W19" i="22"/>
  <c r="Y19" i="22" s="1"/>
  <c r="V19" i="22"/>
  <c r="U19" i="22"/>
  <c r="M19" i="22"/>
  <c r="K19" i="22"/>
  <c r="N19" i="22" s="1"/>
  <c r="Y18" i="22"/>
  <c r="W18" i="22"/>
  <c r="V18" i="22"/>
  <c r="U18" i="22"/>
  <c r="X18" i="22" s="1"/>
  <c r="N18" i="22"/>
  <c r="M18" i="22"/>
  <c r="K18" i="22"/>
  <c r="W22" i="22" s="1"/>
  <c r="Y22" i="22" s="1"/>
  <c r="W17" i="22"/>
  <c r="Y17" i="22" s="1"/>
  <c r="V17" i="22"/>
  <c r="U17" i="22"/>
  <c r="X17" i="22" s="1"/>
  <c r="N17" i="22"/>
  <c r="M17" i="22"/>
  <c r="K17" i="22"/>
  <c r="G4" i="22"/>
  <c r="W81" i="21"/>
  <c r="U81" i="21"/>
  <c r="X81" i="21" s="1"/>
  <c r="U80" i="21"/>
  <c r="X80" i="21" s="1"/>
  <c r="U79" i="21"/>
  <c r="X79" i="21" s="1"/>
  <c r="U78" i="21"/>
  <c r="X78" i="21" s="1"/>
  <c r="W73" i="21"/>
  <c r="V73" i="21"/>
  <c r="U73" i="21"/>
  <c r="X73" i="21" s="1"/>
  <c r="W72" i="21"/>
  <c r="V72" i="21"/>
  <c r="U72" i="21"/>
  <c r="X72" i="21" s="1"/>
  <c r="W71" i="21"/>
  <c r="V71" i="21"/>
  <c r="U71" i="21"/>
  <c r="X71" i="21" s="1"/>
  <c r="W70" i="21"/>
  <c r="V70" i="21"/>
  <c r="U70" i="21"/>
  <c r="X70" i="21" s="1"/>
  <c r="Y69" i="21"/>
  <c r="W69" i="21"/>
  <c r="V69" i="21"/>
  <c r="U69" i="21"/>
  <c r="X69" i="21" s="1"/>
  <c r="X68" i="21"/>
  <c r="W68" i="21"/>
  <c r="Y68" i="21" s="1"/>
  <c r="V68" i="21"/>
  <c r="U68" i="21"/>
  <c r="X67" i="21"/>
  <c r="W67" i="21"/>
  <c r="Y67" i="21" s="1"/>
  <c r="V67" i="21"/>
  <c r="U67" i="21"/>
  <c r="Y66" i="21"/>
  <c r="X66" i="21"/>
  <c r="W66" i="21"/>
  <c r="V66" i="21"/>
  <c r="U66" i="21"/>
  <c r="T65" i="21"/>
  <c r="U65" i="21" s="1"/>
  <c r="X65" i="21" s="1"/>
  <c r="T64" i="21"/>
  <c r="W64" i="21" s="1"/>
  <c r="Y64" i="21" s="1"/>
  <c r="X63" i="21"/>
  <c r="W63" i="21"/>
  <c r="V63" i="21"/>
  <c r="U63" i="21"/>
  <c r="W62" i="21"/>
  <c r="V62" i="21"/>
  <c r="U62" i="21"/>
  <c r="X62" i="21" s="1"/>
  <c r="X61" i="21"/>
  <c r="W61" i="21"/>
  <c r="V61" i="21"/>
  <c r="U61" i="21"/>
  <c r="W60" i="21"/>
  <c r="V60" i="21"/>
  <c r="U60" i="21"/>
  <c r="X60" i="21" s="1"/>
  <c r="Y59" i="21"/>
  <c r="X59" i="21"/>
  <c r="W59" i="21"/>
  <c r="V59" i="21"/>
  <c r="U59" i="21"/>
  <c r="W58" i="21"/>
  <c r="Y58" i="21" s="1"/>
  <c r="V58" i="21"/>
  <c r="U58" i="21"/>
  <c r="X58" i="21" s="1"/>
  <c r="X57" i="21"/>
  <c r="W57" i="21"/>
  <c r="Y57" i="21" s="1"/>
  <c r="V57" i="21"/>
  <c r="U57" i="21"/>
  <c r="Y56" i="21"/>
  <c r="X56" i="21"/>
  <c r="W56" i="21"/>
  <c r="V56" i="21"/>
  <c r="U56" i="21"/>
  <c r="W55" i="21"/>
  <c r="Y55" i="21" s="1"/>
  <c r="V55" i="21"/>
  <c r="U55" i="21"/>
  <c r="X55" i="21" s="1"/>
  <c r="Y54" i="21"/>
  <c r="X54" i="21"/>
  <c r="W54" i="21"/>
  <c r="V54" i="21"/>
  <c r="U54" i="21"/>
  <c r="M54" i="21"/>
  <c r="T53" i="21"/>
  <c r="W53" i="21" s="1"/>
  <c r="M53" i="21"/>
  <c r="W52" i="21"/>
  <c r="V52" i="21"/>
  <c r="U52" i="21"/>
  <c r="X52" i="21" s="1"/>
  <c r="M52" i="21"/>
  <c r="X51" i="21"/>
  <c r="W51" i="21"/>
  <c r="V51" i="21"/>
  <c r="U51" i="21"/>
  <c r="M51" i="21"/>
  <c r="X50" i="21"/>
  <c r="W50" i="21"/>
  <c r="V50" i="21"/>
  <c r="U50" i="21"/>
  <c r="M50" i="21"/>
  <c r="X49" i="21"/>
  <c r="W49" i="21"/>
  <c r="V49" i="21"/>
  <c r="U49" i="21"/>
  <c r="X48" i="21"/>
  <c r="V48" i="21"/>
  <c r="U48" i="21"/>
  <c r="X47" i="21"/>
  <c r="W47" i="21"/>
  <c r="V47" i="21"/>
  <c r="U47" i="21"/>
  <c r="T46" i="21"/>
  <c r="W46" i="21" s="1"/>
  <c r="Y46" i="21" s="1"/>
  <c r="T45" i="21"/>
  <c r="U45" i="21" s="1"/>
  <c r="X45" i="21" s="1"/>
  <c r="X44" i="21"/>
  <c r="V44" i="21"/>
  <c r="U44" i="21"/>
  <c r="Y43" i="21"/>
  <c r="W43" i="21"/>
  <c r="V43" i="21"/>
  <c r="U43" i="21"/>
  <c r="X43" i="21" s="1"/>
  <c r="W42" i="21"/>
  <c r="Y42" i="21" s="1"/>
  <c r="V42" i="21"/>
  <c r="U42" i="21"/>
  <c r="X42" i="21" s="1"/>
  <c r="Y41" i="21"/>
  <c r="X41" i="21"/>
  <c r="W41" i="21"/>
  <c r="V41" i="21"/>
  <c r="U41" i="21"/>
  <c r="J41" i="21"/>
  <c r="I41" i="21"/>
  <c r="Y40" i="21"/>
  <c r="X40" i="21"/>
  <c r="W40" i="21"/>
  <c r="V40" i="21"/>
  <c r="U40" i="21"/>
  <c r="M40" i="21"/>
  <c r="L40" i="21"/>
  <c r="K40" i="21"/>
  <c r="X39" i="21"/>
  <c r="W39" i="21"/>
  <c r="Y39" i="21" s="1"/>
  <c r="V39" i="21"/>
  <c r="U39" i="21"/>
  <c r="M39" i="21"/>
  <c r="K39" i="21"/>
  <c r="Y38" i="21"/>
  <c r="W38" i="21"/>
  <c r="V38" i="21"/>
  <c r="U38" i="21"/>
  <c r="X38" i="21" s="1"/>
  <c r="M38" i="21"/>
  <c r="K38" i="21"/>
  <c r="X37" i="21"/>
  <c r="W37" i="21"/>
  <c r="Y37" i="21" s="1"/>
  <c r="V37" i="21"/>
  <c r="U37" i="21"/>
  <c r="K37" i="21"/>
  <c r="H37" i="21"/>
  <c r="P37" i="21" s="1"/>
  <c r="E37" i="21"/>
  <c r="X36" i="21"/>
  <c r="W36" i="21"/>
  <c r="Y36" i="21" s="1"/>
  <c r="V36" i="21"/>
  <c r="U36" i="21"/>
  <c r="K36" i="21"/>
  <c r="H36" i="21"/>
  <c r="P36" i="21" s="1"/>
  <c r="E36" i="21"/>
  <c r="X35" i="21"/>
  <c r="W35" i="21"/>
  <c r="Y35" i="21" s="1"/>
  <c r="V35" i="21"/>
  <c r="U35" i="21"/>
  <c r="K35" i="21"/>
  <c r="H35" i="21"/>
  <c r="P35" i="21" s="1"/>
  <c r="E35" i="21"/>
  <c r="X34" i="21"/>
  <c r="W34" i="21"/>
  <c r="Y34" i="21" s="1"/>
  <c r="V34" i="21"/>
  <c r="U34" i="21"/>
  <c r="K34" i="21"/>
  <c r="H34" i="21"/>
  <c r="P34" i="21" s="1"/>
  <c r="E34" i="21"/>
  <c r="X33" i="21"/>
  <c r="W33" i="21"/>
  <c r="Y33" i="21" s="1"/>
  <c r="V33" i="21"/>
  <c r="U33" i="21"/>
  <c r="K33" i="21"/>
  <c r="H33" i="21"/>
  <c r="P33" i="21" s="1"/>
  <c r="E33" i="21"/>
  <c r="X32" i="21"/>
  <c r="W32" i="21"/>
  <c r="Y32" i="21" s="1"/>
  <c r="V32" i="21"/>
  <c r="U32" i="21"/>
  <c r="M32" i="21"/>
  <c r="K32" i="21"/>
  <c r="K41" i="21" s="1"/>
  <c r="N44" i="21" s="1"/>
  <c r="W31" i="21"/>
  <c r="Y31" i="21" s="1"/>
  <c r="V31" i="21"/>
  <c r="U31" i="21"/>
  <c r="X31" i="21" s="1"/>
  <c r="Y30" i="21"/>
  <c r="W30" i="21"/>
  <c r="V30" i="21"/>
  <c r="U30" i="21"/>
  <c r="X30" i="21" s="1"/>
  <c r="Y29" i="21"/>
  <c r="X29" i="21"/>
  <c r="W29" i="21"/>
  <c r="V29" i="21"/>
  <c r="U29" i="21"/>
  <c r="M29" i="21"/>
  <c r="L29" i="21"/>
  <c r="K29" i="21"/>
  <c r="M28" i="21"/>
  <c r="L28" i="21"/>
  <c r="K28" i="21"/>
  <c r="Y27" i="21"/>
  <c r="X27" i="21"/>
  <c r="W27" i="21"/>
  <c r="V27" i="21"/>
  <c r="U27" i="21"/>
  <c r="M27" i="21"/>
  <c r="L27" i="21"/>
  <c r="K27" i="21"/>
  <c r="Y26" i="21"/>
  <c r="X26" i="21"/>
  <c r="W26" i="21"/>
  <c r="V26" i="21"/>
  <c r="U26" i="21"/>
  <c r="M26" i="21"/>
  <c r="L26" i="21"/>
  <c r="K26" i="21"/>
  <c r="Y25" i="21"/>
  <c r="X25" i="21"/>
  <c r="W25" i="21"/>
  <c r="V25" i="21"/>
  <c r="U25" i="21"/>
  <c r="M25" i="21"/>
  <c r="K25" i="21"/>
  <c r="W24" i="21"/>
  <c r="Y24" i="21" s="1"/>
  <c r="V24" i="21"/>
  <c r="U24" i="21"/>
  <c r="X24" i="21" s="1"/>
  <c r="K24" i="21"/>
  <c r="X23" i="21"/>
  <c r="V23" i="21"/>
  <c r="U23" i="21"/>
  <c r="M23" i="21"/>
  <c r="K23" i="21"/>
  <c r="W48" i="21" s="1"/>
  <c r="V22" i="21"/>
  <c r="U22" i="21"/>
  <c r="X22" i="21" s="1"/>
  <c r="M22" i="21"/>
  <c r="K22" i="21"/>
  <c r="W44" i="21" s="1"/>
  <c r="Y44" i="21" s="1"/>
  <c r="Y21" i="21"/>
  <c r="W21" i="21"/>
  <c r="V21" i="21"/>
  <c r="U21" i="21"/>
  <c r="X21" i="21" s="1"/>
  <c r="P21" i="21"/>
  <c r="W28" i="21" s="1"/>
  <c r="Y28" i="21" s="1"/>
  <c r="M21" i="21"/>
  <c r="K21" i="21"/>
  <c r="N21" i="21" s="1"/>
  <c r="Y20" i="21"/>
  <c r="X20" i="21"/>
  <c r="W20" i="21"/>
  <c r="V20" i="21"/>
  <c r="U20" i="21"/>
  <c r="N20" i="21"/>
  <c r="M20" i="21"/>
  <c r="K20" i="21"/>
  <c r="X19" i="21"/>
  <c r="W19" i="21"/>
  <c r="Y19" i="21" s="1"/>
  <c r="V19" i="21"/>
  <c r="U19" i="21"/>
  <c r="M19" i="21"/>
  <c r="K19" i="21"/>
  <c r="N19" i="21" s="1"/>
  <c r="W18" i="21"/>
  <c r="Y18" i="21" s="1"/>
  <c r="V18" i="21"/>
  <c r="U18" i="21"/>
  <c r="X18" i="21" s="1"/>
  <c r="N18" i="21"/>
  <c r="M18" i="21"/>
  <c r="K18" i="21"/>
  <c r="W22" i="21" s="1"/>
  <c r="Y22" i="21" s="1"/>
  <c r="Y17" i="21"/>
  <c r="X17" i="21"/>
  <c r="W17" i="21"/>
  <c r="V17" i="21"/>
  <c r="U17" i="21"/>
  <c r="N17" i="21"/>
  <c r="M17" i="21"/>
  <c r="K17" i="21"/>
  <c r="G4" i="21"/>
  <c r="U81" i="20"/>
  <c r="X81" i="20" s="1"/>
  <c r="U80" i="20"/>
  <c r="X80" i="20" s="1"/>
  <c r="X79" i="20"/>
  <c r="U79" i="20"/>
  <c r="W79" i="20" s="1"/>
  <c r="U78" i="20"/>
  <c r="W78" i="20" s="1"/>
  <c r="W73" i="20"/>
  <c r="V73" i="20"/>
  <c r="U73" i="20"/>
  <c r="X73" i="20" s="1"/>
  <c r="V72" i="20"/>
  <c r="U72" i="20"/>
  <c r="X72" i="20" s="1"/>
  <c r="W71" i="20"/>
  <c r="V71" i="20"/>
  <c r="U71" i="20"/>
  <c r="X71" i="20" s="1"/>
  <c r="W70" i="20"/>
  <c r="V70" i="20"/>
  <c r="U70" i="20"/>
  <c r="X70" i="20" s="1"/>
  <c r="W69" i="20"/>
  <c r="Y69" i="20" s="1"/>
  <c r="V69" i="20"/>
  <c r="U69" i="20"/>
  <c r="X69" i="20" s="1"/>
  <c r="X68" i="20"/>
  <c r="W68" i="20"/>
  <c r="Y68" i="20" s="1"/>
  <c r="V68" i="20"/>
  <c r="U68" i="20"/>
  <c r="W67" i="20"/>
  <c r="Y67" i="20" s="1"/>
  <c r="V67" i="20"/>
  <c r="U67" i="20"/>
  <c r="X67" i="20" s="1"/>
  <c r="Y66" i="20"/>
  <c r="X66" i="20"/>
  <c r="W66" i="20"/>
  <c r="V66" i="20"/>
  <c r="U66" i="20"/>
  <c r="T65" i="20"/>
  <c r="W65" i="20" s="1"/>
  <c r="Y65" i="20" s="1"/>
  <c r="T64" i="20"/>
  <c r="W64" i="20" s="1"/>
  <c r="Y64" i="20" s="1"/>
  <c r="X63" i="20"/>
  <c r="W63" i="20"/>
  <c r="V63" i="20"/>
  <c r="U63" i="20"/>
  <c r="W62" i="20"/>
  <c r="V62" i="20"/>
  <c r="U62" i="20"/>
  <c r="X62" i="20" s="1"/>
  <c r="X61" i="20"/>
  <c r="W61" i="20"/>
  <c r="V61" i="20"/>
  <c r="U61" i="20"/>
  <c r="W60" i="20"/>
  <c r="V60" i="20"/>
  <c r="U60" i="20"/>
  <c r="X60" i="20" s="1"/>
  <c r="Y59" i="20"/>
  <c r="X59" i="20"/>
  <c r="W59" i="20"/>
  <c r="V59" i="20"/>
  <c r="U59" i="20"/>
  <c r="Y58" i="20"/>
  <c r="W58" i="20"/>
  <c r="V58" i="20"/>
  <c r="U58" i="20"/>
  <c r="X58" i="20" s="1"/>
  <c r="W57" i="20"/>
  <c r="Y57" i="20" s="1"/>
  <c r="V57" i="20"/>
  <c r="U57" i="20"/>
  <c r="X57" i="20" s="1"/>
  <c r="Y56" i="20"/>
  <c r="X56" i="20"/>
  <c r="W56" i="20"/>
  <c r="V56" i="20"/>
  <c r="U56" i="20"/>
  <c r="Y55" i="20"/>
  <c r="W55" i="20"/>
  <c r="V55" i="20"/>
  <c r="U55" i="20"/>
  <c r="X55" i="20" s="1"/>
  <c r="X54" i="20"/>
  <c r="W54" i="20"/>
  <c r="Y54" i="20" s="1"/>
  <c r="V54" i="20"/>
  <c r="U54" i="20"/>
  <c r="M54" i="20"/>
  <c r="T53" i="20"/>
  <c r="V53" i="20" s="1"/>
  <c r="M53" i="20"/>
  <c r="W52" i="20"/>
  <c r="V52" i="20"/>
  <c r="U52" i="20"/>
  <c r="X52" i="20" s="1"/>
  <c r="M52" i="20"/>
  <c r="W51" i="20"/>
  <c r="V51" i="20"/>
  <c r="U51" i="20"/>
  <c r="X51" i="20" s="1"/>
  <c r="M51" i="20"/>
  <c r="X50" i="20"/>
  <c r="W50" i="20"/>
  <c r="V50" i="20"/>
  <c r="U50" i="20"/>
  <c r="M50" i="20"/>
  <c r="X49" i="20"/>
  <c r="W49" i="20"/>
  <c r="V49" i="20"/>
  <c r="U49" i="20"/>
  <c r="X48" i="20"/>
  <c r="V48" i="20"/>
  <c r="U48" i="20"/>
  <c r="X47" i="20"/>
  <c r="W47" i="20"/>
  <c r="V47" i="20"/>
  <c r="U47" i="20"/>
  <c r="T46" i="20"/>
  <c r="V46" i="20" s="1"/>
  <c r="T45" i="20"/>
  <c r="W45" i="20" s="1"/>
  <c r="X44" i="20"/>
  <c r="V44" i="20"/>
  <c r="U44" i="20"/>
  <c r="X43" i="20"/>
  <c r="W43" i="20"/>
  <c r="Y43" i="20" s="1"/>
  <c r="V43" i="20"/>
  <c r="U43" i="20"/>
  <c r="W42" i="20"/>
  <c r="Y42" i="20" s="1"/>
  <c r="V42" i="20"/>
  <c r="U42" i="20"/>
  <c r="X42" i="20" s="1"/>
  <c r="X41" i="20"/>
  <c r="W41" i="20"/>
  <c r="Y41" i="20" s="1"/>
  <c r="V41" i="20"/>
  <c r="U41" i="20"/>
  <c r="J41" i="20"/>
  <c r="I41" i="20"/>
  <c r="X40" i="20"/>
  <c r="W40" i="20"/>
  <c r="Y40" i="20" s="1"/>
  <c r="V40" i="20"/>
  <c r="U40" i="20"/>
  <c r="M40" i="20"/>
  <c r="L40" i="20"/>
  <c r="K40" i="20"/>
  <c r="Y39" i="20"/>
  <c r="W39" i="20"/>
  <c r="V39" i="20"/>
  <c r="U39" i="20"/>
  <c r="X39" i="20" s="1"/>
  <c r="M39" i="20"/>
  <c r="K39" i="20"/>
  <c r="Y38" i="20"/>
  <c r="W38" i="20"/>
  <c r="V38" i="20"/>
  <c r="U38" i="20"/>
  <c r="X38" i="20" s="1"/>
  <c r="M38" i="20"/>
  <c r="K38" i="20"/>
  <c r="X37" i="20"/>
  <c r="W37" i="20"/>
  <c r="Y37" i="20" s="1"/>
  <c r="V37" i="20"/>
  <c r="U37" i="20"/>
  <c r="K37" i="20"/>
  <c r="H37" i="20"/>
  <c r="Q37" i="20" s="1"/>
  <c r="E37" i="20"/>
  <c r="X36" i="20"/>
  <c r="W36" i="20"/>
  <c r="Y36" i="20" s="1"/>
  <c r="V36" i="20"/>
  <c r="U36" i="20"/>
  <c r="K36" i="20"/>
  <c r="H36" i="20"/>
  <c r="Q36" i="20" s="1"/>
  <c r="E36" i="20"/>
  <c r="X35" i="20"/>
  <c r="W35" i="20"/>
  <c r="Y35" i="20" s="1"/>
  <c r="V35" i="20"/>
  <c r="U35" i="20"/>
  <c r="K35" i="20"/>
  <c r="H35" i="20"/>
  <c r="Q35" i="20" s="1"/>
  <c r="E35" i="20"/>
  <c r="X34" i="20"/>
  <c r="W34" i="20"/>
  <c r="Y34" i="20" s="1"/>
  <c r="V34" i="20"/>
  <c r="U34" i="20"/>
  <c r="K34" i="20"/>
  <c r="H34" i="20"/>
  <c r="Q34" i="20" s="1"/>
  <c r="E34" i="20"/>
  <c r="X33" i="20"/>
  <c r="W33" i="20"/>
  <c r="Y33" i="20" s="1"/>
  <c r="V33" i="20"/>
  <c r="U33" i="20"/>
  <c r="K33" i="20"/>
  <c r="H33" i="20"/>
  <c r="Q33" i="20" s="1"/>
  <c r="E33" i="20"/>
  <c r="X32" i="20"/>
  <c r="W32" i="20"/>
  <c r="Y32" i="20" s="1"/>
  <c r="V32" i="20"/>
  <c r="U32" i="20"/>
  <c r="M32" i="20"/>
  <c r="K32" i="20"/>
  <c r="K41" i="20" s="1"/>
  <c r="N44" i="20" s="1"/>
  <c r="Y31" i="20"/>
  <c r="W31" i="20"/>
  <c r="V31" i="20"/>
  <c r="U31" i="20"/>
  <c r="X31" i="20" s="1"/>
  <c r="Y30" i="20"/>
  <c r="W30" i="20"/>
  <c r="V30" i="20"/>
  <c r="U30" i="20"/>
  <c r="X30" i="20" s="1"/>
  <c r="Y29" i="20"/>
  <c r="X29" i="20"/>
  <c r="W29" i="20"/>
  <c r="V29" i="20"/>
  <c r="U29" i="20"/>
  <c r="M29" i="20"/>
  <c r="L29" i="20"/>
  <c r="K29" i="20"/>
  <c r="M28" i="20"/>
  <c r="L28" i="20"/>
  <c r="K28" i="20"/>
  <c r="Y27" i="20"/>
  <c r="X27" i="20"/>
  <c r="W27" i="20"/>
  <c r="V27" i="20"/>
  <c r="U27" i="20"/>
  <c r="M27" i="20"/>
  <c r="L27" i="20"/>
  <c r="K27" i="20"/>
  <c r="Y26" i="20"/>
  <c r="X26" i="20"/>
  <c r="W26" i="20"/>
  <c r="V26" i="20"/>
  <c r="U26" i="20"/>
  <c r="M26" i="20"/>
  <c r="L26" i="20"/>
  <c r="K26" i="20"/>
  <c r="Y25" i="20"/>
  <c r="X25" i="20"/>
  <c r="W25" i="20"/>
  <c r="V25" i="20"/>
  <c r="U25" i="20"/>
  <c r="M25" i="20"/>
  <c r="K25" i="20"/>
  <c r="W72" i="20" s="1"/>
  <c r="W24" i="20"/>
  <c r="Y24" i="20" s="1"/>
  <c r="V24" i="20"/>
  <c r="U24" i="20"/>
  <c r="X24" i="20" s="1"/>
  <c r="K24" i="20"/>
  <c r="X23" i="20"/>
  <c r="W23" i="20"/>
  <c r="Y23" i="20" s="1"/>
  <c r="V23" i="20"/>
  <c r="U23" i="20"/>
  <c r="M23" i="20"/>
  <c r="K23" i="20"/>
  <c r="W48" i="20" s="1"/>
  <c r="V22" i="20"/>
  <c r="U22" i="20"/>
  <c r="X22" i="20" s="1"/>
  <c r="M22" i="20"/>
  <c r="K22" i="20"/>
  <c r="W44" i="20" s="1"/>
  <c r="Y44" i="20" s="1"/>
  <c r="Y21" i="20"/>
  <c r="W21" i="20"/>
  <c r="V21" i="20"/>
  <c r="U21" i="20"/>
  <c r="X21" i="20" s="1"/>
  <c r="P21" i="20"/>
  <c r="W28" i="20" s="1"/>
  <c r="Y28" i="20" s="1"/>
  <c r="M21" i="20"/>
  <c r="K21" i="20"/>
  <c r="N21" i="20" s="1"/>
  <c r="Y20" i="20"/>
  <c r="X20" i="20"/>
  <c r="W20" i="20"/>
  <c r="V20" i="20"/>
  <c r="U20" i="20"/>
  <c r="N20" i="20"/>
  <c r="M20" i="20"/>
  <c r="K20" i="20"/>
  <c r="X19" i="20"/>
  <c r="W19" i="20"/>
  <c r="Y19" i="20" s="1"/>
  <c r="V19" i="20"/>
  <c r="U19" i="20"/>
  <c r="M19" i="20"/>
  <c r="K19" i="20"/>
  <c r="N19" i="20" s="1"/>
  <c r="Y18" i="20"/>
  <c r="W18" i="20"/>
  <c r="V18" i="20"/>
  <c r="U18" i="20"/>
  <c r="X18" i="20" s="1"/>
  <c r="M18" i="20"/>
  <c r="K18" i="20"/>
  <c r="N18" i="20" s="1"/>
  <c r="X17" i="20"/>
  <c r="W17" i="20"/>
  <c r="Y17" i="20" s="1"/>
  <c r="V17" i="20"/>
  <c r="U17" i="20"/>
  <c r="N17" i="20"/>
  <c r="M17" i="20"/>
  <c r="K17" i="20"/>
  <c r="G4" i="20"/>
  <c r="U81" i="19"/>
  <c r="X81" i="19" s="1"/>
  <c r="U80" i="19"/>
  <c r="X80" i="19" s="1"/>
  <c r="U79" i="19"/>
  <c r="X79" i="19" s="1"/>
  <c r="U78" i="19"/>
  <c r="X78" i="19" s="1"/>
  <c r="W73" i="19"/>
  <c r="V73" i="19"/>
  <c r="U73" i="19"/>
  <c r="X73" i="19" s="1"/>
  <c r="V72" i="19"/>
  <c r="U72" i="19"/>
  <c r="X72" i="19" s="1"/>
  <c r="W71" i="19"/>
  <c r="V71" i="19"/>
  <c r="U71" i="19"/>
  <c r="X71" i="19" s="1"/>
  <c r="W70" i="19"/>
  <c r="V70" i="19"/>
  <c r="U70" i="19"/>
  <c r="X70" i="19" s="1"/>
  <c r="W69" i="19"/>
  <c r="Y69" i="19" s="1"/>
  <c r="V69" i="19"/>
  <c r="U69" i="19"/>
  <c r="X69" i="19" s="1"/>
  <c r="Y68" i="19"/>
  <c r="W68" i="19"/>
  <c r="V68" i="19"/>
  <c r="U68" i="19"/>
  <c r="X68" i="19" s="1"/>
  <c r="X67" i="19"/>
  <c r="W67" i="19"/>
  <c r="Y67" i="19" s="1"/>
  <c r="V67" i="19"/>
  <c r="U67" i="19"/>
  <c r="W66" i="19"/>
  <c r="Y66" i="19" s="1"/>
  <c r="V66" i="19"/>
  <c r="U66" i="19"/>
  <c r="X66" i="19" s="1"/>
  <c r="T65" i="19"/>
  <c r="W65" i="19" s="1"/>
  <c r="Y65" i="19" s="1"/>
  <c r="T64" i="19"/>
  <c r="W64" i="19" s="1"/>
  <c r="Y64" i="19" s="1"/>
  <c r="W63" i="19"/>
  <c r="V63" i="19"/>
  <c r="U63" i="19"/>
  <c r="X63" i="19" s="1"/>
  <c r="W62" i="19"/>
  <c r="V62" i="19"/>
  <c r="U62" i="19"/>
  <c r="X62" i="19" s="1"/>
  <c r="W61" i="19"/>
  <c r="V61" i="19"/>
  <c r="U61" i="19"/>
  <c r="X61" i="19" s="1"/>
  <c r="W60" i="19"/>
  <c r="V60" i="19"/>
  <c r="U60" i="19"/>
  <c r="X60" i="19" s="1"/>
  <c r="W59" i="19"/>
  <c r="Y59" i="19" s="1"/>
  <c r="V59" i="19"/>
  <c r="U59" i="19"/>
  <c r="X59" i="19" s="1"/>
  <c r="Y58" i="19"/>
  <c r="X58" i="19"/>
  <c r="W58" i="19"/>
  <c r="V58" i="19"/>
  <c r="U58" i="19"/>
  <c r="W57" i="19"/>
  <c r="Y57" i="19" s="1"/>
  <c r="V57" i="19"/>
  <c r="U57" i="19"/>
  <c r="X57" i="19" s="1"/>
  <c r="X56" i="19"/>
  <c r="W56" i="19"/>
  <c r="Y56" i="19" s="1"/>
  <c r="V56" i="19"/>
  <c r="U56" i="19"/>
  <c r="Y55" i="19"/>
  <c r="X55" i="19"/>
  <c r="W55" i="19"/>
  <c r="V55" i="19"/>
  <c r="U55" i="19"/>
  <c r="X54" i="19"/>
  <c r="W54" i="19"/>
  <c r="Y54" i="19" s="1"/>
  <c r="V54" i="19"/>
  <c r="U54" i="19"/>
  <c r="M54" i="19"/>
  <c r="T53" i="19"/>
  <c r="V53" i="19" s="1"/>
  <c r="M53" i="19"/>
  <c r="X52" i="19"/>
  <c r="V52" i="19"/>
  <c r="U52" i="19"/>
  <c r="M52" i="19"/>
  <c r="W51" i="19"/>
  <c r="V51" i="19"/>
  <c r="U51" i="19"/>
  <c r="X51" i="19" s="1"/>
  <c r="M51" i="19"/>
  <c r="W50" i="19"/>
  <c r="V50" i="19"/>
  <c r="U50" i="19"/>
  <c r="X50" i="19" s="1"/>
  <c r="M50" i="19"/>
  <c r="X49" i="19"/>
  <c r="W49" i="19"/>
  <c r="V49" i="19"/>
  <c r="U49" i="19"/>
  <c r="V48" i="19"/>
  <c r="U48" i="19"/>
  <c r="X48" i="19" s="1"/>
  <c r="X47" i="19"/>
  <c r="W47" i="19"/>
  <c r="V47" i="19"/>
  <c r="U47" i="19"/>
  <c r="T46" i="19"/>
  <c r="U46" i="19" s="1"/>
  <c r="X46" i="19" s="1"/>
  <c r="T45" i="19"/>
  <c r="X44" i="19"/>
  <c r="W44" i="19"/>
  <c r="Y44" i="19" s="1"/>
  <c r="V44" i="19"/>
  <c r="U44" i="19"/>
  <c r="Y43" i="19"/>
  <c r="X43" i="19"/>
  <c r="W43" i="19"/>
  <c r="V43" i="19"/>
  <c r="U43" i="19"/>
  <c r="X42" i="19"/>
  <c r="W42" i="19"/>
  <c r="Y42" i="19" s="1"/>
  <c r="V42" i="19"/>
  <c r="U42" i="19"/>
  <c r="X41" i="19"/>
  <c r="W41" i="19"/>
  <c r="Y41" i="19" s="1"/>
  <c r="V41" i="19"/>
  <c r="U41" i="19"/>
  <c r="J41" i="19"/>
  <c r="I41" i="19"/>
  <c r="X40" i="19"/>
  <c r="W40" i="19"/>
  <c r="Y40" i="19" s="1"/>
  <c r="V40" i="19"/>
  <c r="U40" i="19"/>
  <c r="M40" i="19"/>
  <c r="L40" i="19"/>
  <c r="K40" i="19"/>
  <c r="Y39" i="19"/>
  <c r="W39" i="19"/>
  <c r="V39" i="19"/>
  <c r="U39" i="19"/>
  <c r="X39" i="19" s="1"/>
  <c r="M39" i="19"/>
  <c r="K39" i="19"/>
  <c r="Y38" i="19"/>
  <c r="X38" i="19"/>
  <c r="W38" i="19"/>
  <c r="V38" i="19"/>
  <c r="U38" i="19"/>
  <c r="M38" i="19"/>
  <c r="K38" i="19"/>
  <c r="Y37" i="19"/>
  <c r="W37" i="19"/>
  <c r="V37" i="19"/>
  <c r="U37" i="19"/>
  <c r="X37" i="19" s="1"/>
  <c r="K37" i="19"/>
  <c r="H37" i="19"/>
  <c r="Q37" i="19" s="1"/>
  <c r="E37" i="19"/>
  <c r="Y36" i="19"/>
  <c r="W36" i="19"/>
  <c r="V36" i="19"/>
  <c r="U36" i="19"/>
  <c r="X36" i="19" s="1"/>
  <c r="K36" i="19"/>
  <c r="H36" i="19"/>
  <c r="Q36" i="19" s="1"/>
  <c r="E36" i="19"/>
  <c r="Y35" i="19"/>
  <c r="W35" i="19"/>
  <c r="V35" i="19"/>
  <c r="U35" i="19"/>
  <c r="X35" i="19" s="1"/>
  <c r="K35" i="19"/>
  <c r="H35" i="19"/>
  <c r="Q35" i="19" s="1"/>
  <c r="E35" i="19"/>
  <c r="Y34" i="19"/>
  <c r="W34" i="19"/>
  <c r="V34" i="19"/>
  <c r="U34" i="19"/>
  <c r="X34" i="19" s="1"/>
  <c r="K34" i="19"/>
  <c r="H34" i="19"/>
  <c r="Q34" i="19" s="1"/>
  <c r="E34" i="19"/>
  <c r="Y33" i="19"/>
  <c r="W33" i="19"/>
  <c r="V33" i="19"/>
  <c r="U33" i="19"/>
  <c r="X33" i="19" s="1"/>
  <c r="K33" i="19"/>
  <c r="H33" i="19"/>
  <c r="Q33" i="19" s="1"/>
  <c r="E33" i="19"/>
  <c r="Y32" i="19"/>
  <c r="W32" i="19"/>
  <c r="V32" i="19"/>
  <c r="U32" i="19"/>
  <c r="X32" i="19" s="1"/>
  <c r="M32" i="19"/>
  <c r="K32" i="19"/>
  <c r="K41" i="19" s="1"/>
  <c r="N44" i="19" s="1"/>
  <c r="Y31" i="19"/>
  <c r="X31" i="19"/>
  <c r="W31" i="19"/>
  <c r="V31" i="19"/>
  <c r="U31" i="19"/>
  <c r="W30" i="19"/>
  <c r="Y30" i="19" s="1"/>
  <c r="V30" i="19"/>
  <c r="U30" i="19"/>
  <c r="X30" i="19" s="1"/>
  <c r="X29" i="19"/>
  <c r="W29" i="19"/>
  <c r="Y29" i="19" s="1"/>
  <c r="V29" i="19"/>
  <c r="U29" i="19"/>
  <c r="M29" i="19"/>
  <c r="L29" i="19"/>
  <c r="K29" i="19"/>
  <c r="M28" i="19"/>
  <c r="L28" i="19"/>
  <c r="K28" i="19"/>
  <c r="X27" i="19"/>
  <c r="W27" i="19"/>
  <c r="Y27" i="19" s="1"/>
  <c r="V27" i="19"/>
  <c r="U27" i="19"/>
  <c r="M27" i="19"/>
  <c r="L27" i="19"/>
  <c r="K27" i="19"/>
  <c r="X26" i="19"/>
  <c r="W26" i="19"/>
  <c r="Y26" i="19" s="1"/>
  <c r="V26" i="19"/>
  <c r="U26" i="19"/>
  <c r="M26" i="19"/>
  <c r="L26" i="19"/>
  <c r="K26" i="19"/>
  <c r="X25" i="19"/>
  <c r="W25" i="19"/>
  <c r="Y25" i="19" s="1"/>
  <c r="V25" i="19"/>
  <c r="U25" i="19"/>
  <c r="M25" i="19"/>
  <c r="K25" i="19"/>
  <c r="W72" i="19" s="1"/>
  <c r="X24" i="19"/>
  <c r="W24" i="19"/>
  <c r="Y24" i="19" s="1"/>
  <c r="V24" i="19"/>
  <c r="U24" i="19"/>
  <c r="K24" i="19"/>
  <c r="W52" i="19" s="1"/>
  <c r="X23" i="19"/>
  <c r="W23" i="19"/>
  <c r="Y23" i="19" s="1"/>
  <c r="V23" i="19"/>
  <c r="U23" i="19"/>
  <c r="M23" i="19"/>
  <c r="K23" i="19"/>
  <c r="W48" i="19" s="1"/>
  <c r="V22" i="19"/>
  <c r="U22" i="19"/>
  <c r="X22" i="19" s="1"/>
  <c r="N22" i="19"/>
  <c r="M22" i="19"/>
  <c r="K22" i="19"/>
  <c r="W21" i="19"/>
  <c r="Y21" i="19" s="1"/>
  <c r="V21" i="19"/>
  <c r="U21" i="19"/>
  <c r="X21" i="19" s="1"/>
  <c r="P21" i="19"/>
  <c r="V28" i="19" s="1"/>
  <c r="M21" i="19"/>
  <c r="K21" i="19"/>
  <c r="N21" i="19" s="1"/>
  <c r="X20" i="19"/>
  <c r="W20" i="19"/>
  <c r="Y20" i="19" s="1"/>
  <c r="V20" i="19"/>
  <c r="U20" i="19"/>
  <c r="N20" i="19"/>
  <c r="M20" i="19"/>
  <c r="K20" i="19"/>
  <c r="V19" i="19"/>
  <c r="U19" i="19"/>
  <c r="X19" i="19" s="1"/>
  <c r="M19" i="19"/>
  <c r="K19" i="19"/>
  <c r="N19" i="19" s="1"/>
  <c r="Y18" i="19"/>
  <c r="X18" i="19"/>
  <c r="W18" i="19"/>
  <c r="V18" i="19"/>
  <c r="U18" i="19"/>
  <c r="M18" i="19"/>
  <c r="K18" i="19"/>
  <c r="N18" i="19" s="1"/>
  <c r="X17" i="19"/>
  <c r="W17" i="19"/>
  <c r="Y17" i="19" s="1"/>
  <c r="V17" i="19"/>
  <c r="U17" i="19"/>
  <c r="M17" i="19"/>
  <c r="K17" i="19"/>
  <c r="W19" i="19" s="1"/>
  <c r="Y19" i="19" s="1"/>
  <c r="G4" i="19"/>
  <c r="U81" i="18"/>
  <c r="X81" i="18" s="1"/>
  <c r="U80" i="18"/>
  <c r="X80" i="18" s="1"/>
  <c r="U79" i="18"/>
  <c r="X79" i="18" s="1"/>
  <c r="U78" i="18"/>
  <c r="X78" i="18" s="1"/>
  <c r="W73" i="18"/>
  <c r="V73" i="18"/>
  <c r="U73" i="18"/>
  <c r="X73" i="18" s="1"/>
  <c r="W72" i="18"/>
  <c r="V72" i="18"/>
  <c r="U72" i="18"/>
  <c r="X72" i="18" s="1"/>
  <c r="W71" i="18"/>
  <c r="V71" i="18"/>
  <c r="U71" i="18"/>
  <c r="X71" i="18" s="1"/>
  <c r="W70" i="18"/>
  <c r="V70" i="18"/>
  <c r="U70" i="18"/>
  <c r="X70" i="18" s="1"/>
  <c r="W69" i="18"/>
  <c r="Y69" i="18" s="1"/>
  <c r="V69" i="18"/>
  <c r="U69" i="18"/>
  <c r="X69" i="18" s="1"/>
  <c r="X68" i="18"/>
  <c r="W68" i="18"/>
  <c r="Y68" i="18" s="1"/>
  <c r="V68" i="18"/>
  <c r="U68" i="18"/>
  <c r="W67" i="18"/>
  <c r="Y67" i="18" s="1"/>
  <c r="V67" i="18"/>
  <c r="U67" i="18"/>
  <c r="X67" i="18" s="1"/>
  <c r="Y66" i="18"/>
  <c r="X66" i="18"/>
  <c r="W66" i="18"/>
  <c r="V66" i="18"/>
  <c r="U66" i="18"/>
  <c r="T65" i="18"/>
  <c r="W65" i="18" s="1"/>
  <c r="Y65" i="18" s="1"/>
  <c r="T64" i="18"/>
  <c r="W64" i="18" s="1"/>
  <c r="Y64" i="18" s="1"/>
  <c r="X63" i="18"/>
  <c r="W63" i="18"/>
  <c r="V63" i="18"/>
  <c r="U63" i="18"/>
  <c r="W62" i="18"/>
  <c r="V62" i="18"/>
  <c r="U62" i="18"/>
  <c r="X62" i="18" s="1"/>
  <c r="X61" i="18"/>
  <c r="W61" i="18"/>
  <c r="V61" i="18"/>
  <c r="U61" i="18"/>
  <c r="W60" i="18"/>
  <c r="V60" i="18"/>
  <c r="U60" i="18"/>
  <c r="X60" i="18" s="1"/>
  <c r="Y59" i="18"/>
  <c r="X59" i="18"/>
  <c r="W59" i="18"/>
  <c r="V59" i="18"/>
  <c r="U59" i="18"/>
  <c r="W58" i="18"/>
  <c r="Y58" i="18" s="1"/>
  <c r="V58" i="18"/>
  <c r="U58" i="18"/>
  <c r="X58" i="18" s="1"/>
  <c r="W57" i="18"/>
  <c r="Y57" i="18" s="1"/>
  <c r="V57" i="18"/>
  <c r="U57" i="18"/>
  <c r="X57" i="18" s="1"/>
  <c r="Y56" i="18"/>
  <c r="X56" i="18"/>
  <c r="W56" i="18"/>
  <c r="V56" i="18"/>
  <c r="U56" i="18"/>
  <c r="W55" i="18"/>
  <c r="Y55" i="18" s="1"/>
  <c r="V55" i="18"/>
  <c r="U55" i="18"/>
  <c r="X55" i="18" s="1"/>
  <c r="W54" i="18"/>
  <c r="Y54" i="18" s="1"/>
  <c r="V54" i="18"/>
  <c r="U54" i="18"/>
  <c r="X54" i="18" s="1"/>
  <c r="M54" i="18"/>
  <c r="T53" i="18"/>
  <c r="V53" i="18" s="1"/>
  <c r="M53" i="18"/>
  <c r="W52" i="18"/>
  <c r="V52" i="18"/>
  <c r="U52" i="18"/>
  <c r="X52" i="18" s="1"/>
  <c r="M52" i="18"/>
  <c r="W51" i="18"/>
  <c r="V51" i="18"/>
  <c r="U51" i="18"/>
  <c r="X51" i="18" s="1"/>
  <c r="M51" i="18"/>
  <c r="X50" i="18"/>
  <c r="W50" i="18"/>
  <c r="V50" i="18"/>
  <c r="U50" i="18"/>
  <c r="M50" i="18"/>
  <c r="W49" i="18"/>
  <c r="V49" i="18"/>
  <c r="U49" i="18"/>
  <c r="X49" i="18" s="1"/>
  <c r="X48" i="18"/>
  <c r="V48" i="18"/>
  <c r="U48" i="18"/>
  <c r="W47" i="18"/>
  <c r="V47" i="18"/>
  <c r="U47" i="18"/>
  <c r="X47" i="18" s="1"/>
  <c r="T46" i="18"/>
  <c r="V46" i="18" s="1"/>
  <c r="T45" i="18"/>
  <c r="W45" i="18" s="1"/>
  <c r="V44" i="18"/>
  <c r="U44" i="18"/>
  <c r="X44" i="18" s="1"/>
  <c r="Y43" i="18"/>
  <c r="X43" i="18"/>
  <c r="W43" i="18"/>
  <c r="V43" i="18"/>
  <c r="U43" i="18"/>
  <c r="W42" i="18"/>
  <c r="Y42" i="18" s="1"/>
  <c r="V42" i="18"/>
  <c r="U42" i="18"/>
  <c r="X42" i="18" s="1"/>
  <c r="W41" i="18"/>
  <c r="Y41" i="18" s="1"/>
  <c r="V41" i="18"/>
  <c r="U41" i="18"/>
  <c r="X41" i="18" s="1"/>
  <c r="J41" i="18"/>
  <c r="I41" i="18"/>
  <c r="W40" i="18"/>
  <c r="Y40" i="18" s="1"/>
  <c r="V40" i="18"/>
  <c r="U40" i="18"/>
  <c r="X40" i="18" s="1"/>
  <c r="M40" i="18"/>
  <c r="L40" i="18"/>
  <c r="K40" i="18"/>
  <c r="W39" i="18"/>
  <c r="Y39" i="18" s="1"/>
  <c r="V39" i="18"/>
  <c r="U39" i="18"/>
  <c r="X39" i="18" s="1"/>
  <c r="M39" i="18"/>
  <c r="K39" i="18"/>
  <c r="Y38" i="18"/>
  <c r="W38" i="18"/>
  <c r="V38" i="18"/>
  <c r="U38" i="18"/>
  <c r="X38" i="18" s="1"/>
  <c r="M38" i="18"/>
  <c r="K38" i="18"/>
  <c r="X37" i="18"/>
  <c r="W37" i="18"/>
  <c r="Y37" i="18" s="1"/>
  <c r="V37" i="18"/>
  <c r="U37" i="18"/>
  <c r="K37" i="18"/>
  <c r="H37" i="18"/>
  <c r="Q37" i="18" s="1"/>
  <c r="E37" i="18"/>
  <c r="X36" i="18"/>
  <c r="W36" i="18"/>
  <c r="Y36" i="18" s="1"/>
  <c r="V36" i="18"/>
  <c r="U36" i="18"/>
  <c r="K36" i="18"/>
  <c r="H36" i="18"/>
  <c r="Q36" i="18" s="1"/>
  <c r="E36" i="18"/>
  <c r="X35" i="18"/>
  <c r="W35" i="18"/>
  <c r="Y35" i="18" s="1"/>
  <c r="V35" i="18"/>
  <c r="U35" i="18"/>
  <c r="K35" i="18"/>
  <c r="H35" i="18"/>
  <c r="Q35" i="18" s="1"/>
  <c r="E35" i="18"/>
  <c r="X34" i="18"/>
  <c r="W34" i="18"/>
  <c r="Y34" i="18" s="1"/>
  <c r="V34" i="18"/>
  <c r="U34" i="18"/>
  <c r="K34" i="18"/>
  <c r="H34" i="18"/>
  <c r="Q34" i="18" s="1"/>
  <c r="E34" i="18"/>
  <c r="X33" i="18"/>
  <c r="W33" i="18"/>
  <c r="Y33" i="18" s="1"/>
  <c r="V33" i="18"/>
  <c r="U33" i="18"/>
  <c r="K33" i="18"/>
  <c r="H33" i="18"/>
  <c r="Q33" i="18" s="1"/>
  <c r="E33" i="18"/>
  <c r="X32" i="18"/>
  <c r="W32" i="18"/>
  <c r="Y32" i="18" s="1"/>
  <c r="V32" i="18"/>
  <c r="U32" i="18"/>
  <c r="M32" i="18"/>
  <c r="K32" i="18"/>
  <c r="K41" i="18" s="1"/>
  <c r="N44" i="18" s="1"/>
  <c r="W31" i="18"/>
  <c r="Y31" i="18" s="1"/>
  <c r="V31" i="18"/>
  <c r="U31" i="18"/>
  <c r="X31" i="18" s="1"/>
  <c r="Y30" i="18"/>
  <c r="W30" i="18"/>
  <c r="V30" i="18"/>
  <c r="U30" i="18"/>
  <c r="X30" i="18" s="1"/>
  <c r="Y29" i="18"/>
  <c r="X29" i="18"/>
  <c r="W29" i="18"/>
  <c r="V29" i="18"/>
  <c r="U29" i="18"/>
  <c r="M29" i="18"/>
  <c r="L29" i="18"/>
  <c r="K29" i="18"/>
  <c r="M28" i="18"/>
  <c r="L28" i="18"/>
  <c r="K28" i="18"/>
  <c r="Y27" i="18"/>
  <c r="X27" i="18"/>
  <c r="W27" i="18"/>
  <c r="V27" i="18"/>
  <c r="U27" i="18"/>
  <c r="M27" i="18"/>
  <c r="L27" i="18"/>
  <c r="K27" i="18"/>
  <c r="Y26" i="18"/>
  <c r="X26" i="18"/>
  <c r="W26" i="18"/>
  <c r="V26" i="18"/>
  <c r="U26" i="18"/>
  <c r="M26" i="18"/>
  <c r="L26" i="18"/>
  <c r="K26" i="18"/>
  <c r="Y25" i="18"/>
  <c r="X25" i="18"/>
  <c r="W25" i="18"/>
  <c r="V25" i="18"/>
  <c r="U25" i="18"/>
  <c r="M25" i="18"/>
  <c r="K25" i="18"/>
  <c r="W24" i="18"/>
  <c r="Y24" i="18" s="1"/>
  <c r="V24" i="18"/>
  <c r="U24" i="18"/>
  <c r="X24" i="18" s="1"/>
  <c r="K24" i="18"/>
  <c r="W23" i="18"/>
  <c r="Y23" i="18" s="1"/>
  <c r="V23" i="18"/>
  <c r="U23" i="18"/>
  <c r="X23" i="18" s="1"/>
  <c r="M23" i="18"/>
  <c r="K23" i="18"/>
  <c r="W48" i="18" s="1"/>
  <c r="V22" i="18"/>
  <c r="U22" i="18"/>
  <c r="X22" i="18" s="1"/>
  <c r="M22" i="18"/>
  <c r="K22" i="18"/>
  <c r="W44" i="18" s="1"/>
  <c r="Y44" i="18" s="1"/>
  <c r="Y21" i="18"/>
  <c r="W21" i="18"/>
  <c r="V21" i="18"/>
  <c r="U21" i="18"/>
  <c r="X21" i="18" s="1"/>
  <c r="P21" i="18"/>
  <c r="W28" i="18" s="1"/>
  <c r="Y28" i="18" s="1"/>
  <c r="M21" i="18"/>
  <c r="K21" i="18"/>
  <c r="N21" i="18" s="1"/>
  <c r="Y20" i="18"/>
  <c r="X20" i="18"/>
  <c r="W20" i="18"/>
  <c r="V20" i="18"/>
  <c r="U20" i="18"/>
  <c r="M20" i="18"/>
  <c r="K20" i="18"/>
  <c r="N20" i="18" s="1"/>
  <c r="X19" i="18"/>
  <c r="W19" i="18"/>
  <c r="Y19" i="18" s="1"/>
  <c r="V19" i="18"/>
  <c r="U19" i="18"/>
  <c r="M19" i="18"/>
  <c r="K19" i="18"/>
  <c r="N19" i="18" s="1"/>
  <c r="W18" i="18"/>
  <c r="Y18" i="18" s="1"/>
  <c r="V18" i="18"/>
  <c r="U18" i="18"/>
  <c r="X18" i="18" s="1"/>
  <c r="N18" i="18"/>
  <c r="M18" i="18"/>
  <c r="K18" i="18"/>
  <c r="W22" i="18" s="1"/>
  <c r="Y22" i="18" s="1"/>
  <c r="W17" i="18"/>
  <c r="Y17" i="18" s="1"/>
  <c r="V17" i="18"/>
  <c r="U17" i="18"/>
  <c r="X17" i="18" s="1"/>
  <c r="N17" i="18"/>
  <c r="M17" i="18"/>
  <c r="K17" i="18"/>
  <c r="G4" i="18"/>
  <c r="U81" i="17"/>
  <c r="X81" i="17" s="1"/>
  <c r="U80" i="17"/>
  <c r="X80" i="17" s="1"/>
  <c r="U79" i="17"/>
  <c r="X79" i="17" s="1"/>
  <c r="U78" i="17"/>
  <c r="X78" i="17" s="1"/>
  <c r="W73" i="17"/>
  <c r="V73" i="17"/>
  <c r="U73" i="17"/>
  <c r="X73" i="17" s="1"/>
  <c r="W72" i="17"/>
  <c r="V72" i="17"/>
  <c r="U72" i="17"/>
  <c r="X72" i="17" s="1"/>
  <c r="W71" i="17"/>
  <c r="V71" i="17"/>
  <c r="U71" i="17"/>
  <c r="X71" i="17" s="1"/>
  <c r="W70" i="17"/>
  <c r="V70" i="17"/>
  <c r="U70" i="17"/>
  <c r="X70" i="17" s="1"/>
  <c r="W69" i="17"/>
  <c r="Y69" i="17" s="1"/>
  <c r="V69" i="17"/>
  <c r="U69" i="17"/>
  <c r="X69" i="17" s="1"/>
  <c r="X68" i="17"/>
  <c r="W68" i="17"/>
  <c r="Y68" i="17" s="1"/>
  <c r="V68" i="17"/>
  <c r="U68" i="17"/>
  <c r="X67" i="17"/>
  <c r="W67" i="17"/>
  <c r="Y67" i="17" s="1"/>
  <c r="V67" i="17"/>
  <c r="U67" i="17"/>
  <c r="Y66" i="17"/>
  <c r="X66" i="17"/>
  <c r="W66" i="17"/>
  <c r="V66" i="17"/>
  <c r="U66" i="17"/>
  <c r="T65" i="17"/>
  <c r="V65" i="17" s="1"/>
  <c r="T64" i="17"/>
  <c r="W64" i="17" s="1"/>
  <c r="Y64" i="17" s="1"/>
  <c r="X63" i="17"/>
  <c r="W63" i="17"/>
  <c r="V63" i="17"/>
  <c r="U63" i="17"/>
  <c r="W62" i="17"/>
  <c r="V62" i="17"/>
  <c r="U62" i="17"/>
  <c r="X62" i="17" s="1"/>
  <c r="X61" i="17"/>
  <c r="W61" i="17"/>
  <c r="V61" i="17"/>
  <c r="U61" i="17"/>
  <c r="W60" i="17"/>
  <c r="V60" i="17"/>
  <c r="U60" i="17"/>
  <c r="X60" i="17" s="1"/>
  <c r="Y59" i="17"/>
  <c r="X59" i="17"/>
  <c r="W59" i="17"/>
  <c r="V59" i="17"/>
  <c r="U59" i="17"/>
  <c r="W58" i="17"/>
  <c r="Y58" i="17" s="1"/>
  <c r="V58" i="17"/>
  <c r="U58" i="17"/>
  <c r="X58" i="17" s="1"/>
  <c r="W57" i="17"/>
  <c r="Y57" i="17" s="1"/>
  <c r="V57" i="17"/>
  <c r="U57" i="17"/>
  <c r="X57" i="17" s="1"/>
  <c r="Y56" i="17"/>
  <c r="X56" i="17"/>
  <c r="W56" i="17"/>
  <c r="V56" i="17"/>
  <c r="U56" i="17"/>
  <c r="W55" i="17"/>
  <c r="Y55" i="17" s="1"/>
  <c r="V55" i="17"/>
  <c r="U55" i="17"/>
  <c r="X55" i="17" s="1"/>
  <c r="W54" i="17"/>
  <c r="Y54" i="17" s="1"/>
  <c r="V54" i="17"/>
  <c r="U54" i="17"/>
  <c r="X54" i="17" s="1"/>
  <c r="M54" i="17"/>
  <c r="T53" i="17"/>
  <c r="V53" i="17" s="1"/>
  <c r="M53" i="17"/>
  <c r="W52" i="17"/>
  <c r="V52" i="17"/>
  <c r="U52" i="17"/>
  <c r="X52" i="17" s="1"/>
  <c r="M52" i="17"/>
  <c r="X51" i="17"/>
  <c r="W51" i="17"/>
  <c r="V51" i="17"/>
  <c r="U51" i="17"/>
  <c r="M51" i="17"/>
  <c r="X50" i="17"/>
  <c r="W50" i="17"/>
  <c r="V50" i="17"/>
  <c r="U50" i="17"/>
  <c r="M50" i="17"/>
  <c r="W49" i="17"/>
  <c r="V49" i="17"/>
  <c r="U49" i="17"/>
  <c r="X49" i="17" s="1"/>
  <c r="X48" i="17"/>
  <c r="V48" i="17"/>
  <c r="U48" i="17"/>
  <c r="W47" i="17"/>
  <c r="V47" i="17"/>
  <c r="U47" i="17"/>
  <c r="X47" i="17" s="1"/>
  <c r="T46" i="17"/>
  <c r="W46" i="17" s="1"/>
  <c r="T45" i="17"/>
  <c r="U45" i="17" s="1"/>
  <c r="X45" i="17" s="1"/>
  <c r="V44" i="17"/>
  <c r="U44" i="17"/>
  <c r="X44" i="17" s="1"/>
  <c r="X43" i="17"/>
  <c r="W43" i="17"/>
  <c r="Y43" i="17" s="1"/>
  <c r="V43" i="17"/>
  <c r="U43" i="17"/>
  <c r="W42" i="17"/>
  <c r="Y42" i="17" s="1"/>
  <c r="V42" i="17"/>
  <c r="U42" i="17"/>
  <c r="X42" i="17" s="1"/>
  <c r="W41" i="17"/>
  <c r="Y41" i="17" s="1"/>
  <c r="V41" i="17"/>
  <c r="U41" i="17"/>
  <c r="X41" i="17" s="1"/>
  <c r="J41" i="17"/>
  <c r="I41" i="17"/>
  <c r="W40" i="17"/>
  <c r="Y40" i="17" s="1"/>
  <c r="V40" i="17"/>
  <c r="U40" i="17"/>
  <c r="X40" i="17" s="1"/>
  <c r="M40" i="17"/>
  <c r="L40" i="17"/>
  <c r="K40" i="17"/>
  <c r="Y39" i="17"/>
  <c r="X39" i="17"/>
  <c r="W39" i="17"/>
  <c r="V39" i="17"/>
  <c r="U39" i="17"/>
  <c r="M39" i="17"/>
  <c r="K39" i="17"/>
  <c r="Y38" i="17"/>
  <c r="W38" i="17"/>
  <c r="V38" i="17"/>
  <c r="U38" i="17"/>
  <c r="X38" i="17" s="1"/>
  <c r="M38" i="17"/>
  <c r="K38" i="17"/>
  <c r="X37" i="17"/>
  <c r="W37" i="17"/>
  <c r="Y37" i="17" s="1"/>
  <c r="V37" i="17"/>
  <c r="U37" i="17"/>
  <c r="K37" i="17"/>
  <c r="H37" i="17"/>
  <c r="P37" i="17" s="1"/>
  <c r="E37" i="17"/>
  <c r="X36" i="17"/>
  <c r="W36" i="17"/>
  <c r="Y36" i="17" s="1"/>
  <c r="V36" i="17"/>
  <c r="U36" i="17"/>
  <c r="K36" i="17"/>
  <c r="H36" i="17"/>
  <c r="P36" i="17" s="1"/>
  <c r="E36" i="17"/>
  <c r="X35" i="17"/>
  <c r="W35" i="17"/>
  <c r="Y35" i="17" s="1"/>
  <c r="V35" i="17"/>
  <c r="U35" i="17"/>
  <c r="K35" i="17"/>
  <c r="H35" i="17"/>
  <c r="P35" i="17" s="1"/>
  <c r="E35" i="17"/>
  <c r="X34" i="17"/>
  <c r="W34" i="17"/>
  <c r="Y34" i="17" s="1"/>
  <c r="V34" i="17"/>
  <c r="U34" i="17"/>
  <c r="K34" i="17"/>
  <c r="H34" i="17"/>
  <c r="P34" i="17" s="1"/>
  <c r="E34" i="17"/>
  <c r="X33" i="17"/>
  <c r="W33" i="17"/>
  <c r="Y33" i="17" s="1"/>
  <c r="V33" i="17"/>
  <c r="U33" i="17"/>
  <c r="K33" i="17"/>
  <c r="H33" i="17"/>
  <c r="P33" i="17" s="1"/>
  <c r="E33" i="17"/>
  <c r="X32" i="17"/>
  <c r="W32" i="17"/>
  <c r="Y32" i="17" s="1"/>
  <c r="V32" i="17"/>
  <c r="U32" i="17"/>
  <c r="M32" i="17"/>
  <c r="K32" i="17"/>
  <c r="K41" i="17" s="1"/>
  <c r="N44" i="17" s="1"/>
  <c r="W31" i="17"/>
  <c r="Y31" i="17" s="1"/>
  <c r="V31" i="17"/>
  <c r="U31" i="17"/>
  <c r="X31" i="17" s="1"/>
  <c r="Y30" i="17"/>
  <c r="W30" i="17"/>
  <c r="V30" i="17"/>
  <c r="U30" i="17"/>
  <c r="X30" i="17" s="1"/>
  <c r="Y29" i="17"/>
  <c r="X29" i="17"/>
  <c r="W29" i="17"/>
  <c r="V29" i="17"/>
  <c r="U29" i="17"/>
  <c r="M29" i="17"/>
  <c r="L29" i="17"/>
  <c r="K29" i="17"/>
  <c r="M28" i="17"/>
  <c r="L28" i="17"/>
  <c r="K28" i="17"/>
  <c r="Y27" i="17"/>
  <c r="X27" i="17"/>
  <c r="W27" i="17"/>
  <c r="V27" i="17"/>
  <c r="U27" i="17"/>
  <c r="M27" i="17"/>
  <c r="L27" i="17"/>
  <c r="K27" i="17"/>
  <c r="Y26" i="17"/>
  <c r="X26" i="17"/>
  <c r="W26" i="17"/>
  <c r="V26" i="17"/>
  <c r="U26" i="17"/>
  <c r="M26" i="17"/>
  <c r="L26" i="17"/>
  <c r="K26" i="17"/>
  <c r="Y25" i="17"/>
  <c r="X25" i="17"/>
  <c r="W25" i="17"/>
  <c r="V25" i="17"/>
  <c r="U25" i="17"/>
  <c r="M25" i="17"/>
  <c r="K25" i="17"/>
  <c r="W24" i="17"/>
  <c r="Y24" i="17" s="1"/>
  <c r="V24" i="17"/>
  <c r="U24" i="17"/>
  <c r="X24" i="17" s="1"/>
  <c r="K24" i="17"/>
  <c r="V23" i="17"/>
  <c r="U23" i="17"/>
  <c r="X23" i="17" s="1"/>
  <c r="M23" i="17"/>
  <c r="K23" i="17"/>
  <c r="W48" i="17" s="1"/>
  <c r="V22" i="17"/>
  <c r="U22" i="17"/>
  <c r="X22" i="17" s="1"/>
  <c r="M22" i="17"/>
  <c r="K22" i="17"/>
  <c r="N22" i="17" s="1"/>
  <c r="Y21" i="17"/>
  <c r="W21" i="17"/>
  <c r="V21" i="17"/>
  <c r="U21" i="17"/>
  <c r="X21" i="17" s="1"/>
  <c r="P21" i="17"/>
  <c r="W28" i="17" s="1"/>
  <c r="Y28" i="17" s="1"/>
  <c r="M21" i="17"/>
  <c r="K21" i="17"/>
  <c r="N21" i="17" s="1"/>
  <c r="Y20" i="17"/>
  <c r="X20" i="17"/>
  <c r="W20" i="17"/>
  <c r="V20" i="17"/>
  <c r="U20" i="17"/>
  <c r="N20" i="17"/>
  <c r="M20" i="17"/>
  <c r="K20" i="17"/>
  <c r="X19" i="17"/>
  <c r="W19" i="17"/>
  <c r="Y19" i="17" s="1"/>
  <c r="V19" i="17"/>
  <c r="U19" i="17"/>
  <c r="M19" i="17"/>
  <c r="K19" i="17"/>
  <c r="N19" i="17" s="1"/>
  <c r="W18" i="17"/>
  <c r="Y18" i="17" s="1"/>
  <c r="V18" i="17"/>
  <c r="U18" i="17"/>
  <c r="X18" i="17" s="1"/>
  <c r="N18" i="17"/>
  <c r="M18" i="17"/>
  <c r="K18" i="17"/>
  <c r="W22" i="17" s="1"/>
  <c r="Y22" i="17" s="1"/>
  <c r="W17" i="17"/>
  <c r="Y17" i="17" s="1"/>
  <c r="V17" i="17"/>
  <c r="U17" i="17"/>
  <c r="X17" i="17" s="1"/>
  <c r="N17" i="17"/>
  <c r="M17" i="17"/>
  <c r="K17" i="17"/>
  <c r="G4" i="17"/>
  <c r="U81" i="16"/>
  <c r="X81" i="16" s="1"/>
  <c r="U80" i="16"/>
  <c r="X80" i="16" s="1"/>
  <c r="U79" i="16"/>
  <c r="X79" i="16" s="1"/>
  <c r="X78" i="16"/>
  <c r="W78" i="16"/>
  <c r="U78" i="16"/>
  <c r="W73" i="16"/>
  <c r="V73" i="16"/>
  <c r="U73" i="16"/>
  <c r="X73" i="16" s="1"/>
  <c r="W72" i="16"/>
  <c r="V72" i="16"/>
  <c r="U72" i="16"/>
  <c r="X72" i="16" s="1"/>
  <c r="W71" i="16"/>
  <c r="V71" i="16"/>
  <c r="U71" i="16"/>
  <c r="X71" i="16" s="1"/>
  <c r="W70" i="16"/>
  <c r="V70" i="16"/>
  <c r="U70" i="16"/>
  <c r="X70" i="16" s="1"/>
  <c r="W69" i="16"/>
  <c r="Y69" i="16" s="1"/>
  <c r="V69" i="16"/>
  <c r="U69" i="16"/>
  <c r="X69" i="16" s="1"/>
  <c r="X68" i="16"/>
  <c r="W68" i="16"/>
  <c r="Y68" i="16" s="1"/>
  <c r="V68" i="16"/>
  <c r="U68" i="16"/>
  <c r="W67" i="16"/>
  <c r="Y67" i="16" s="1"/>
  <c r="V67" i="16"/>
  <c r="U67" i="16"/>
  <c r="X67" i="16" s="1"/>
  <c r="Y66" i="16"/>
  <c r="X66" i="16"/>
  <c r="W66" i="16"/>
  <c r="V66" i="16"/>
  <c r="U66" i="16"/>
  <c r="T65" i="16"/>
  <c r="U65" i="16" s="1"/>
  <c r="X65" i="16" s="1"/>
  <c r="T64" i="16"/>
  <c r="W64" i="16" s="1"/>
  <c r="Y64" i="16" s="1"/>
  <c r="X63" i="16"/>
  <c r="W63" i="16"/>
  <c r="V63" i="16"/>
  <c r="U63" i="16"/>
  <c r="W62" i="16"/>
  <c r="V62" i="16"/>
  <c r="U62" i="16"/>
  <c r="X62" i="16" s="1"/>
  <c r="X61" i="16"/>
  <c r="W61" i="16"/>
  <c r="V61" i="16"/>
  <c r="U61" i="16"/>
  <c r="W60" i="16"/>
  <c r="V60" i="16"/>
  <c r="U60" i="16"/>
  <c r="X60" i="16" s="1"/>
  <c r="Y59" i="16"/>
  <c r="X59" i="16"/>
  <c r="W59" i="16"/>
  <c r="V59" i="16"/>
  <c r="U59" i="16"/>
  <c r="W58" i="16"/>
  <c r="Y58" i="16" s="1"/>
  <c r="V58" i="16"/>
  <c r="U58" i="16"/>
  <c r="X58" i="16" s="1"/>
  <c r="X57" i="16"/>
  <c r="W57" i="16"/>
  <c r="Y57" i="16" s="1"/>
  <c r="V57" i="16"/>
  <c r="U57" i="16"/>
  <c r="Y56" i="16"/>
  <c r="X56" i="16"/>
  <c r="W56" i="16"/>
  <c r="V56" i="16"/>
  <c r="U56" i="16"/>
  <c r="W55" i="16"/>
  <c r="Y55" i="16" s="1"/>
  <c r="V55" i="16"/>
  <c r="U55" i="16"/>
  <c r="X55" i="16" s="1"/>
  <c r="W54" i="16"/>
  <c r="Y54" i="16" s="1"/>
  <c r="V54" i="16"/>
  <c r="U54" i="16"/>
  <c r="X54" i="16" s="1"/>
  <c r="M54" i="16"/>
  <c r="T53" i="16"/>
  <c r="V53" i="16" s="1"/>
  <c r="M53" i="16"/>
  <c r="X52" i="16"/>
  <c r="W52" i="16"/>
  <c r="V52" i="16"/>
  <c r="U52" i="16"/>
  <c r="M52" i="16"/>
  <c r="X51" i="16"/>
  <c r="W51" i="16"/>
  <c r="V51" i="16"/>
  <c r="U51" i="16"/>
  <c r="M51" i="16"/>
  <c r="X50" i="16"/>
  <c r="W50" i="16"/>
  <c r="V50" i="16"/>
  <c r="U50" i="16"/>
  <c r="M50" i="16"/>
  <c r="W49" i="16"/>
  <c r="V49" i="16"/>
  <c r="U49" i="16"/>
  <c r="X49" i="16" s="1"/>
  <c r="X48" i="16"/>
  <c r="V48" i="16"/>
  <c r="U48" i="16"/>
  <c r="W47" i="16"/>
  <c r="V47" i="16"/>
  <c r="U47" i="16"/>
  <c r="X47" i="16" s="1"/>
  <c r="T46" i="16"/>
  <c r="W46" i="16" s="1"/>
  <c r="T45" i="16"/>
  <c r="U45" i="16" s="1"/>
  <c r="X45" i="16" s="1"/>
  <c r="V44" i="16"/>
  <c r="U44" i="16"/>
  <c r="X44" i="16" s="1"/>
  <c r="Y43" i="16"/>
  <c r="X43" i="16"/>
  <c r="W43" i="16"/>
  <c r="V43" i="16"/>
  <c r="U43" i="16"/>
  <c r="X42" i="16"/>
  <c r="W42" i="16"/>
  <c r="Y42" i="16" s="1"/>
  <c r="V42" i="16"/>
  <c r="U42" i="16"/>
  <c r="W41" i="16"/>
  <c r="Y41" i="16" s="1"/>
  <c r="V41" i="16"/>
  <c r="U41" i="16"/>
  <c r="X41" i="16" s="1"/>
  <c r="J41" i="16"/>
  <c r="I41" i="16"/>
  <c r="W40" i="16"/>
  <c r="Y40" i="16" s="1"/>
  <c r="V40" i="16"/>
  <c r="U40" i="16"/>
  <c r="X40" i="16" s="1"/>
  <c r="M40" i="16"/>
  <c r="L40" i="16"/>
  <c r="K40" i="16"/>
  <c r="Y39" i="16"/>
  <c r="X39" i="16"/>
  <c r="W39" i="16"/>
  <c r="V39" i="16"/>
  <c r="U39" i="16"/>
  <c r="M39" i="16"/>
  <c r="K39" i="16"/>
  <c r="Y38" i="16"/>
  <c r="W38" i="16"/>
  <c r="V38" i="16"/>
  <c r="U38" i="16"/>
  <c r="X38" i="16" s="1"/>
  <c r="M38" i="16"/>
  <c r="K38" i="16"/>
  <c r="X37" i="16"/>
  <c r="W37" i="16"/>
  <c r="Y37" i="16" s="1"/>
  <c r="V37" i="16"/>
  <c r="U37" i="16"/>
  <c r="K37" i="16"/>
  <c r="H37" i="16"/>
  <c r="P37" i="16" s="1"/>
  <c r="E37" i="16"/>
  <c r="X36" i="16"/>
  <c r="W36" i="16"/>
  <c r="Y36" i="16" s="1"/>
  <c r="V36" i="16"/>
  <c r="U36" i="16"/>
  <c r="K36" i="16"/>
  <c r="H36" i="16"/>
  <c r="P36" i="16" s="1"/>
  <c r="E36" i="16"/>
  <c r="X35" i="16"/>
  <c r="W35" i="16"/>
  <c r="Y35" i="16" s="1"/>
  <c r="V35" i="16"/>
  <c r="U35" i="16"/>
  <c r="K35" i="16"/>
  <c r="H35" i="16"/>
  <c r="P35" i="16" s="1"/>
  <c r="E35" i="16"/>
  <c r="X34" i="16"/>
  <c r="W34" i="16"/>
  <c r="Y34" i="16" s="1"/>
  <c r="V34" i="16"/>
  <c r="U34" i="16"/>
  <c r="K34" i="16"/>
  <c r="H34" i="16"/>
  <c r="P34" i="16" s="1"/>
  <c r="E34" i="16"/>
  <c r="X33" i="16"/>
  <c r="W33" i="16"/>
  <c r="Y33" i="16" s="1"/>
  <c r="V33" i="16"/>
  <c r="U33" i="16"/>
  <c r="K33" i="16"/>
  <c r="H33" i="16"/>
  <c r="P33" i="16" s="1"/>
  <c r="E33" i="16"/>
  <c r="X32" i="16"/>
  <c r="W32" i="16"/>
  <c r="Y32" i="16" s="1"/>
  <c r="V32" i="16"/>
  <c r="U32" i="16"/>
  <c r="M32" i="16"/>
  <c r="K32" i="16"/>
  <c r="K41" i="16" s="1"/>
  <c r="N44" i="16" s="1"/>
  <c r="W31" i="16"/>
  <c r="Y31" i="16" s="1"/>
  <c r="V31" i="16"/>
  <c r="U31" i="16"/>
  <c r="X31" i="16" s="1"/>
  <c r="Y30" i="16"/>
  <c r="W30" i="16"/>
  <c r="V30" i="16"/>
  <c r="U30" i="16"/>
  <c r="X30" i="16" s="1"/>
  <c r="Y29" i="16"/>
  <c r="X29" i="16"/>
  <c r="W29" i="16"/>
  <c r="V29" i="16"/>
  <c r="U29" i="16"/>
  <c r="M29" i="16"/>
  <c r="L29" i="16"/>
  <c r="K29" i="16"/>
  <c r="M28" i="16"/>
  <c r="L28" i="16"/>
  <c r="K28" i="16"/>
  <c r="Y27" i="16"/>
  <c r="X27" i="16"/>
  <c r="W27" i="16"/>
  <c r="V27" i="16"/>
  <c r="U27" i="16"/>
  <c r="M27" i="16"/>
  <c r="L27" i="16"/>
  <c r="K27" i="16"/>
  <c r="Y26" i="16"/>
  <c r="X26" i="16"/>
  <c r="W26" i="16"/>
  <c r="V26" i="16"/>
  <c r="U26" i="16"/>
  <c r="M26" i="16"/>
  <c r="L26" i="16"/>
  <c r="K26" i="16"/>
  <c r="Y25" i="16"/>
  <c r="X25" i="16"/>
  <c r="W25" i="16"/>
  <c r="V25" i="16"/>
  <c r="U25" i="16"/>
  <c r="M25" i="16"/>
  <c r="K25" i="16"/>
  <c r="X24" i="16"/>
  <c r="W24" i="16"/>
  <c r="Y24" i="16" s="1"/>
  <c r="V24" i="16"/>
  <c r="U24" i="16"/>
  <c r="K24" i="16"/>
  <c r="V23" i="16"/>
  <c r="U23" i="16"/>
  <c r="X23" i="16" s="1"/>
  <c r="M23" i="16"/>
  <c r="K23" i="16"/>
  <c r="W48" i="16" s="1"/>
  <c r="V22" i="16"/>
  <c r="U22" i="16"/>
  <c r="X22" i="16" s="1"/>
  <c r="M22" i="16"/>
  <c r="K22" i="16"/>
  <c r="W44" i="16" s="1"/>
  <c r="Y44" i="16" s="1"/>
  <c r="W21" i="16"/>
  <c r="Y21" i="16" s="1"/>
  <c r="V21" i="16"/>
  <c r="U21" i="16"/>
  <c r="X21" i="16" s="1"/>
  <c r="P21" i="16"/>
  <c r="W28" i="16" s="1"/>
  <c r="Y28" i="16" s="1"/>
  <c r="M21" i="16"/>
  <c r="K21" i="16"/>
  <c r="N21" i="16" s="1"/>
  <c r="Y20" i="16"/>
  <c r="X20" i="16"/>
  <c r="W20" i="16"/>
  <c r="V20" i="16"/>
  <c r="U20" i="16"/>
  <c r="N20" i="16"/>
  <c r="M20" i="16"/>
  <c r="K20" i="16"/>
  <c r="X19" i="16"/>
  <c r="W19" i="16"/>
  <c r="Y19" i="16" s="1"/>
  <c r="V19" i="16"/>
  <c r="U19" i="16"/>
  <c r="N19" i="16"/>
  <c r="M19" i="16"/>
  <c r="K19" i="16"/>
  <c r="W23" i="16" s="1"/>
  <c r="Y23" i="16" s="1"/>
  <c r="W18" i="16"/>
  <c r="Y18" i="16" s="1"/>
  <c r="V18" i="16"/>
  <c r="U18" i="16"/>
  <c r="X18" i="16" s="1"/>
  <c r="N18" i="16"/>
  <c r="M18" i="16"/>
  <c r="K18" i="16"/>
  <c r="W22" i="16" s="1"/>
  <c r="Y22" i="16" s="1"/>
  <c r="W17" i="16"/>
  <c r="Y17" i="16" s="1"/>
  <c r="V17" i="16"/>
  <c r="U17" i="16"/>
  <c r="X17" i="16" s="1"/>
  <c r="M17" i="16"/>
  <c r="K17" i="16"/>
  <c r="N17" i="16" s="1"/>
  <c r="G4" i="16"/>
  <c r="U81" i="15"/>
  <c r="X81" i="15" s="1"/>
  <c r="U80" i="15"/>
  <c r="X80" i="15" s="1"/>
  <c r="U79" i="15"/>
  <c r="X79" i="15" s="1"/>
  <c r="U78" i="15"/>
  <c r="X78" i="15" s="1"/>
  <c r="W73" i="15"/>
  <c r="V73" i="15"/>
  <c r="U73" i="15"/>
  <c r="X73" i="15" s="1"/>
  <c r="W72" i="15"/>
  <c r="V72" i="15"/>
  <c r="U72" i="15"/>
  <c r="X72" i="15" s="1"/>
  <c r="W71" i="15"/>
  <c r="V71" i="15"/>
  <c r="U71" i="15"/>
  <c r="X71" i="15" s="1"/>
  <c r="W70" i="15"/>
  <c r="V70" i="15"/>
  <c r="U70" i="15"/>
  <c r="X70" i="15" s="1"/>
  <c r="W69" i="15"/>
  <c r="Y69" i="15" s="1"/>
  <c r="V69" i="15"/>
  <c r="U69" i="15"/>
  <c r="X69" i="15" s="1"/>
  <c r="X68" i="15"/>
  <c r="W68" i="15"/>
  <c r="Y68" i="15" s="1"/>
  <c r="V68" i="15"/>
  <c r="U68" i="15"/>
  <c r="W67" i="15"/>
  <c r="Y67" i="15" s="1"/>
  <c r="V67" i="15"/>
  <c r="U67" i="15"/>
  <c r="X67" i="15" s="1"/>
  <c r="Y66" i="15"/>
  <c r="X66" i="15"/>
  <c r="W66" i="15"/>
  <c r="V66" i="15"/>
  <c r="U66" i="15"/>
  <c r="T65" i="15"/>
  <c r="T64" i="15"/>
  <c r="W64" i="15" s="1"/>
  <c r="Y64" i="15" s="1"/>
  <c r="X63" i="15"/>
  <c r="W63" i="15"/>
  <c r="V63" i="15"/>
  <c r="U63" i="15"/>
  <c r="W62" i="15"/>
  <c r="V62" i="15"/>
  <c r="U62" i="15"/>
  <c r="X62" i="15" s="1"/>
  <c r="X61" i="15"/>
  <c r="W61" i="15"/>
  <c r="V61" i="15"/>
  <c r="U61" i="15"/>
  <c r="W60" i="15"/>
  <c r="V60" i="15"/>
  <c r="U60" i="15"/>
  <c r="X60" i="15" s="1"/>
  <c r="Y59" i="15"/>
  <c r="X59" i="15"/>
  <c r="W59" i="15"/>
  <c r="V59" i="15"/>
  <c r="U59" i="15"/>
  <c r="W58" i="15"/>
  <c r="Y58" i="15" s="1"/>
  <c r="V58" i="15"/>
  <c r="U58" i="15"/>
  <c r="X58" i="15" s="1"/>
  <c r="Y57" i="15"/>
  <c r="W57" i="15"/>
  <c r="V57" i="15"/>
  <c r="U57" i="15"/>
  <c r="X57" i="15" s="1"/>
  <c r="Y56" i="15"/>
  <c r="X56" i="15"/>
  <c r="W56" i="15"/>
  <c r="V56" i="15"/>
  <c r="U56" i="15"/>
  <c r="W55" i="15"/>
  <c r="Y55" i="15" s="1"/>
  <c r="V55" i="15"/>
  <c r="U55" i="15"/>
  <c r="X55" i="15" s="1"/>
  <c r="W54" i="15"/>
  <c r="Y54" i="15" s="1"/>
  <c r="V54" i="15"/>
  <c r="U54" i="15"/>
  <c r="X54" i="15" s="1"/>
  <c r="M54" i="15"/>
  <c r="T53" i="15"/>
  <c r="V53" i="15" s="1"/>
  <c r="M53" i="15"/>
  <c r="W52" i="15"/>
  <c r="V52" i="15"/>
  <c r="U52" i="15"/>
  <c r="X52" i="15" s="1"/>
  <c r="M52" i="15"/>
  <c r="W51" i="15"/>
  <c r="V51" i="15"/>
  <c r="U51" i="15"/>
  <c r="X51" i="15" s="1"/>
  <c r="M51" i="15"/>
  <c r="X50" i="15"/>
  <c r="W50" i="15"/>
  <c r="V50" i="15"/>
  <c r="U50" i="15"/>
  <c r="M50" i="15"/>
  <c r="W49" i="15"/>
  <c r="V49" i="15"/>
  <c r="U49" i="15"/>
  <c r="X49" i="15" s="1"/>
  <c r="X48" i="15"/>
  <c r="V48" i="15"/>
  <c r="U48" i="15"/>
  <c r="W47" i="15"/>
  <c r="V47" i="15"/>
  <c r="U47" i="15"/>
  <c r="X47" i="15" s="1"/>
  <c r="T46" i="15"/>
  <c r="W46" i="15" s="1"/>
  <c r="Y46" i="15" s="1"/>
  <c r="T45" i="15"/>
  <c r="V45" i="15" s="1"/>
  <c r="V44" i="15"/>
  <c r="U44" i="15"/>
  <c r="X44" i="15" s="1"/>
  <c r="Y43" i="15"/>
  <c r="X43" i="15"/>
  <c r="W43" i="15"/>
  <c r="V43" i="15"/>
  <c r="U43" i="15"/>
  <c r="W42" i="15"/>
  <c r="Y42" i="15" s="1"/>
  <c r="V42" i="15"/>
  <c r="U42" i="15"/>
  <c r="X42" i="15" s="1"/>
  <c r="W41" i="15"/>
  <c r="Y41" i="15" s="1"/>
  <c r="V41" i="15"/>
  <c r="U41" i="15"/>
  <c r="X41" i="15" s="1"/>
  <c r="J41" i="15"/>
  <c r="I41" i="15"/>
  <c r="W40" i="15"/>
  <c r="Y40" i="15" s="1"/>
  <c r="V40" i="15"/>
  <c r="U40" i="15"/>
  <c r="X40" i="15" s="1"/>
  <c r="M40" i="15"/>
  <c r="L40" i="15"/>
  <c r="K40" i="15"/>
  <c r="Y39" i="15"/>
  <c r="W39" i="15"/>
  <c r="V39" i="15"/>
  <c r="U39" i="15"/>
  <c r="X39" i="15" s="1"/>
  <c r="M39" i="15"/>
  <c r="K39" i="15"/>
  <c r="Y38" i="15"/>
  <c r="W38" i="15"/>
  <c r="V38" i="15"/>
  <c r="U38" i="15"/>
  <c r="X38" i="15" s="1"/>
  <c r="M38" i="15"/>
  <c r="K38" i="15"/>
  <c r="X37" i="15"/>
  <c r="W37" i="15"/>
  <c r="Y37" i="15" s="1"/>
  <c r="V37" i="15"/>
  <c r="U37" i="15"/>
  <c r="K37" i="15"/>
  <c r="H37" i="15"/>
  <c r="Q37" i="15" s="1"/>
  <c r="E37" i="15"/>
  <c r="X36" i="15"/>
  <c r="W36" i="15"/>
  <c r="Y36" i="15" s="1"/>
  <c r="V36" i="15"/>
  <c r="U36" i="15"/>
  <c r="K36" i="15"/>
  <c r="H36" i="15"/>
  <c r="Q36" i="15" s="1"/>
  <c r="E36" i="15"/>
  <c r="X35" i="15"/>
  <c r="W35" i="15"/>
  <c r="Y35" i="15" s="1"/>
  <c r="V35" i="15"/>
  <c r="U35" i="15"/>
  <c r="K35" i="15"/>
  <c r="H35" i="15"/>
  <c r="Q35" i="15" s="1"/>
  <c r="E35" i="15"/>
  <c r="X34" i="15"/>
  <c r="W34" i="15"/>
  <c r="Y34" i="15" s="1"/>
  <c r="V34" i="15"/>
  <c r="U34" i="15"/>
  <c r="K34" i="15"/>
  <c r="H34" i="15"/>
  <c r="Q34" i="15" s="1"/>
  <c r="E34" i="15"/>
  <c r="X33" i="15"/>
  <c r="W33" i="15"/>
  <c r="Y33" i="15" s="1"/>
  <c r="V33" i="15"/>
  <c r="U33" i="15"/>
  <c r="K33" i="15"/>
  <c r="H33" i="15"/>
  <c r="Q33" i="15" s="1"/>
  <c r="E33" i="15"/>
  <c r="X32" i="15"/>
  <c r="W32" i="15"/>
  <c r="Y32" i="15" s="1"/>
  <c r="V32" i="15"/>
  <c r="U32" i="15"/>
  <c r="M32" i="15"/>
  <c r="K32" i="15"/>
  <c r="W31" i="15"/>
  <c r="Y31" i="15" s="1"/>
  <c r="V31" i="15"/>
  <c r="U31" i="15"/>
  <c r="X31" i="15" s="1"/>
  <c r="Y30" i="15"/>
  <c r="W30" i="15"/>
  <c r="V30" i="15"/>
  <c r="U30" i="15"/>
  <c r="X30" i="15" s="1"/>
  <c r="Y29" i="15"/>
  <c r="X29" i="15"/>
  <c r="W29" i="15"/>
  <c r="V29" i="15"/>
  <c r="U29" i="15"/>
  <c r="M29" i="15"/>
  <c r="L29" i="15"/>
  <c r="K29" i="15"/>
  <c r="M28" i="15"/>
  <c r="L28" i="15"/>
  <c r="K28" i="15"/>
  <c r="Y27" i="15"/>
  <c r="X27" i="15"/>
  <c r="W27" i="15"/>
  <c r="V27" i="15"/>
  <c r="U27" i="15"/>
  <c r="M27" i="15"/>
  <c r="L27" i="15"/>
  <c r="K27" i="15"/>
  <c r="Y26" i="15"/>
  <c r="X26" i="15"/>
  <c r="W26" i="15"/>
  <c r="V26" i="15"/>
  <c r="U26" i="15"/>
  <c r="M26" i="15"/>
  <c r="L26" i="15"/>
  <c r="K26" i="15"/>
  <c r="Y25" i="15"/>
  <c r="X25" i="15"/>
  <c r="W25" i="15"/>
  <c r="V25" i="15"/>
  <c r="U25" i="15"/>
  <c r="M25" i="15"/>
  <c r="K25" i="15"/>
  <c r="W24" i="15"/>
  <c r="Y24" i="15" s="1"/>
  <c r="V24" i="15"/>
  <c r="U24" i="15"/>
  <c r="X24" i="15" s="1"/>
  <c r="K24" i="15"/>
  <c r="W23" i="15"/>
  <c r="Y23" i="15" s="1"/>
  <c r="V23" i="15"/>
  <c r="U23" i="15"/>
  <c r="X23" i="15" s="1"/>
  <c r="M23" i="15"/>
  <c r="K23" i="15"/>
  <c r="W48" i="15" s="1"/>
  <c r="V22" i="15"/>
  <c r="U22" i="15"/>
  <c r="X22" i="15" s="1"/>
  <c r="M22" i="15"/>
  <c r="K22" i="15"/>
  <c r="Y21" i="15"/>
  <c r="W21" i="15"/>
  <c r="V21" i="15"/>
  <c r="U21" i="15"/>
  <c r="X21" i="15" s="1"/>
  <c r="P21" i="15"/>
  <c r="W28" i="15" s="1"/>
  <c r="Y28" i="15" s="1"/>
  <c r="M21" i="15"/>
  <c r="K21" i="15"/>
  <c r="N21" i="15" s="1"/>
  <c r="Y20" i="15"/>
  <c r="X20" i="15"/>
  <c r="W20" i="15"/>
  <c r="V20" i="15"/>
  <c r="U20" i="15"/>
  <c r="M20" i="15"/>
  <c r="K20" i="15"/>
  <c r="N20" i="15" s="1"/>
  <c r="X19" i="15"/>
  <c r="W19" i="15"/>
  <c r="Y19" i="15" s="1"/>
  <c r="V19" i="15"/>
  <c r="U19" i="15"/>
  <c r="M19" i="15"/>
  <c r="K19" i="15"/>
  <c r="N19" i="15" s="1"/>
  <c r="W18" i="15"/>
  <c r="Y18" i="15" s="1"/>
  <c r="V18" i="15"/>
  <c r="U18" i="15"/>
  <c r="X18" i="15" s="1"/>
  <c r="N18" i="15"/>
  <c r="M18" i="15"/>
  <c r="K18" i="15"/>
  <c r="W22" i="15" s="1"/>
  <c r="Y22" i="15" s="1"/>
  <c r="W17" i="15"/>
  <c r="Y17" i="15" s="1"/>
  <c r="V17" i="15"/>
  <c r="U17" i="15"/>
  <c r="X17" i="15" s="1"/>
  <c r="N17" i="15"/>
  <c r="M17" i="15"/>
  <c r="K17" i="15"/>
  <c r="G4" i="15"/>
  <c r="U81" i="14"/>
  <c r="X81" i="14" s="1"/>
  <c r="U80" i="14"/>
  <c r="X80" i="14" s="1"/>
  <c r="U79" i="14"/>
  <c r="X79" i="14" s="1"/>
  <c r="W78" i="14"/>
  <c r="U78" i="14"/>
  <c r="X78" i="14" s="1"/>
  <c r="W73" i="14"/>
  <c r="V73" i="14"/>
  <c r="U73" i="14"/>
  <c r="X73" i="14" s="1"/>
  <c r="W72" i="14"/>
  <c r="V72" i="14"/>
  <c r="U72" i="14"/>
  <c r="X72" i="14" s="1"/>
  <c r="W71" i="14"/>
  <c r="V71" i="14"/>
  <c r="U71" i="14"/>
  <c r="X71" i="14" s="1"/>
  <c r="W70" i="14"/>
  <c r="V70" i="14"/>
  <c r="U70" i="14"/>
  <c r="X70" i="14" s="1"/>
  <c r="W69" i="14"/>
  <c r="Y69" i="14" s="1"/>
  <c r="V69" i="14"/>
  <c r="U69" i="14"/>
  <c r="X69" i="14" s="1"/>
  <c r="X68" i="14"/>
  <c r="W68" i="14"/>
  <c r="Y68" i="14" s="1"/>
  <c r="V68" i="14"/>
  <c r="U68" i="14"/>
  <c r="W67" i="14"/>
  <c r="Y67" i="14" s="1"/>
  <c r="V67" i="14"/>
  <c r="U67" i="14"/>
  <c r="X67" i="14" s="1"/>
  <c r="Y66" i="14"/>
  <c r="X66" i="14"/>
  <c r="W66" i="14"/>
  <c r="V66" i="14"/>
  <c r="U66" i="14"/>
  <c r="T65" i="14"/>
  <c r="W65" i="14" s="1"/>
  <c r="Y65" i="14" s="1"/>
  <c r="T64" i="14"/>
  <c r="U64" i="14" s="1"/>
  <c r="X64" i="14" s="1"/>
  <c r="X63" i="14"/>
  <c r="W63" i="14"/>
  <c r="V63" i="14"/>
  <c r="U63" i="14"/>
  <c r="W62" i="14"/>
  <c r="V62" i="14"/>
  <c r="U62" i="14"/>
  <c r="X62" i="14" s="1"/>
  <c r="X61" i="14"/>
  <c r="W61" i="14"/>
  <c r="V61" i="14"/>
  <c r="U61" i="14"/>
  <c r="W60" i="14"/>
  <c r="V60" i="14"/>
  <c r="U60" i="14"/>
  <c r="X60" i="14" s="1"/>
  <c r="Y59" i="14"/>
  <c r="X59" i="14"/>
  <c r="W59" i="14"/>
  <c r="V59" i="14"/>
  <c r="U59" i="14"/>
  <c r="W58" i="14"/>
  <c r="Y58" i="14" s="1"/>
  <c r="V58" i="14"/>
  <c r="U58" i="14"/>
  <c r="X58" i="14" s="1"/>
  <c r="W57" i="14"/>
  <c r="Y57" i="14" s="1"/>
  <c r="V57" i="14"/>
  <c r="U57" i="14"/>
  <c r="X57" i="14" s="1"/>
  <c r="Y56" i="14"/>
  <c r="X56" i="14"/>
  <c r="W56" i="14"/>
  <c r="V56" i="14"/>
  <c r="U56" i="14"/>
  <c r="W55" i="14"/>
  <c r="Y55" i="14" s="1"/>
  <c r="V55" i="14"/>
  <c r="U55" i="14"/>
  <c r="X55" i="14" s="1"/>
  <c r="W54" i="14"/>
  <c r="Y54" i="14" s="1"/>
  <c r="V54" i="14"/>
  <c r="U54" i="14"/>
  <c r="X54" i="14" s="1"/>
  <c r="M54" i="14"/>
  <c r="T53" i="14"/>
  <c r="V53" i="14" s="1"/>
  <c r="M53" i="14"/>
  <c r="W52" i="14"/>
  <c r="V52" i="14"/>
  <c r="U52" i="14"/>
  <c r="X52" i="14" s="1"/>
  <c r="M52" i="14"/>
  <c r="W51" i="14"/>
  <c r="V51" i="14"/>
  <c r="U51" i="14"/>
  <c r="X51" i="14" s="1"/>
  <c r="M51" i="14"/>
  <c r="X50" i="14"/>
  <c r="W50" i="14"/>
  <c r="V50" i="14"/>
  <c r="U50" i="14"/>
  <c r="M50" i="14"/>
  <c r="W49" i="14"/>
  <c r="V49" i="14"/>
  <c r="U49" i="14"/>
  <c r="X49" i="14" s="1"/>
  <c r="X48" i="14"/>
  <c r="V48" i="14"/>
  <c r="U48" i="14"/>
  <c r="W47" i="14"/>
  <c r="V47" i="14"/>
  <c r="U47" i="14"/>
  <c r="X47" i="14" s="1"/>
  <c r="T46" i="14"/>
  <c r="U46" i="14" s="1"/>
  <c r="X46" i="14" s="1"/>
  <c r="T45" i="14"/>
  <c r="W45" i="14" s="1"/>
  <c r="V44" i="14"/>
  <c r="U44" i="14"/>
  <c r="X44" i="14" s="1"/>
  <c r="Y43" i="14"/>
  <c r="X43" i="14"/>
  <c r="W43" i="14"/>
  <c r="V43" i="14"/>
  <c r="U43" i="14"/>
  <c r="W42" i="14"/>
  <c r="Y42" i="14" s="1"/>
  <c r="V42" i="14"/>
  <c r="U42" i="14"/>
  <c r="X42" i="14" s="1"/>
  <c r="W41" i="14"/>
  <c r="Y41" i="14" s="1"/>
  <c r="V41" i="14"/>
  <c r="U41" i="14"/>
  <c r="X41" i="14" s="1"/>
  <c r="J41" i="14"/>
  <c r="I41" i="14"/>
  <c r="W40" i="14"/>
  <c r="Y40" i="14" s="1"/>
  <c r="V40" i="14"/>
  <c r="U40" i="14"/>
  <c r="X40" i="14" s="1"/>
  <c r="M40" i="14"/>
  <c r="L40" i="14"/>
  <c r="K40" i="14"/>
  <c r="Y39" i="14"/>
  <c r="W39" i="14"/>
  <c r="V39" i="14"/>
  <c r="U39" i="14"/>
  <c r="X39" i="14" s="1"/>
  <c r="M39" i="14"/>
  <c r="K39" i="14"/>
  <c r="Y38" i="14"/>
  <c r="W38" i="14"/>
  <c r="V38" i="14"/>
  <c r="U38" i="14"/>
  <c r="X38" i="14" s="1"/>
  <c r="M38" i="14"/>
  <c r="K38" i="14"/>
  <c r="X37" i="14"/>
  <c r="W37" i="14"/>
  <c r="Y37" i="14" s="1"/>
  <c r="V37" i="14"/>
  <c r="U37" i="14"/>
  <c r="K37" i="14"/>
  <c r="H37" i="14"/>
  <c r="Q37" i="14" s="1"/>
  <c r="E37" i="14"/>
  <c r="X36" i="14"/>
  <c r="W36" i="14"/>
  <c r="Y36" i="14" s="1"/>
  <c r="V36" i="14"/>
  <c r="U36" i="14"/>
  <c r="K36" i="14"/>
  <c r="H36" i="14"/>
  <c r="Q36" i="14" s="1"/>
  <c r="E36" i="14"/>
  <c r="X35" i="14"/>
  <c r="W35" i="14"/>
  <c r="Y35" i="14" s="1"/>
  <c r="V35" i="14"/>
  <c r="U35" i="14"/>
  <c r="K35" i="14"/>
  <c r="H35" i="14"/>
  <c r="Q35" i="14" s="1"/>
  <c r="E35" i="14"/>
  <c r="X34" i="14"/>
  <c r="W34" i="14"/>
  <c r="Y34" i="14" s="1"/>
  <c r="V34" i="14"/>
  <c r="U34" i="14"/>
  <c r="K34" i="14"/>
  <c r="H34" i="14"/>
  <c r="Q34" i="14" s="1"/>
  <c r="E34" i="14"/>
  <c r="X33" i="14"/>
  <c r="W33" i="14"/>
  <c r="Y33" i="14" s="1"/>
  <c r="V33" i="14"/>
  <c r="U33" i="14"/>
  <c r="K33" i="14"/>
  <c r="H33" i="14"/>
  <c r="Q33" i="14" s="1"/>
  <c r="E33" i="14"/>
  <c r="X32" i="14"/>
  <c r="W32" i="14"/>
  <c r="Y32" i="14" s="1"/>
  <c r="V32" i="14"/>
  <c r="U32" i="14"/>
  <c r="M32" i="14"/>
  <c r="K32" i="14"/>
  <c r="K41" i="14" s="1"/>
  <c r="N44" i="14" s="1"/>
  <c r="W31" i="14"/>
  <c r="Y31" i="14" s="1"/>
  <c r="V31" i="14"/>
  <c r="U31" i="14"/>
  <c r="X31" i="14" s="1"/>
  <c r="Y30" i="14"/>
  <c r="W30" i="14"/>
  <c r="V30" i="14"/>
  <c r="U30" i="14"/>
  <c r="X30" i="14" s="1"/>
  <c r="Y29" i="14"/>
  <c r="X29" i="14"/>
  <c r="W29" i="14"/>
  <c r="V29" i="14"/>
  <c r="U29" i="14"/>
  <c r="M29" i="14"/>
  <c r="L29" i="14"/>
  <c r="K29" i="14"/>
  <c r="M28" i="14"/>
  <c r="L28" i="14"/>
  <c r="K28" i="14"/>
  <c r="Y27" i="14"/>
  <c r="X27" i="14"/>
  <c r="W27" i="14"/>
  <c r="V27" i="14"/>
  <c r="U27" i="14"/>
  <c r="M27" i="14"/>
  <c r="L27" i="14"/>
  <c r="K27" i="14"/>
  <c r="Y26" i="14"/>
  <c r="X26" i="14"/>
  <c r="W26" i="14"/>
  <c r="V26" i="14"/>
  <c r="U26" i="14"/>
  <c r="M26" i="14"/>
  <c r="L26" i="14"/>
  <c r="K26" i="14"/>
  <c r="Y25" i="14"/>
  <c r="X25" i="14"/>
  <c r="W25" i="14"/>
  <c r="V25" i="14"/>
  <c r="U25" i="14"/>
  <c r="M25" i="14"/>
  <c r="K25" i="14"/>
  <c r="W24" i="14"/>
  <c r="Y24" i="14" s="1"/>
  <c r="V24" i="14"/>
  <c r="U24" i="14"/>
  <c r="X24" i="14" s="1"/>
  <c r="K24" i="14"/>
  <c r="W23" i="14"/>
  <c r="Y23" i="14" s="1"/>
  <c r="V23" i="14"/>
  <c r="U23" i="14"/>
  <c r="X23" i="14" s="1"/>
  <c r="M23" i="14"/>
  <c r="K23" i="14"/>
  <c r="W48" i="14" s="1"/>
  <c r="V22" i="14"/>
  <c r="U22" i="14"/>
  <c r="X22" i="14" s="1"/>
  <c r="M22" i="14"/>
  <c r="K22" i="14"/>
  <c r="W44" i="14" s="1"/>
  <c r="Y44" i="14" s="1"/>
  <c r="Y21" i="14"/>
  <c r="W21" i="14"/>
  <c r="V21" i="14"/>
  <c r="U21" i="14"/>
  <c r="X21" i="14" s="1"/>
  <c r="P21" i="14"/>
  <c r="W28" i="14" s="1"/>
  <c r="Y28" i="14" s="1"/>
  <c r="M21" i="14"/>
  <c r="K21" i="14"/>
  <c r="N21" i="14" s="1"/>
  <c r="Y20" i="14"/>
  <c r="X20" i="14"/>
  <c r="W20" i="14"/>
  <c r="V20" i="14"/>
  <c r="U20" i="14"/>
  <c r="M20" i="14"/>
  <c r="K20" i="14"/>
  <c r="N20" i="14" s="1"/>
  <c r="X19" i="14"/>
  <c r="W19" i="14"/>
  <c r="Y19" i="14" s="1"/>
  <c r="V19" i="14"/>
  <c r="U19" i="14"/>
  <c r="M19" i="14"/>
  <c r="K19" i="14"/>
  <c r="N19" i="14" s="1"/>
  <c r="W18" i="14"/>
  <c r="Y18" i="14" s="1"/>
  <c r="V18" i="14"/>
  <c r="U18" i="14"/>
  <c r="X18" i="14" s="1"/>
  <c r="N18" i="14"/>
  <c r="M18" i="14"/>
  <c r="K18" i="14"/>
  <c r="W22" i="14" s="1"/>
  <c r="Y22" i="14" s="1"/>
  <c r="W17" i="14"/>
  <c r="Y17" i="14" s="1"/>
  <c r="V17" i="14"/>
  <c r="U17" i="14"/>
  <c r="X17" i="14" s="1"/>
  <c r="N17" i="14"/>
  <c r="M17" i="14"/>
  <c r="K17" i="14"/>
  <c r="G4" i="14"/>
  <c r="X81" i="13"/>
  <c r="W81" i="13"/>
  <c r="U81" i="13"/>
  <c r="U80" i="13"/>
  <c r="X80" i="13" s="1"/>
  <c r="U79" i="13"/>
  <c r="X79" i="13" s="1"/>
  <c r="U78" i="13"/>
  <c r="X73" i="13"/>
  <c r="W73" i="13"/>
  <c r="V73" i="13"/>
  <c r="U73" i="13"/>
  <c r="W72" i="13"/>
  <c r="V72" i="13"/>
  <c r="U72" i="13"/>
  <c r="X72" i="13" s="1"/>
  <c r="X71" i="13"/>
  <c r="W71" i="13"/>
  <c r="V71" i="13"/>
  <c r="U71" i="13"/>
  <c r="W70" i="13"/>
  <c r="V70" i="13"/>
  <c r="U70" i="13"/>
  <c r="X70" i="13" s="1"/>
  <c r="Y69" i="13"/>
  <c r="W69" i="13"/>
  <c r="V69" i="13"/>
  <c r="U69" i="13"/>
  <c r="X69" i="13" s="1"/>
  <c r="X68" i="13"/>
  <c r="W68" i="13"/>
  <c r="Y68" i="13" s="1"/>
  <c r="V68" i="13"/>
  <c r="U68" i="13"/>
  <c r="W67" i="13"/>
  <c r="Y67" i="13" s="1"/>
  <c r="V67" i="13"/>
  <c r="U67" i="13"/>
  <c r="X67" i="13" s="1"/>
  <c r="Y66" i="13"/>
  <c r="X66" i="13"/>
  <c r="W66" i="13"/>
  <c r="V66" i="13"/>
  <c r="U66" i="13"/>
  <c r="T65" i="13"/>
  <c r="V65" i="13" s="1"/>
  <c r="T64" i="13"/>
  <c r="W64" i="13" s="1"/>
  <c r="Y64" i="13" s="1"/>
  <c r="X63" i="13"/>
  <c r="W63" i="13"/>
  <c r="V63" i="13"/>
  <c r="U63" i="13"/>
  <c r="W62" i="13"/>
  <c r="V62" i="13"/>
  <c r="U62" i="13"/>
  <c r="X62" i="13" s="1"/>
  <c r="X61" i="13"/>
  <c r="W61" i="13"/>
  <c r="V61" i="13"/>
  <c r="U61" i="13"/>
  <c r="W60" i="13"/>
  <c r="V60" i="13"/>
  <c r="U60" i="13"/>
  <c r="X60" i="13" s="1"/>
  <c r="Y59" i="13"/>
  <c r="X59" i="13"/>
  <c r="W59" i="13"/>
  <c r="V59" i="13"/>
  <c r="U59" i="13"/>
  <c r="W58" i="13"/>
  <c r="Y58" i="13" s="1"/>
  <c r="V58" i="13"/>
  <c r="U58" i="13"/>
  <c r="X58" i="13" s="1"/>
  <c r="W57" i="13"/>
  <c r="Y57" i="13" s="1"/>
  <c r="V57" i="13"/>
  <c r="U57" i="13"/>
  <c r="X57" i="13" s="1"/>
  <c r="Y56" i="13"/>
  <c r="X56" i="13"/>
  <c r="W56" i="13"/>
  <c r="V56" i="13"/>
  <c r="U56" i="13"/>
  <c r="W55" i="13"/>
  <c r="Y55" i="13" s="1"/>
  <c r="V55" i="13"/>
  <c r="U55" i="13"/>
  <c r="X55" i="13" s="1"/>
  <c r="W54" i="13"/>
  <c r="Y54" i="13" s="1"/>
  <c r="V54" i="13"/>
  <c r="U54" i="13"/>
  <c r="X54" i="13" s="1"/>
  <c r="M54" i="13"/>
  <c r="T53" i="13"/>
  <c r="V53" i="13" s="1"/>
  <c r="M53" i="13"/>
  <c r="W52" i="13"/>
  <c r="V52" i="13"/>
  <c r="U52" i="13"/>
  <c r="X52" i="13" s="1"/>
  <c r="M52" i="13"/>
  <c r="W51" i="13"/>
  <c r="V51" i="13"/>
  <c r="U51" i="13"/>
  <c r="X51" i="13" s="1"/>
  <c r="M51" i="13"/>
  <c r="X50" i="13"/>
  <c r="W50" i="13"/>
  <c r="V50" i="13"/>
  <c r="U50" i="13"/>
  <c r="M50" i="13"/>
  <c r="W49" i="13"/>
  <c r="V49" i="13"/>
  <c r="U49" i="13"/>
  <c r="X49" i="13" s="1"/>
  <c r="X48" i="13"/>
  <c r="V48" i="13"/>
  <c r="U48" i="13"/>
  <c r="W47" i="13"/>
  <c r="V47" i="13"/>
  <c r="U47" i="13"/>
  <c r="X47" i="13" s="1"/>
  <c r="T46" i="13"/>
  <c r="W46" i="13" s="1"/>
  <c r="T45" i="13"/>
  <c r="W45" i="13" s="1"/>
  <c r="V44" i="13"/>
  <c r="U44" i="13"/>
  <c r="X44" i="13" s="1"/>
  <c r="N44" i="13"/>
  <c r="Y43" i="13"/>
  <c r="X43" i="13"/>
  <c r="W43" i="13"/>
  <c r="V43" i="13"/>
  <c r="U43" i="13"/>
  <c r="W42" i="13"/>
  <c r="Y42" i="13" s="1"/>
  <c r="V42" i="13"/>
  <c r="U42" i="13"/>
  <c r="X42" i="13" s="1"/>
  <c r="W41" i="13"/>
  <c r="Y41" i="13" s="1"/>
  <c r="V41" i="13"/>
  <c r="U41" i="13"/>
  <c r="X41" i="13" s="1"/>
  <c r="J41" i="13"/>
  <c r="I41" i="13"/>
  <c r="W40" i="13"/>
  <c r="Y40" i="13" s="1"/>
  <c r="V40" i="13"/>
  <c r="U40" i="13"/>
  <c r="X40" i="13" s="1"/>
  <c r="M40" i="13"/>
  <c r="L40" i="13"/>
  <c r="K40" i="13"/>
  <c r="Y39" i="13"/>
  <c r="W39" i="13"/>
  <c r="V39" i="13"/>
  <c r="U39" i="13"/>
  <c r="X39" i="13" s="1"/>
  <c r="M39" i="13"/>
  <c r="K39" i="13"/>
  <c r="Y38" i="13"/>
  <c r="W38" i="13"/>
  <c r="V38" i="13"/>
  <c r="U38" i="13"/>
  <c r="X38" i="13" s="1"/>
  <c r="M38" i="13"/>
  <c r="K38" i="13"/>
  <c r="X37" i="13"/>
  <c r="W37" i="13"/>
  <c r="Y37" i="13" s="1"/>
  <c r="V37" i="13"/>
  <c r="U37" i="13"/>
  <c r="K37" i="13"/>
  <c r="H37" i="13"/>
  <c r="Q37" i="13" s="1"/>
  <c r="E37" i="13"/>
  <c r="X36" i="13"/>
  <c r="W36" i="13"/>
  <c r="Y36" i="13" s="1"/>
  <c r="V36" i="13"/>
  <c r="U36" i="13"/>
  <c r="K36" i="13"/>
  <c r="H36" i="13"/>
  <c r="Q36" i="13" s="1"/>
  <c r="E36" i="13"/>
  <c r="X35" i="13"/>
  <c r="W35" i="13"/>
  <c r="Y35" i="13" s="1"/>
  <c r="V35" i="13"/>
  <c r="U35" i="13"/>
  <c r="K35" i="13"/>
  <c r="H35" i="13"/>
  <c r="Q35" i="13" s="1"/>
  <c r="E35" i="13"/>
  <c r="X34" i="13"/>
  <c r="W34" i="13"/>
  <c r="Y34" i="13" s="1"/>
  <c r="V34" i="13"/>
  <c r="U34" i="13"/>
  <c r="K34" i="13"/>
  <c r="H34" i="13"/>
  <c r="Q34" i="13" s="1"/>
  <c r="E34" i="13"/>
  <c r="X33" i="13"/>
  <c r="W33" i="13"/>
  <c r="Y33" i="13" s="1"/>
  <c r="V33" i="13"/>
  <c r="U33" i="13"/>
  <c r="K33" i="13"/>
  <c r="H33" i="13"/>
  <c r="Q33" i="13" s="1"/>
  <c r="E33" i="13"/>
  <c r="X32" i="13"/>
  <c r="W32" i="13"/>
  <c r="Y32" i="13" s="1"/>
  <c r="V32" i="13"/>
  <c r="U32" i="13"/>
  <c r="M32" i="13"/>
  <c r="K32" i="13"/>
  <c r="K41" i="13" s="1"/>
  <c r="W31" i="13"/>
  <c r="Y31" i="13" s="1"/>
  <c r="V31" i="13"/>
  <c r="U31" i="13"/>
  <c r="X31" i="13" s="1"/>
  <c r="Y30" i="13"/>
  <c r="W30" i="13"/>
  <c r="V30" i="13"/>
  <c r="U30" i="13"/>
  <c r="X30" i="13" s="1"/>
  <c r="Y29" i="13"/>
  <c r="X29" i="13"/>
  <c r="W29" i="13"/>
  <c r="V29" i="13"/>
  <c r="U29" i="13"/>
  <c r="M29" i="13"/>
  <c r="L29" i="13"/>
  <c r="K29" i="13"/>
  <c r="M28" i="13"/>
  <c r="L28" i="13"/>
  <c r="K28" i="13"/>
  <c r="Y27" i="13"/>
  <c r="X27" i="13"/>
  <c r="W27" i="13"/>
  <c r="V27" i="13"/>
  <c r="U27" i="13"/>
  <c r="M27" i="13"/>
  <c r="L27" i="13"/>
  <c r="K27" i="13"/>
  <c r="Y26" i="13"/>
  <c r="X26" i="13"/>
  <c r="W26" i="13"/>
  <c r="V26" i="13"/>
  <c r="U26" i="13"/>
  <c r="M26" i="13"/>
  <c r="L26" i="13"/>
  <c r="K26" i="13"/>
  <c r="Y25" i="13"/>
  <c r="X25" i="13"/>
  <c r="W25" i="13"/>
  <c r="V25" i="13"/>
  <c r="U25" i="13"/>
  <c r="M25" i="13"/>
  <c r="K25" i="13"/>
  <c r="W24" i="13"/>
  <c r="Y24" i="13" s="1"/>
  <c r="V24" i="13"/>
  <c r="U24" i="13"/>
  <c r="X24" i="13" s="1"/>
  <c r="K24" i="13"/>
  <c r="W23" i="13"/>
  <c r="Y23" i="13" s="1"/>
  <c r="V23" i="13"/>
  <c r="U23" i="13"/>
  <c r="X23" i="13" s="1"/>
  <c r="M23" i="13"/>
  <c r="K23" i="13"/>
  <c r="W48" i="13" s="1"/>
  <c r="V22" i="13"/>
  <c r="U22" i="13"/>
  <c r="X22" i="13" s="1"/>
  <c r="M22" i="13"/>
  <c r="K22" i="13"/>
  <c r="Y21" i="13"/>
  <c r="W21" i="13"/>
  <c r="V21" i="13"/>
  <c r="U21" i="13"/>
  <c r="X21" i="13" s="1"/>
  <c r="P21" i="13"/>
  <c r="W28" i="13" s="1"/>
  <c r="Y28" i="13" s="1"/>
  <c r="M21" i="13"/>
  <c r="K21" i="13"/>
  <c r="N21" i="13" s="1"/>
  <c r="Y20" i="13"/>
  <c r="X20" i="13"/>
  <c r="W20" i="13"/>
  <c r="V20" i="13"/>
  <c r="U20" i="13"/>
  <c r="M20" i="13"/>
  <c r="K20" i="13"/>
  <c r="N20" i="13" s="1"/>
  <c r="X19" i="13"/>
  <c r="W19" i="13"/>
  <c r="Y19" i="13" s="1"/>
  <c r="V19" i="13"/>
  <c r="U19" i="13"/>
  <c r="M19" i="13"/>
  <c r="K19" i="13"/>
  <c r="N19" i="13" s="1"/>
  <c r="W18" i="13"/>
  <c r="Y18" i="13" s="1"/>
  <c r="V18" i="13"/>
  <c r="U18" i="13"/>
  <c r="X18" i="13" s="1"/>
  <c r="N18" i="13"/>
  <c r="M18" i="13"/>
  <c r="K18" i="13"/>
  <c r="W22" i="13" s="1"/>
  <c r="Y22" i="13" s="1"/>
  <c r="W17" i="13"/>
  <c r="Y17" i="13" s="1"/>
  <c r="V17" i="13"/>
  <c r="U17" i="13"/>
  <c r="X17" i="13" s="1"/>
  <c r="N17" i="13"/>
  <c r="M17" i="13"/>
  <c r="K17" i="13"/>
  <c r="G4" i="13"/>
  <c r="X81" i="12"/>
  <c r="W81" i="12"/>
  <c r="U81" i="12"/>
  <c r="U80" i="12"/>
  <c r="X80" i="12" s="1"/>
  <c r="U79" i="12"/>
  <c r="X79" i="12" s="1"/>
  <c r="U78" i="12"/>
  <c r="X78" i="12" s="1"/>
  <c r="X73" i="12"/>
  <c r="W73" i="12"/>
  <c r="V73" i="12"/>
  <c r="U73" i="12"/>
  <c r="W72" i="12"/>
  <c r="V72" i="12"/>
  <c r="U72" i="12"/>
  <c r="X72" i="12" s="1"/>
  <c r="X71" i="12"/>
  <c r="W71" i="12"/>
  <c r="V71" i="12"/>
  <c r="U71" i="12"/>
  <c r="W70" i="12"/>
  <c r="V70" i="12"/>
  <c r="U70" i="12"/>
  <c r="X70" i="12" s="1"/>
  <c r="Y69" i="12"/>
  <c r="W69" i="12"/>
  <c r="V69" i="12"/>
  <c r="U69" i="12"/>
  <c r="X69" i="12" s="1"/>
  <c r="X68" i="12"/>
  <c r="W68" i="12"/>
  <c r="Y68" i="12" s="1"/>
  <c r="V68" i="12"/>
  <c r="U68" i="12"/>
  <c r="W67" i="12"/>
  <c r="Y67" i="12" s="1"/>
  <c r="V67" i="12"/>
  <c r="U67" i="12"/>
  <c r="X67" i="12" s="1"/>
  <c r="Y66" i="12"/>
  <c r="X66" i="12"/>
  <c r="W66" i="12"/>
  <c r="V66" i="12"/>
  <c r="U66" i="12"/>
  <c r="T65" i="12"/>
  <c r="V65" i="12" s="1"/>
  <c r="T64" i="12"/>
  <c r="W64" i="12" s="1"/>
  <c r="Y64" i="12" s="1"/>
  <c r="X63" i="12"/>
  <c r="W63" i="12"/>
  <c r="V63" i="12"/>
  <c r="U63" i="12"/>
  <c r="W62" i="12"/>
  <c r="V62" i="12"/>
  <c r="U62" i="12"/>
  <c r="X62" i="12" s="1"/>
  <c r="X61" i="12"/>
  <c r="W61" i="12"/>
  <c r="V61" i="12"/>
  <c r="U61" i="12"/>
  <c r="W60" i="12"/>
  <c r="V60" i="12"/>
  <c r="U60" i="12"/>
  <c r="X60" i="12" s="1"/>
  <c r="Y59" i="12"/>
  <c r="X59" i="12"/>
  <c r="W59" i="12"/>
  <c r="V59" i="12"/>
  <c r="U59" i="12"/>
  <c r="W58" i="12"/>
  <c r="Y58" i="12" s="1"/>
  <c r="V58" i="12"/>
  <c r="U58" i="12"/>
  <c r="X58" i="12" s="1"/>
  <c r="W57" i="12"/>
  <c r="Y57" i="12" s="1"/>
  <c r="V57" i="12"/>
  <c r="U57" i="12"/>
  <c r="X57" i="12" s="1"/>
  <c r="Y56" i="12"/>
  <c r="X56" i="12"/>
  <c r="W56" i="12"/>
  <c r="V56" i="12"/>
  <c r="U56" i="12"/>
  <c r="W55" i="12"/>
  <c r="Y55" i="12" s="1"/>
  <c r="V55" i="12"/>
  <c r="U55" i="12"/>
  <c r="X55" i="12" s="1"/>
  <c r="W54" i="12"/>
  <c r="Y54" i="12" s="1"/>
  <c r="V54" i="12"/>
  <c r="U54" i="12"/>
  <c r="X54" i="12" s="1"/>
  <c r="M54" i="12"/>
  <c r="T53" i="12"/>
  <c r="V53" i="12" s="1"/>
  <c r="M53" i="12"/>
  <c r="W52" i="12"/>
  <c r="V52" i="12"/>
  <c r="U52" i="12"/>
  <c r="X52" i="12" s="1"/>
  <c r="M52" i="12"/>
  <c r="W51" i="12"/>
  <c r="V51" i="12"/>
  <c r="U51" i="12"/>
  <c r="X51" i="12" s="1"/>
  <c r="M51" i="12"/>
  <c r="X50" i="12"/>
  <c r="W50" i="12"/>
  <c r="V50" i="12"/>
  <c r="U50" i="12"/>
  <c r="M50" i="12"/>
  <c r="W49" i="12"/>
  <c r="V49" i="12"/>
  <c r="U49" i="12"/>
  <c r="X49" i="12" s="1"/>
  <c r="X48" i="12"/>
  <c r="V48" i="12"/>
  <c r="U48" i="12"/>
  <c r="W47" i="12"/>
  <c r="V47" i="12"/>
  <c r="U47" i="12"/>
  <c r="X47" i="12" s="1"/>
  <c r="T46" i="12"/>
  <c r="W46" i="12" s="1"/>
  <c r="T45" i="12"/>
  <c r="W45" i="12" s="1"/>
  <c r="V44" i="12"/>
  <c r="U44" i="12"/>
  <c r="X44" i="12" s="1"/>
  <c r="Y43" i="12"/>
  <c r="X43" i="12"/>
  <c r="W43" i="12"/>
  <c r="V43" i="12"/>
  <c r="U43" i="12"/>
  <c r="W42" i="12"/>
  <c r="Y42" i="12" s="1"/>
  <c r="V42" i="12"/>
  <c r="U42" i="12"/>
  <c r="X42" i="12" s="1"/>
  <c r="W41" i="12"/>
  <c r="Y41" i="12" s="1"/>
  <c r="V41" i="12"/>
  <c r="U41" i="12"/>
  <c r="X41" i="12" s="1"/>
  <c r="J41" i="12"/>
  <c r="I41" i="12"/>
  <c r="W40" i="12"/>
  <c r="Y40" i="12" s="1"/>
  <c r="V40" i="12"/>
  <c r="U40" i="12"/>
  <c r="X40" i="12" s="1"/>
  <c r="M40" i="12"/>
  <c r="L40" i="12"/>
  <c r="K40" i="12"/>
  <c r="Y39" i="12"/>
  <c r="W39" i="12"/>
  <c r="V39" i="12"/>
  <c r="U39" i="12"/>
  <c r="X39" i="12" s="1"/>
  <c r="M39" i="12"/>
  <c r="K39" i="12"/>
  <c r="Y38" i="12"/>
  <c r="X38" i="12"/>
  <c r="W38" i="12"/>
  <c r="V38" i="12"/>
  <c r="U38" i="12"/>
  <c r="M38" i="12"/>
  <c r="K38" i="12"/>
  <c r="X37" i="12"/>
  <c r="W37" i="12"/>
  <c r="Y37" i="12" s="1"/>
  <c r="V37" i="12"/>
  <c r="U37" i="12"/>
  <c r="K37" i="12"/>
  <c r="H37" i="12"/>
  <c r="Q37" i="12" s="1"/>
  <c r="E37" i="12"/>
  <c r="X36" i="12"/>
  <c r="W36" i="12"/>
  <c r="Y36" i="12" s="1"/>
  <c r="V36" i="12"/>
  <c r="U36" i="12"/>
  <c r="K36" i="12"/>
  <c r="H36" i="12"/>
  <c r="Q36" i="12" s="1"/>
  <c r="E36" i="12"/>
  <c r="X35" i="12"/>
  <c r="W35" i="12"/>
  <c r="Y35" i="12" s="1"/>
  <c r="V35" i="12"/>
  <c r="U35" i="12"/>
  <c r="K35" i="12"/>
  <c r="H35" i="12"/>
  <c r="Q35" i="12" s="1"/>
  <c r="E35" i="12"/>
  <c r="X34" i="12"/>
  <c r="W34" i="12"/>
  <c r="Y34" i="12" s="1"/>
  <c r="V34" i="12"/>
  <c r="U34" i="12"/>
  <c r="K34" i="12"/>
  <c r="H34" i="12"/>
  <c r="Q34" i="12" s="1"/>
  <c r="E34" i="12"/>
  <c r="X33" i="12"/>
  <c r="W33" i="12"/>
  <c r="Y33" i="12" s="1"/>
  <c r="V33" i="12"/>
  <c r="U33" i="12"/>
  <c r="K33" i="12"/>
  <c r="H33" i="12"/>
  <c r="Q33" i="12" s="1"/>
  <c r="E33" i="12"/>
  <c r="X32" i="12"/>
  <c r="W32" i="12"/>
  <c r="Y32" i="12" s="1"/>
  <c r="V32" i="12"/>
  <c r="U32" i="12"/>
  <c r="M32" i="12"/>
  <c r="K32" i="12"/>
  <c r="K41" i="12" s="1"/>
  <c r="N44" i="12" s="1"/>
  <c r="W31" i="12"/>
  <c r="Y31" i="12" s="1"/>
  <c r="V31" i="12"/>
  <c r="U31" i="12"/>
  <c r="X31" i="12" s="1"/>
  <c r="Y30" i="12"/>
  <c r="W30" i="12"/>
  <c r="V30" i="12"/>
  <c r="U30" i="12"/>
  <c r="X30" i="12" s="1"/>
  <c r="Y29" i="12"/>
  <c r="X29" i="12"/>
  <c r="W29" i="12"/>
  <c r="V29" i="12"/>
  <c r="U29" i="12"/>
  <c r="M29" i="12"/>
  <c r="L29" i="12"/>
  <c r="K29" i="12"/>
  <c r="M28" i="12"/>
  <c r="L28" i="12"/>
  <c r="K28" i="12"/>
  <c r="Y27" i="12"/>
  <c r="X27" i="12"/>
  <c r="W27" i="12"/>
  <c r="V27" i="12"/>
  <c r="U27" i="12"/>
  <c r="M27" i="12"/>
  <c r="L27" i="12"/>
  <c r="K27" i="12"/>
  <c r="Y26" i="12"/>
  <c r="X26" i="12"/>
  <c r="W26" i="12"/>
  <c r="V26" i="12"/>
  <c r="U26" i="12"/>
  <c r="M26" i="12"/>
  <c r="L26" i="12"/>
  <c r="K26" i="12"/>
  <c r="Y25" i="12"/>
  <c r="X25" i="12"/>
  <c r="W25" i="12"/>
  <c r="V25" i="12"/>
  <c r="U25" i="12"/>
  <c r="M25" i="12"/>
  <c r="K25" i="12"/>
  <c r="W24" i="12"/>
  <c r="Y24" i="12" s="1"/>
  <c r="V24" i="12"/>
  <c r="U24" i="12"/>
  <c r="X24" i="12" s="1"/>
  <c r="K24" i="12"/>
  <c r="W23" i="12"/>
  <c r="Y23" i="12" s="1"/>
  <c r="V23" i="12"/>
  <c r="U23" i="12"/>
  <c r="X23" i="12" s="1"/>
  <c r="M23" i="12"/>
  <c r="K23" i="12"/>
  <c r="W48" i="12" s="1"/>
  <c r="V22" i="12"/>
  <c r="U22" i="12"/>
  <c r="X22" i="12" s="1"/>
  <c r="M22" i="12"/>
  <c r="K22" i="12"/>
  <c r="N22" i="12" s="1"/>
  <c r="Y21" i="12"/>
  <c r="X21" i="12"/>
  <c r="W21" i="12"/>
  <c r="V21" i="12"/>
  <c r="U21" i="12"/>
  <c r="P21" i="12"/>
  <c r="W28" i="12" s="1"/>
  <c r="Y28" i="12" s="1"/>
  <c r="M21" i="12"/>
  <c r="K21" i="12"/>
  <c r="N21" i="12" s="1"/>
  <c r="Y20" i="12"/>
  <c r="X20" i="12"/>
  <c r="W20" i="12"/>
  <c r="V20" i="12"/>
  <c r="U20" i="12"/>
  <c r="M20" i="12"/>
  <c r="K20" i="12"/>
  <c r="N20" i="12" s="1"/>
  <c r="X19" i="12"/>
  <c r="W19" i="12"/>
  <c r="Y19" i="12" s="1"/>
  <c r="V19" i="12"/>
  <c r="U19" i="12"/>
  <c r="M19" i="12"/>
  <c r="K19" i="12"/>
  <c r="N19" i="12" s="1"/>
  <c r="W18" i="12"/>
  <c r="Y18" i="12" s="1"/>
  <c r="V18" i="12"/>
  <c r="U18" i="12"/>
  <c r="X18" i="12" s="1"/>
  <c r="N18" i="12"/>
  <c r="M18" i="12"/>
  <c r="K18" i="12"/>
  <c r="W22" i="12" s="1"/>
  <c r="Y22" i="12" s="1"/>
  <c r="W17" i="12"/>
  <c r="Y17" i="12" s="1"/>
  <c r="V17" i="12"/>
  <c r="U17" i="12"/>
  <c r="X17" i="12" s="1"/>
  <c r="N17" i="12"/>
  <c r="M17" i="12"/>
  <c r="K17" i="12"/>
  <c r="G4" i="12"/>
  <c r="U81" i="11"/>
  <c r="X81" i="11" s="1"/>
  <c r="U80" i="11"/>
  <c r="W80" i="11" s="1"/>
  <c r="U79" i="11"/>
  <c r="X78" i="11"/>
  <c r="W78" i="11"/>
  <c r="U78" i="11"/>
  <c r="W73" i="11"/>
  <c r="V73" i="11"/>
  <c r="U73" i="11"/>
  <c r="X73" i="11" s="1"/>
  <c r="W72" i="11"/>
  <c r="V72" i="11"/>
  <c r="U72" i="11"/>
  <c r="X72" i="11" s="1"/>
  <c r="W71" i="11"/>
  <c r="V71" i="11"/>
  <c r="U71" i="11"/>
  <c r="X71" i="11" s="1"/>
  <c r="W70" i="11"/>
  <c r="V70" i="11"/>
  <c r="U70" i="11"/>
  <c r="X70" i="11" s="1"/>
  <c r="W69" i="11"/>
  <c r="Y69" i="11" s="1"/>
  <c r="V69" i="11"/>
  <c r="U69" i="11"/>
  <c r="X69" i="11" s="1"/>
  <c r="Y68" i="11"/>
  <c r="X68" i="11"/>
  <c r="W68" i="11"/>
  <c r="V68" i="11"/>
  <c r="U68" i="11"/>
  <c r="W67" i="11"/>
  <c r="Y67" i="11" s="1"/>
  <c r="V67" i="11"/>
  <c r="U67" i="11"/>
  <c r="X67" i="11" s="1"/>
  <c r="Y66" i="11"/>
  <c r="X66" i="11"/>
  <c r="W66" i="11"/>
  <c r="V66" i="11"/>
  <c r="U66" i="11"/>
  <c r="T65" i="11"/>
  <c r="W65" i="11" s="1"/>
  <c r="Y65" i="11" s="1"/>
  <c r="T64" i="11"/>
  <c r="W64" i="11" s="1"/>
  <c r="Y64" i="11" s="1"/>
  <c r="X63" i="11"/>
  <c r="W63" i="11"/>
  <c r="V63" i="11"/>
  <c r="U63" i="11"/>
  <c r="W62" i="11"/>
  <c r="V62" i="11"/>
  <c r="U62" i="11"/>
  <c r="X62" i="11" s="1"/>
  <c r="X61" i="11"/>
  <c r="W61" i="11"/>
  <c r="V61" i="11"/>
  <c r="U61" i="11"/>
  <c r="W60" i="11"/>
  <c r="V60" i="11"/>
  <c r="U60" i="11"/>
  <c r="X60" i="11" s="1"/>
  <c r="Y59" i="11"/>
  <c r="X59" i="11"/>
  <c r="W59" i="11"/>
  <c r="V59" i="11"/>
  <c r="U59" i="11"/>
  <c r="W58" i="11"/>
  <c r="Y58" i="11" s="1"/>
  <c r="V58" i="11"/>
  <c r="U58" i="11"/>
  <c r="X58" i="11" s="1"/>
  <c r="W57" i="11"/>
  <c r="Y57" i="11" s="1"/>
  <c r="V57" i="11"/>
  <c r="U57" i="11"/>
  <c r="X57" i="11" s="1"/>
  <c r="Y56" i="11"/>
  <c r="X56" i="11"/>
  <c r="W56" i="11"/>
  <c r="V56" i="11"/>
  <c r="U56" i="11"/>
  <c r="W55" i="11"/>
  <c r="Y55" i="11" s="1"/>
  <c r="V55" i="11"/>
  <c r="U55" i="11"/>
  <c r="X55" i="11" s="1"/>
  <c r="W54" i="11"/>
  <c r="Y54" i="11" s="1"/>
  <c r="V54" i="11"/>
  <c r="U54" i="11"/>
  <c r="X54" i="11" s="1"/>
  <c r="M54" i="11"/>
  <c r="T53" i="11"/>
  <c r="W53" i="11" s="1"/>
  <c r="M53" i="11"/>
  <c r="W52" i="11"/>
  <c r="V52" i="11"/>
  <c r="U52" i="11"/>
  <c r="X52" i="11" s="1"/>
  <c r="M52" i="11"/>
  <c r="W51" i="11"/>
  <c r="V51" i="11"/>
  <c r="U51" i="11"/>
  <c r="X51" i="11" s="1"/>
  <c r="M51" i="11"/>
  <c r="X50" i="11"/>
  <c r="W50" i="11"/>
  <c r="V50" i="11"/>
  <c r="U50" i="11"/>
  <c r="M50" i="11"/>
  <c r="W49" i="11"/>
  <c r="V49" i="11"/>
  <c r="U49" i="11"/>
  <c r="X49" i="11" s="1"/>
  <c r="X48" i="11"/>
  <c r="V48" i="11"/>
  <c r="U48" i="11"/>
  <c r="W47" i="11"/>
  <c r="V47" i="11"/>
  <c r="U47" i="11"/>
  <c r="X47" i="11" s="1"/>
  <c r="T46" i="11"/>
  <c r="W46" i="11" s="1"/>
  <c r="Y46" i="11" s="1"/>
  <c r="T45" i="11"/>
  <c r="W45" i="11" s="1"/>
  <c r="V44" i="11"/>
  <c r="U44" i="11"/>
  <c r="X44" i="11" s="1"/>
  <c r="Y43" i="11"/>
  <c r="W43" i="11"/>
  <c r="V43" i="11"/>
  <c r="U43" i="11"/>
  <c r="X43" i="11" s="1"/>
  <c r="W42" i="11"/>
  <c r="Y42" i="11" s="1"/>
  <c r="V42" i="11"/>
  <c r="U42" i="11"/>
  <c r="X42" i="11" s="1"/>
  <c r="W41" i="11"/>
  <c r="Y41" i="11" s="1"/>
  <c r="V41" i="11"/>
  <c r="U41" i="11"/>
  <c r="X41" i="11" s="1"/>
  <c r="J41" i="11"/>
  <c r="I41" i="11"/>
  <c r="W40" i="11"/>
  <c r="Y40" i="11" s="1"/>
  <c r="V40" i="11"/>
  <c r="U40" i="11"/>
  <c r="X40" i="11" s="1"/>
  <c r="M40" i="11"/>
  <c r="L40" i="11"/>
  <c r="K40" i="11"/>
  <c r="W39" i="11"/>
  <c r="Y39" i="11" s="1"/>
  <c r="V39" i="11"/>
  <c r="U39" i="11"/>
  <c r="X39" i="11" s="1"/>
  <c r="M39" i="11"/>
  <c r="K39" i="11"/>
  <c r="Y38" i="11"/>
  <c r="W38" i="11"/>
  <c r="V38" i="11"/>
  <c r="U38" i="11"/>
  <c r="X38" i="11" s="1"/>
  <c r="M38" i="11"/>
  <c r="K38" i="11"/>
  <c r="Y37" i="11"/>
  <c r="X37" i="11"/>
  <c r="W37" i="11"/>
  <c r="V37" i="11"/>
  <c r="U37" i="11"/>
  <c r="K37" i="11"/>
  <c r="H37" i="11"/>
  <c r="Q37" i="11" s="1"/>
  <c r="E37" i="11"/>
  <c r="Y36" i="11"/>
  <c r="X36" i="11"/>
  <c r="W36" i="11"/>
  <c r="V36" i="11"/>
  <c r="U36" i="11"/>
  <c r="K36" i="11"/>
  <c r="H36" i="11"/>
  <c r="Q36" i="11" s="1"/>
  <c r="E36" i="11"/>
  <c r="X35" i="11"/>
  <c r="W35" i="11"/>
  <c r="Y35" i="11" s="1"/>
  <c r="V35" i="11"/>
  <c r="U35" i="11"/>
  <c r="K35" i="11"/>
  <c r="H35" i="11"/>
  <c r="Q35" i="11" s="1"/>
  <c r="E35" i="11"/>
  <c r="Y34" i="11"/>
  <c r="X34" i="11"/>
  <c r="W34" i="11"/>
  <c r="V34" i="11"/>
  <c r="U34" i="11"/>
  <c r="K34" i="11"/>
  <c r="H34" i="11"/>
  <c r="Q34" i="11" s="1"/>
  <c r="E34" i="11"/>
  <c r="Y33" i="11"/>
  <c r="X33" i="11"/>
  <c r="W33" i="11"/>
  <c r="V33" i="11"/>
  <c r="U33" i="11"/>
  <c r="K33" i="11"/>
  <c r="H33" i="11"/>
  <c r="Q33" i="11" s="1"/>
  <c r="E33" i="11"/>
  <c r="X32" i="11"/>
  <c r="W32" i="11"/>
  <c r="Y32" i="11" s="1"/>
  <c r="V32" i="11"/>
  <c r="U32" i="11"/>
  <c r="M32" i="11"/>
  <c r="K32" i="11"/>
  <c r="W31" i="11"/>
  <c r="Y31" i="11" s="1"/>
  <c r="V31" i="11"/>
  <c r="U31" i="11"/>
  <c r="X31" i="11" s="1"/>
  <c r="W30" i="11"/>
  <c r="Y30" i="11" s="1"/>
  <c r="V30" i="11"/>
  <c r="U30" i="11"/>
  <c r="X30" i="11" s="1"/>
  <c r="Y29" i="11"/>
  <c r="X29" i="11"/>
  <c r="W29" i="11"/>
  <c r="V29" i="11"/>
  <c r="U29" i="11"/>
  <c r="M29" i="11"/>
  <c r="L29" i="11"/>
  <c r="K29" i="11"/>
  <c r="M28" i="11"/>
  <c r="L28" i="11"/>
  <c r="K28" i="11"/>
  <c r="Y27" i="11"/>
  <c r="X27" i="11"/>
  <c r="W27" i="11"/>
  <c r="V27" i="11"/>
  <c r="U27" i="11"/>
  <c r="M27" i="11"/>
  <c r="L27" i="11"/>
  <c r="K27" i="11"/>
  <c r="Y26" i="11"/>
  <c r="X26" i="11"/>
  <c r="W26" i="11"/>
  <c r="V26" i="11"/>
  <c r="U26" i="11"/>
  <c r="M26" i="11"/>
  <c r="L26" i="11"/>
  <c r="K26" i="11"/>
  <c r="Y25" i="11"/>
  <c r="X25" i="11"/>
  <c r="W25" i="11"/>
  <c r="V25" i="11"/>
  <c r="U25" i="11"/>
  <c r="M25" i="11"/>
  <c r="K25" i="11"/>
  <c r="V24" i="11"/>
  <c r="U24" i="11"/>
  <c r="X24" i="11" s="1"/>
  <c r="K24" i="11"/>
  <c r="W23" i="11"/>
  <c r="Y23" i="11" s="1"/>
  <c r="V23" i="11"/>
  <c r="U23" i="11"/>
  <c r="X23" i="11" s="1"/>
  <c r="M23" i="11"/>
  <c r="K23" i="11"/>
  <c r="W48" i="11" s="1"/>
  <c r="V22" i="11"/>
  <c r="U22" i="11"/>
  <c r="X22" i="11" s="1"/>
  <c r="M22" i="11"/>
  <c r="K22" i="11"/>
  <c r="W44" i="11" s="1"/>
  <c r="Y44" i="11" s="1"/>
  <c r="Y21" i="11"/>
  <c r="W21" i="11"/>
  <c r="V21" i="11"/>
  <c r="U21" i="11"/>
  <c r="X21" i="11" s="1"/>
  <c r="P21" i="11"/>
  <c r="M21" i="11"/>
  <c r="K21" i="11"/>
  <c r="N21" i="11" s="1"/>
  <c r="Y20" i="11"/>
  <c r="X20" i="11"/>
  <c r="W20" i="11"/>
  <c r="V20" i="11"/>
  <c r="U20" i="11"/>
  <c r="M20" i="11"/>
  <c r="K20" i="11"/>
  <c r="N20" i="11" s="1"/>
  <c r="X19" i="11"/>
  <c r="W19" i="11"/>
  <c r="Y19" i="11" s="1"/>
  <c r="V19" i="11"/>
  <c r="U19" i="11"/>
  <c r="M19" i="11"/>
  <c r="K19" i="11"/>
  <c r="N19" i="11" s="1"/>
  <c r="W18" i="11"/>
  <c r="Y18" i="11" s="1"/>
  <c r="V18" i="11"/>
  <c r="U18" i="11"/>
  <c r="X18" i="11" s="1"/>
  <c r="M18" i="11"/>
  <c r="K18" i="11"/>
  <c r="N18" i="11" s="1"/>
  <c r="W17" i="11"/>
  <c r="Y17" i="11" s="1"/>
  <c r="V17" i="11"/>
  <c r="U17" i="11"/>
  <c r="X17" i="11" s="1"/>
  <c r="N17" i="11"/>
  <c r="M17" i="11"/>
  <c r="K17" i="11"/>
  <c r="G4" i="11"/>
  <c r="U81" i="9"/>
  <c r="X81" i="9" s="1"/>
  <c r="U80" i="9"/>
  <c r="X80" i="9" s="1"/>
  <c r="X79" i="9"/>
  <c r="U79" i="9"/>
  <c r="W79" i="9" s="1"/>
  <c r="U78" i="9"/>
  <c r="W78" i="9" s="1"/>
  <c r="W73" i="9"/>
  <c r="V73" i="9"/>
  <c r="U73" i="9"/>
  <c r="X73" i="9" s="1"/>
  <c r="V72" i="9"/>
  <c r="U72" i="9"/>
  <c r="X72" i="9" s="1"/>
  <c r="W71" i="9"/>
  <c r="V71" i="9"/>
  <c r="U71" i="9"/>
  <c r="X71" i="9" s="1"/>
  <c r="W70" i="9"/>
  <c r="V70" i="9"/>
  <c r="U70" i="9"/>
  <c r="X70" i="9" s="1"/>
  <c r="W69" i="9"/>
  <c r="Y69" i="9" s="1"/>
  <c r="V69" i="9"/>
  <c r="U69" i="9"/>
  <c r="X69" i="9" s="1"/>
  <c r="X68" i="9"/>
  <c r="W68" i="9"/>
  <c r="Y68" i="9" s="1"/>
  <c r="V68" i="9"/>
  <c r="U68" i="9"/>
  <c r="X67" i="9"/>
  <c r="W67" i="9"/>
  <c r="Y67" i="9" s="1"/>
  <c r="V67" i="9"/>
  <c r="U67" i="9"/>
  <c r="Y66" i="9"/>
  <c r="X66" i="9"/>
  <c r="W66" i="9"/>
  <c r="V66" i="9"/>
  <c r="U66" i="9"/>
  <c r="T65" i="9"/>
  <c r="W65" i="9" s="1"/>
  <c r="Y65" i="9" s="1"/>
  <c r="T64" i="9"/>
  <c r="W64" i="9" s="1"/>
  <c r="Y64" i="9" s="1"/>
  <c r="X63" i="9"/>
  <c r="W63" i="9"/>
  <c r="V63" i="9"/>
  <c r="U63" i="9"/>
  <c r="W62" i="9"/>
  <c r="V62" i="9"/>
  <c r="U62" i="9"/>
  <c r="X62" i="9" s="1"/>
  <c r="X61" i="9"/>
  <c r="W61" i="9"/>
  <c r="V61" i="9"/>
  <c r="U61" i="9"/>
  <c r="W60" i="9"/>
  <c r="V60" i="9"/>
  <c r="U60" i="9"/>
  <c r="X60" i="9" s="1"/>
  <c r="Y59" i="9"/>
  <c r="X59" i="9"/>
  <c r="W59" i="9"/>
  <c r="V59" i="9"/>
  <c r="U59" i="9"/>
  <c r="Y58" i="9"/>
  <c r="W58" i="9"/>
  <c r="V58" i="9"/>
  <c r="U58" i="9"/>
  <c r="X58" i="9" s="1"/>
  <c r="W57" i="9"/>
  <c r="Y57" i="9" s="1"/>
  <c r="V57" i="9"/>
  <c r="U57" i="9"/>
  <c r="X57" i="9" s="1"/>
  <c r="Y56" i="9"/>
  <c r="X56" i="9"/>
  <c r="W56" i="9"/>
  <c r="V56" i="9"/>
  <c r="U56" i="9"/>
  <c r="Y55" i="9"/>
  <c r="W55" i="9"/>
  <c r="V55" i="9"/>
  <c r="U55" i="9"/>
  <c r="X55" i="9" s="1"/>
  <c r="X54" i="9"/>
  <c r="W54" i="9"/>
  <c r="Y54" i="9" s="1"/>
  <c r="V54" i="9"/>
  <c r="U54" i="9"/>
  <c r="M54" i="9"/>
  <c r="T53" i="9"/>
  <c r="V53" i="9" s="1"/>
  <c r="M53" i="9"/>
  <c r="W52" i="9"/>
  <c r="V52" i="9"/>
  <c r="U52" i="9"/>
  <c r="X52" i="9" s="1"/>
  <c r="M52" i="9"/>
  <c r="W51" i="9"/>
  <c r="V51" i="9"/>
  <c r="U51" i="9"/>
  <c r="X51" i="9" s="1"/>
  <c r="M51" i="9"/>
  <c r="X50" i="9"/>
  <c r="W50" i="9"/>
  <c r="V50" i="9"/>
  <c r="U50" i="9"/>
  <c r="M50" i="9"/>
  <c r="X49" i="9"/>
  <c r="W49" i="9"/>
  <c r="V49" i="9"/>
  <c r="U49" i="9"/>
  <c r="X48" i="9"/>
  <c r="V48" i="9"/>
  <c r="U48" i="9"/>
  <c r="X47" i="9"/>
  <c r="W47" i="9"/>
  <c r="V47" i="9"/>
  <c r="U47" i="9"/>
  <c r="T46" i="9"/>
  <c r="W46" i="9" s="1"/>
  <c r="T45" i="9"/>
  <c r="W45" i="9" s="1"/>
  <c r="X44" i="9"/>
  <c r="V44" i="9"/>
  <c r="U44" i="9"/>
  <c r="Y43" i="9"/>
  <c r="X43" i="9"/>
  <c r="W43" i="9"/>
  <c r="V43" i="9"/>
  <c r="U43" i="9"/>
  <c r="W42" i="9"/>
  <c r="Y42" i="9" s="1"/>
  <c r="V42" i="9"/>
  <c r="U42" i="9"/>
  <c r="X42" i="9" s="1"/>
  <c r="X41" i="9"/>
  <c r="W41" i="9"/>
  <c r="Y41" i="9" s="1"/>
  <c r="V41" i="9"/>
  <c r="U41" i="9"/>
  <c r="J41" i="9"/>
  <c r="I41" i="9"/>
  <c r="X40" i="9"/>
  <c r="W40" i="9"/>
  <c r="Y40" i="9" s="1"/>
  <c r="V40" i="9"/>
  <c r="U40" i="9"/>
  <c r="M40" i="9"/>
  <c r="L40" i="9"/>
  <c r="K40" i="9"/>
  <c r="Y39" i="9"/>
  <c r="W39" i="9"/>
  <c r="V39" i="9"/>
  <c r="U39" i="9"/>
  <c r="X39" i="9" s="1"/>
  <c r="M39" i="9"/>
  <c r="K39" i="9"/>
  <c r="Y38" i="9"/>
  <c r="W38" i="9"/>
  <c r="V38" i="9"/>
  <c r="U38" i="9"/>
  <c r="X38" i="9" s="1"/>
  <c r="M38" i="9"/>
  <c r="K38" i="9"/>
  <c r="X37" i="9"/>
  <c r="W37" i="9"/>
  <c r="Y37" i="9" s="1"/>
  <c r="V37" i="9"/>
  <c r="U37" i="9"/>
  <c r="K37" i="9"/>
  <c r="H37" i="9"/>
  <c r="Q37" i="9" s="1"/>
  <c r="E37" i="9"/>
  <c r="X36" i="9"/>
  <c r="W36" i="9"/>
  <c r="Y36" i="9" s="1"/>
  <c r="V36" i="9"/>
  <c r="U36" i="9"/>
  <c r="K36" i="9"/>
  <c r="H36" i="9"/>
  <c r="Q36" i="9" s="1"/>
  <c r="E36" i="9"/>
  <c r="X35" i="9"/>
  <c r="W35" i="9"/>
  <c r="Y35" i="9" s="1"/>
  <c r="V35" i="9"/>
  <c r="U35" i="9"/>
  <c r="K35" i="9"/>
  <c r="H35" i="9"/>
  <c r="Q35" i="9" s="1"/>
  <c r="E35" i="9"/>
  <c r="X34" i="9"/>
  <c r="W34" i="9"/>
  <c r="Y34" i="9" s="1"/>
  <c r="V34" i="9"/>
  <c r="U34" i="9"/>
  <c r="K34" i="9"/>
  <c r="H34" i="9"/>
  <c r="Q34" i="9" s="1"/>
  <c r="E34" i="9"/>
  <c r="X33" i="9"/>
  <c r="W33" i="9"/>
  <c r="Y33" i="9" s="1"/>
  <c r="V33" i="9"/>
  <c r="U33" i="9"/>
  <c r="K33" i="9"/>
  <c r="H33" i="9"/>
  <c r="Q33" i="9" s="1"/>
  <c r="E33" i="9"/>
  <c r="X32" i="9"/>
  <c r="W32" i="9"/>
  <c r="Y32" i="9" s="1"/>
  <c r="V32" i="9"/>
  <c r="U32" i="9"/>
  <c r="M32" i="9"/>
  <c r="K32" i="9"/>
  <c r="K41" i="9" s="1"/>
  <c r="N44" i="9" s="1"/>
  <c r="Y31" i="9"/>
  <c r="W31" i="9"/>
  <c r="V31" i="9"/>
  <c r="U31" i="9"/>
  <c r="X31" i="9" s="1"/>
  <c r="Y30" i="9"/>
  <c r="W30" i="9"/>
  <c r="V30" i="9"/>
  <c r="U30" i="9"/>
  <c r="X30" i="9" s="1"/>
  <c r="Y29" i="9"/>
  <c r="X29" i="9"/>
  <c r="W29" i="9"/>
  <c r="V29" i="9"/>
  <c r="U29" i="9"/>
  <c r="M29" i="9"/>
  <c r="L29" i="9"/>
  <c r="K29" i="9"/>
  <c r="M28" i="9"/>
  <c r="L28" i="9"/>
  <c r="K28" i="9"/>
  <c r="Y27" i="9"/>
  <c r="X27" i="9"/>
  <c r="W27" i="9"/>
  <c r="V27" i="9"/>
  <c r="U27" i="9"/>
  <c r="M27" i="9"/>
  <c r="L27" i="9"/>
  <c r="K27" i="9"/>
  <c r="Y26" i="9"/>
  <c r="X26" i="9"/>
  <c r="W26" i="9"/>
  <c r="V26" i="9"/>
  <c r="U26" i="9"/>
  <c r="M26" i="9"/>
  <c r="L26" i="9"/>
  <c r="K26" i="9"/>
  <c r="Y25" i="9"/>
  <c r="X25" i="9"/>
  <c r="W25" i="9"/>
  <c r="V25" i="9"/>
  <c r="U25" i="9"/>
  <c r="M25" i="9"/>
  <c r="K25" i="9"/>
  <c r="W72" i="9" s="1"/>
  <c r="W24" i="9"/>
  <c r="Y24" i="9" s="1"/>
  <c r="V24" i="9"/>
  <c r="U24" i="9"/>
  <c r="X24" i="9" s="1"/>
  <c r="K24" i="9"/>
  <c r="X23" i="9"/>
  <c r="W23" i="9"/>
  <c r="Y23" i="9" s="1"/>
  <c r="V23" i="9"/>
  <c r="U23" i="9"/>
  <c r="M23" i="9"/>
  <c r="K23" i="9"/>
  <c r="W48" i="9" s="1"/>
  <c r="V22" i="9"/>
  <c r="U22" i="9"/>
  <c r="X22" i="9" s="1"/>
  <c r="M22" i="9"/>
  <c r="K22" i="9"/>
  <c r="W44" i="9" s="1"/>
  <c r="Y44" i="9" s="1"/>
  <c r="Y21" i="9"/>
  <c r="W21" i="9"/>
  <c r="V21" i="9"/>
  <c r="U21" i="9"/>
  <c r="X21" i="9" s="1"/>
  <c r="P21" i="9"/>
  <c r="W28" i="9" s="1"/>
  <c r="Y28" i="9" s="1"/>
  <c r="M21" i="9"/>
  <c r="K21" i="9"/>
  <c r="N21" i="9" s="1"/>
  <c r="Y20" i="9"/>
  <c r="X20" i="9"/>
  <c r="W20" i="9"/>
  <c r="V20" i="9"/>
  <c r="U20" i="9"/>
  <c r="N20" i="9"/>
  <c r="M20" i="9"/>
  <c r="K20" i="9"/>
  <c r="X19" i="9"/>
  <c r="W19" i="9"/>
  <c r="Y19" i="9" s="1"/>
  <c r="V19" i="9"/>
  <c r="U19" i="9"/>
  <c r="M19" i="9"/>
  <c r="K19" i="9"/>
  <c r="N19" i="9" s="1"/>
  <c r="Y18" i="9"/>
  <c r="W18" i="9"/>
  <c r="V18" i="9"/>
  <c r="U18" i="9"/>
  <c r="X18" i="9" s="1"/>
  <c r="M18" i="9"/>
  <c r="K18" i="9"/>
  <c r="W22" i="9" s="1"/>
  <c r="Y22" i="9" s="1"/>
  <c r="X17" i="9"/>
  <c r="W17" i="9"/>
  <c r="Y17" i="9" s="1"/>
  <c r="V17" i="9"/>
  <c r="U17" i="9"/>
  <c r="N17" i="9"/>
  <c r="M17" i="9"/>
  <c r="K17" i="9"/>
  <c r="G4" i="9"/>
  <c r="U81" i="7"/>
  <c r="X81" i="7" s="1"/>
  <c r="U80" i="7"/>
  <c r="X80" i="7" s="1"/>
  <c r="X79" i="7"/>
  <c r="U79" i="7"/>
  <c r="W79" i="7" s="1"/>
  <c r="U78" i="7"/>
  <c r="W78" i="7" s="1"/>
  <c r="W73" i="7"/>
  <c r="V73" i="7"/>
  <c r="U73" i="7"/>
  <c r="X73" i="7" s="1"/>
  <c r="V72" i="7"/>
  <c r="U72" i="7"/>
  <c r="X72" i="7" s="1"/>
  <c r="W71" i="7"/>
  <c r="V71" i="7"/>
  <c r="U71" i="7"/>
  <c r="X71" i="7" s="1"/>
  <c r="W70" i="7"/>
  <c r="V70" i="7"/>
  <c r="U70" i="7"/>
  <c r="X70" i="7" s="1"/>
  <c r="W69" i="7"/>
  <c r="Y69" i="7" s="1"/>
  <c r="V69" i="7"/>
  <c r="U69" i="7"/>
  <c r="X69" i="7" s="1"/>
  <c r="X68" i="7"/>
  <c r="W68" i="7"/>
  <c r="Y68" i="7" s="1"/>
  <c r="V68" i="7"/>
  <c r="U68" i="7"/>
  <c r="X67" i="7"/>
  <c r="W67" i="7"/>
  <c r="Y67" i="7" s="1"/>
  <c r="V67" i="7"/>
  <c r="U67" i="7"/>
  <c r="Y66" i="7"/>
  <c r="X66" i="7"/>
  <c r="W66" i="7"/>
  <c r="V66" i="7"/>
  <c r="U66" i="7"/>
  <c r="T65" i="7"/>
  <c r="W65" i="7" s="1"/>
  <c r="Y65" i="7" s="1"/>
  <c r="T64" i="7"/>
  <c r="W64" i="7" s="1"/>
  <c r="Y64" i="7" s="1"/>
  <c r="X63" i="7"/>
  <c r="W63" i="7"/>
  <c r="V63" i="7"/>
  <c r="U63" i="7"/>
  <c r="W62" i="7"/>
  <c r="V62" i="7"/>
  <c r="U62" i="7"/>
  <c r="X62" i="7" s="1"/>
  <c r="X61" i="7"/>
  <c r="W61" i="7"/>
  <c r="V61" i="7"/>
  <c r="U61" i="7"/>
  <c r="W60" i="7"/>
  <c r="V60" i="7"/>
  <c r="U60" i="7"/>
  <c r="X60" i="7" s="1"/>
  <c r="Y59" i="7"/>
  <c r="X59" i="7"/>
  <c r="W59" i="7"/>
  <c r="V59" i="7"/>
  <c r="U59" i="7"/>
  <c r="Y58" i="7"/>
  <c r="W58" i="7"/>
  <c r="V58" i="7"/>
  <c r="U58" i="7"/>
  <c r="X58" i="7" s="1"/>
  <c r="W57" i="7"/>
  <c r="Y57" i="7" s="1"/>
  <c r="V57" i="7"/>
  <c r="U57" i="7"/>
  <c r="X57" i="7" s="1"/>
  <c r="Y56" i="7"/>
  <c r="X56" i="7"/>
  <c r="W56" i="7"/>
  <c r="V56" i="7"/>
  <c r="U56" i="7"/>
  <c r="Y55" i="7"/>
  <c r="W55" i="7"/>
  <c r="V55" i="7"/>
  <c r="U55" i="7"/>
  <c r="X55" i="7" s="1"/>
  <c r="W54" i="7"/>
  <c r="Y54" i="7" s="1"/>
  <c r="V54" i="7"/>
  <c r="U54" i="7"/>
  <c r="X54" i="7" s="1"/>
  <c r="M54" i="7"/>
  <c r="T53" i="7"/>
  <c r="V53" i="7" s="1"/>
  <c r="M53" i="7"/>
  <c r="W52" i="7"/>
  <c r="V52" i="7"/>
  <c r="U52" i="7"/>
  <c r="X52" i="7" s="1"/>
  <c r="M52" i="7"/>
  <c r="W51" i="7"/>
  <c r="V51" i="7"/>
  <c r="U51" i="7"/>
  <c r="X51" i="7" s="1"/>
  <c r="M51" i="7"/>
  <c r="X50" i="7"/>
  <c r="W50" i="7"/>
  <c r="V50" i="7"/>
  <c r="U50" i="7"/>
  <c r="M50" i="7"/>
  <c r="W49" i="7"/>
  <c r="V49" i="7"/>
  <c r="U49" i="7"/>
  <c r="X49" i="7" s="1"/>
  <c r="X48" i="7"/>
  <c r="V48" i="7"/>
  <c r="U48" i="7"/>
  <c r="W47" i="7"/>
  <c r="V47" i="7"/>
  <c r="U47" i="7"/>
  <c r="X47" i="7" s="1"/>
  <c r="T46" i="7"/>
  <c r="W46" i="7" s="1"/>
  <c r="T45" i="7"/>
  <c r="W45" i="7" s="1"/>
  <c r="V44" i="7"/>
  <c r="U44" i="7"/>
  <c r="X44" i="7" s="1"/>
  <c r="X43" i="7"/>
  <c r="W43" i="7"/>
  <c r="Y43" i="7" s="1"/>
  <c r="V43" i="7"/>
  <c r="U43" i="7"/>
  <c r="W42" i="7"/>
  <c r="Y42" i="7" s="1"/>
  <c r="V42" i="7"/>
  <c r="U42" i="7"/>
  <c r="X42" i="7" s="1"/>
  <c r="W41" i="7"/>
  <c r="Y41" i="7" s="1"/>
  <c r="V41" i="7"/>
  <c r="U41" i="7"/>
  <c r="X41" i="7" s="1"/>
  <c r="J41" i="7"/>
  <c r="I41" i="7"/>
  <c r="W40" i="7"/>
  <c r="Y40" i="7" s="1"/>
  <c r="V40" i="7"/>
  <c r="U40" i="7"/>
  <c r="X40" i="7" s="1"/>
  <c r="M40" i="7"/>
  <c r="L40" i="7"/>
  <c r="K40" i="7"/>
  <c r="Y39" i="7"/>
  <c r="W39" i="7"/>
  <c r="V39" i="7"/>
  <c r="U39" i="7"/>
  <c r="X39" i="7" s="1"/>
  <c r="M39" i="7"/>
  <c r="K39" i="7"/>
  <c r="Y38" i="7"/>
  <c r="W38" i="7"/>
  <c r="V38" i="7"/>
  <c r="U38" i="7"/>
  <c r="X38" i="7" s="1"/>
  <c r="M38" i="7"/>
  <c r="K38" i="7"/>
  <c r="X37" i="7"/>
  <c r="W37" i="7"/>
  <c r="Y37" i="7" s="1"/>
  <c r="V37" i="7"/>
  <c r="U37" i="7"/>
  <c r="K37" i="7"/>
  <c r="H37" i="7"/>
  <c r="Q37" i="7" s="1"/>
  <c r="E37" i="7"/>
  <c r="X36" i="7"/>
  <c r="W36" i="7"/>
  <c r="Y36" i="7" s="1"/>
  <c r="V36" i="7"/>
  <c r="U36" i="7"/>
  <c r="K36" i="7"/>
  <c r="H36" i="7"/>
  <c r="Q36" i="7" s="1"/>
  <c r="E36" i="7"/>
  <c r="X35" i="7"/>
  <c r="W35" i="7"/>
  <c r="Y35" i="7" s="1"/>
  <c r="V35" i="7"/>
  <c r="U35" i="7"/>
  <c r="K35" i="7"/>
  <c r="H35" i="7"/>
  <c r="Q35" i="7" s="1"/>
  <c r="E35" i="7"/>
  <c r="X34" i="7"/>
  <c r="W34" i="7"/>
  <c r="Y34" i="7" s="1"/>
  <c r="V34" i="7"/>
  <c r="U34" i="7"/>
  <c r="K34" i="7"/>
  <c r="H34" i="7"/>
  <c r="Q34" i="7" s="1"/>
  <c r="E34" i="7"/>
  <c r="X33" i="7"/>
  <c r="W33" i="7"/>
  <c r="Y33" i="7" s="1"/>
  <c r="V33" i="7"/>
  <c r="U33" i="7"/>
  <c r="K33" i="7"/>
  <c r="H33" i="7"/>
  <c r="Q33" i="7" s="1"/>
  <c r="E33" i="7"/>
  <c r="X32" i="7"/>
  <c r="W32" i="7"/>
  <c r="Y32" i="7" s="1"/>
  <c r="V32" i="7"/>
  <c r="U32" i="7"/>
  <c r="M32" i="7"/>
  <c r="K32" i="7"/>
  <c r="K41" i="7" s="1"/>
  <c r="N44" i="7" s="1"/>
  <c r="Y31" i="7"/>
  <c r="W31" i="7"/>
  <c r="V31" i="7"/>
  <c r="U31" i="7"/>
  <c r="X31" i="7" s="1"/>
  <c r="Y30" i="7"/>
  <c r="W30" i="7"/>
  <c r="V30" i="7"/>
  <c r="U30" i="7"/>
  <c r="X30" i="7" s="1"/>
  <c r="Y29" i="7"/>
  <c r="X29" i="7"/>
  <c r="W29" i="7"/>
  <c r="V29" i="7"/>
  <c r="U29" i="7"/>
  <c r="M29" i="7"/>
  <c r="L29" i="7"/>
  <c r="K29" i="7"/>
  <c r="M28" i="7"/>
  <c r="L28" i="7"/>
  <c r="K28" i="7"/>
  <c r="Y27" i="7"/>
  <c r="X27" i="7"/>
  <c r="W27" i="7"/>
  <c r="V27" i="7"/>
  <c r="U27" i="7"/>
  <c r="M27" i="7"/>
  <c r="L27" i="7"/>
  <c r="K27" i="7"/>
  <c r="Y26" i="7"/>
  <c r="X26" i="7"/>
  <c r="W26" i="7"/>
  <c r="V26" i="7"/>
  <c r="U26" i="7"/>
  <c r="M26" i="7"/>
  <c r="L26" i="7"/>
  <c r="K26" i="7"/>
  <c r="Y25" i="7"/>
  <c r="X25" i="7"/>
  <c r="W25" i="7"/>
  <c r="V25" i="7"/>
  <c r="U25" i="7"/>
  <c r="M25" i="7"/>
  <c r="K25" i="7"/>
  <c r="W72" i="7" s="1"/>
  <c r="W24" i="7"/>
  <c r="Y24" i="7" s="1"/>
  <c r="V24" i="7"/>
  <c r="U24" i="7"/>
  <c r="X24" i="7" s="1"/>
  <c r="K24" i="7"/>
  <c r="W23" i="7"/>
  <c r="Y23" i="7" s="1"/>
  <c r="V23" i="7"/>
  <c r="U23" i="7"/>
  <c r="X23" i="7" s="1"/>
  <c r="M23" i="7"/>
  <c r="K23" i="7"/>
  <c r="W48" i="7" s="1"/>
  <c r="V22" i="7"/>
  <c r="U22" i="7"/>
  <c r="X22" i="7" s="1"/>
  <c r="M22" i="7"/>
  <c r="K22" i="7"/>
  <c r="W44" i="7" s="1"/>
  <c r="Y44" i="7" s="1"/>
  <c r="Y21" i="7"/>
  <c r="W21" i="7"/>
  <c r="V21" i="7"/>
  <c r="U21" i="7"/>
  <c r="X21" i="7" s="1"/>
  <c r="P21" i="7"/>
  <c r="W28" i="7" s="1"/>
  <c r="Y28" i="7" s="1"/>
  <c r="M21" i="7"/>
  <c r="K21" i="7"/>
  <c r="N21" i="7" s="1"/>
  <c r="Y20" i="7"/>
  <c r="X20" i="7"/>
  <c r="W20" i="7"/>
  <c r="V20" i="7"/>
  <c r="U20" i="7"/>
  <c r="N20" i="7"/>
  <c r="M20" i="7"/>
  <c r="K20" i="7"/>
  <c r="X19" i="7"/>
  <c r="W19" i="7"/>
  <c r="Y19" i="7" s="1"/>
  <c r="V19" i="7"/>
  <c r="U19" i="7"/>
  <c r="M19" i="7"/>
  <c r="K19" i="7"/>
  <c r="N19" i="7" s="1"/>
  <c r="Y18" i="7"/>
  <c r="W18" i="7"/>
  <c r="V18" i="7"/>
  <c r="U18" i="7"/>
  <c r="X18" i="7" s="1"/>
  <c r="N18" i="7"/>
  <c r="M18" i="7"/>
  <c r="K18" i="7"/>
  <c r="W22" i="7" s="1"/>
  <c r="Y22" i="7" s="1"/>
  <c r="W17" i="7"/>
  <c r="Y17" i="7" s="1"/>
  <c r="V17" i="7"/>
  <c r="U17" i="7"/>
  <c r="X17" i="7" s="1"/>
  <c r="N17" i="7"/>
  <c r="M17" i="7"/>
  <c r="K17" i="7"/>
  <c r="G4" i="7"/>
  <c r="U81" i="6"/>
  <c r="X81" i="6" s="1"/>
  <c r="U80" i="6"/>
  <c r="X80" i="6" s="1"/>
  <c r="X79" i="6"/>
  <c r="U79" i="6"/>
  <c r="W79" i="6" s="1"/>
  <c r="U78" i="6"/>
  <c r="X78" i="6" s="1"/>
  <c r="W73" i="6"/>
  <c r="V73" i="6"/>
  <c r="U73" i="6"/>
  <c r="X73" i="6" s="1"/>
  <c r="V72" i="6"/>
  <c r="U72" i="6"/>
  <c r="X72" i="6" s="1"/>
  <c r="W71" i="6"/>
  <c r="V71" i="6"/>
  <c r="U71" i="6"/>
  <c r="X71" i="6" s="1"/>
  <c r="W70" i="6"/>
  <c r="V70" i="6"/>
  <c r="U70" i="6"/>
  <c r="X70" i="6" s="1"/>
  <c r="Y69" i="6"/>
  <c r="W69" i="6"/>
  <c r="V69" i="6"/>
  <c r="U69" i="6"/>
  <c r="X69" i="6" s="1"/>
  <c r="Y68" i="6"/>
  <c r="W68" i="6"/>
  <c r="V68" i="6"/>
  <c r="U68" i="6"/>
  <c r="X68" i="6" s="1"/>
  <c r="X67" i="6"/>
  <c r="W67" i="6"/>
  <c r="Y67" i="6" s="1"/>
  <c r="V67" i="6"/>
  <c r="U67" i="6"/>
  <c r="X66" i="6"/>
  <c r="W66" i="6"/>
  <c r="Y66" i="6" s="1"/>
  <c r="V66" i="6"/>
  <c r="U66" i="6"/>
  <c r="T65" i="6"/>
  <c r="W65" i="6" s="1"/>
  <c r="Y65" i="6" s="1"/>
  <c r="T64" i="6"/>
  <c r="W64" i="6" s="1"/>
  <c r="Y64" i="6" s="1"/>
  <c r="W63" i="6"/>
  <c r="V63" i="6"/>
  <c r="U63" i="6"/>
  <c r="X63" i="6" s="1"/>
  <c r="X62" i="6"/>
  <c r="W62" i="6"/>
  <c r="V62" i="6"/>
  <c r="U62" i="6"/>
  <c r="W61" i="6"/>
  <c r="V61" i="6"/>
  <c r="U61" i="6"/>
  <c r="X61" i="6" s="1"/>
  <c r="X60" i="6"/>
  <c r="W60" i="6"/>
  <c r="V60" i="6"/>
  <c r="U60" i="6"/>
  <c r="X59" i="6"/>
  <c r="W59" i="6"/>
  <c r="Y59" i="6" s="1"/>
  <c r="V59" i="6"/>
  <c r="U59" i="6"/>
  <c r="X58" i="6"/>
  <c r="W58" i="6"/>
  <c r="Y58" i="6" s="1"/>
  <c r="V58" i="6"/>
  <c r="U58" i="6"/>
  <c r="X57" i="6"/>
  <c r="W57" i="6"/>
  <c r="Y57" i="6" s="1"/>
  <c r="V57" i="6"/>
  <c r="U57" i="6"/>
  <c r="X56" i="6"/>
  <c r="W56" i="6"/>
  <c r="Y56" i="6" s="1"/>
  <c r="V56" i="6"/>
  <c r="U56" i="6"/>
  <c r="X55" i="6"/>
  <c r="W55" i="6"/>
  <c r="Y55" i="6" s="1"/>
  <c r="V55" i="6"/>
  <c r="U55" i="6"/>
  <c r="Y54" i="6"/>
  <c r="W54" i="6"/>
  <c r="V54" i="6"/>
  <c r="U54" i="6"/>
  <c r="X54" i="6" s="1"/>
  <c r="M54" i="6"/>
  <c r="T53" i="6"/>
  <c r="V53" i="6" s="1"/>
  <c r="M53" i="6"/>
  <c r="V52" i="6"/>
  <c r="U52" i="6"/>
  <c r="X52" i="6" s="1"/>
  <c r="M52" i="6"/>
  <c r="X51" i="6"/>
  <c r="W51" i="6"/>
  <c r="V51" i="6"/>
  <c r="U51" i="6"/>
  <c r="M51" i="6"/>
  <c r="W50" i="6"/>
  <c r="V50" i="6"/>
  <c r="U50" i="6"/>
  <c r="X50" i="6" s="1"/>
  <c r="M50" i="6"/>
  <c r="W49" i="6"/>
  <c r="V49" i="6"/>
  <c r="U49" i="6"/>
  <c r="X49" i="6" s="1"/>
  <c r="X48" i="6"/>
  <c r="V48" i="6"/>
  <c r="U48" i="6"/>
  <c r="W47" i="6"/>
  <c r="V47" i="6"/>
  <c r="U47" i="6"/>
  <c r="X47" i="6" s="1"/>
  <c r="T46" i="6"/>
  <c r="V46" i="6" s="1"/>
  <c r="T45" i="6"/>
  <c r="U45" i="6" s="1"/>
  <c r="X45" i="6" s="1"/>
  <c r="Y44" i="6"/>
  <c r="W44" i="6"/>
  <c r="V44" i="6"/>
  <c r="U44" i="6"/>
  <c r="X44" i="6" s="1"/>
  <c r="Y43" i="6"/>
  <c r="X43" i="6"/>
  <c r="W43" i="6"/>
  <c r="V43" i="6"/>
  <c r="U43" i="6"/>
  <c r="Y42" i="6"/>
  <c r="W42" i="6"/>
  <c r="V42" i="6"/>
  <c r="U42" i="6"/>
  <c r="X42" i="6" s="1"/>
  <c r="Y41" i="6"/>
  <c r="W41" i="6"/>
  <c r="V41" i="6"/>
  <c r="U41" i="6"/>
  <c r="X41" i="6" s="1"/>
  <c r="J41" i="6"/>
  <c r="I41" i="6"/>
  <c r="Y40" i="6"/>
  <c r="W40" i="6"/>
  <c r="V40" i="6"/>
  <c r="U40" i="6"/>
  <c r="X40" i="6" s="1"/>
  <c r="M40" i="6"/>
  <c r="L40" i="6"/>
  <c r="K40" i="6"/>
  <c r="K41" i="6" s="1"/>
  <c r="N44" i="6" s="1"/>
  <c r="X39" i="6"/>
  <c r="W39" i="6"/>
  <c r="Y39" i="6" s="1"/>
  <c r="V39" i="6"/>
  <c r="U39" i="6"/>
  <c r="M39" i="6"/>
  <c r="K39" i="6"/>
  <c r="X38" i="6"/>
  <c r="W38" i="6"/>
  <c r="Y38" i="6" s="1"/>
  <c r="V38" i="6"/>
  <c r="U38" i="6"/>
  <c r="M38" i="6"/>
  <c r="K38" i="6"/>
  <c r="Y37" i="6"/>
  <c r="W37" i="6"/>
  <c r="V37" i="6"/>
  <c r="U37" i="6"/>
  <c r="X37" i="6" s="1"/>
  <c r="K37" i="6"/>
  <c r="H37" i="6"/>
  <c r="Q37" i="6" s="1"/>
  <c r="E37" i="6"/>
  <c r="Y36" i="6"/>
  <c r="W36" i="6"/>
  <c r="V36" i="6"/>
  <c r="U36" i="6"/>
  <c r="X36" i="6" s="1"/>
  <c r="K36" i="6"/>
  <c r="H36" i="6"/>
  <c r="Q36" i="6" s="1"/>
  <c r="E36" i="6"/>
  <c r="Y35" i="6"/>
  <c r="W35" i="6"/>
  <c r="V35" i="6"/>
  <c r="U35" i="6"/>
  <c r="X35" i="6" s="1"/>
  <c r="K35" i="6"/>
  <c r="H35" i="6"/>
  <c r="Q35" i="6" s="1"/>
  <c r="E35" i="6"/>
  <c r="Y34" i="6"/>
  <c r="W34" i="6"/>
  <c r="V34" i="6"/>
  <c r="U34" i="6"/>
  <c r="X34" i="6" s="1"/>
  <c r="K34" i="6"/>
  <c r="H34" i="6"/>
  <c r="Q34" i="6" s="1"/>
  <c r="E34" i="6"/>
  <c r="Y33" i="6"/>
  <c r="W33" i="6"/>
  <c r="V33" i="6"/>
  <c r="U33" i="6"/>
  <c r="X33" i="6" s="1"/>
  <c r="K33" i="6"/>
  <c r="H33" i="6"/>
  <c r="Q33" i="6" s="1"/>
  <c r="E33" i="6"/>
  <c r="Y32" i="6"/>
  <c r="W32" i="6"/>
  <c r="V32" i="6"/>
  <c r="U32" i="6"/>
  <c r="X32" i="6" s="1"/>
  <c r="N32" i="6"/>
  <c r="N41" i="6" s="1"/>
  <c r="M32" i="6"/>
  <c r="K32" i="6"/>
  <c r="X31" i="6"/>
  <c r="W31" i="6"/>
  <c r="Y31" i="6" s="1"/>
  <c r="V31" i="6"/>
  <c r="U31" i="6"/>
  <c r="Y30" i="6"/>
  <c r="W30" i="6"/>
  <c r="V30" i="6"/>
  <c r="U30" i="6"/>
  <c r="X30" i="6" s="1"/>
  <c r="X29" i="6"/>
  <c r="W29" i="6"/>
  <c r="Y29" i="6" s="1"/>
  <c r="V29" i="6"/>
  <c r="U29" i="6"/>
  <c r="M29" i="6"/>
  <c r="L29" i="6"/>
  <c r="K29" i="6"/>
  <c r="M28" i="6"/>
  <c r="L28" i="6"/>
  <c r="K28" i="6"/>
  <c r="X27" i="6"/>
  <c r="W27" i="6"/>
  <c r="Y27" i="6" s="1"/>
  <c r="V27" i="6"/>
  <c r="U27" i="6"/>
  <c r="M27" i="6"/>
  <c r="L27" i="6"/>
  <c r="K27" i="6"/>
  <c r="X26" i="6"/>
  <c r="W26" i="6"/>
  <c r="Y26" i="6" s="1"/>
  <c r="V26" i="6"/>
  <c r="U26" i="6"/>
  <c r="M26" i="6"/>
  <c r="L26" i="6"/>
  <c r="K26" i="6"/>
  <c r="X25" i="6"/>
  <c r="W25" i="6"/>
  <c r="Y25" i="6" s="1"/>
  <c r="V25" i="6"/>
  <c r="U25" i="6"/>
  <c r="M25" i="6"/>
  <c r="K25" i="6"/>
  <c r="W72" i="6" s="1"/>
  <c r="V24" i="6"/>
  <c r="U24" i="6"/>
  <c r="X24" i="6" s="1"/>
  <c r="K24" i="6"/>
  <c r="W52" i="6" s="1"/>
  <c r="V23" i="6"/>
  <c r="U23" i="6"/>
  <c r="X23" i="6" s="1"/>
  <c r="M23" i="6"/>
  <c r="K23" i="6"/>
  <c r="W48" i="6" s="1"/>
  <c r="V22" i="6"/>
  <c r="U22" i="6"/>
  <c r="X22" i="6" s="1"/>
  <c r="N22" i="6"/>
  <c r="M22" i="6"/>
  <c r="K22" i="6"/>
  <c r="X21" i="6"/>
  <c r="W21" i="6"/>
  <c r="Y21" i="6" s="1"/>
  <c r="V21" i="6"/>
  <c r="U21" i="6"/>
  <c r="P21" i="6"/>
  <c r="U28" i="6" s="1"/>
  <c r="X28" i="6" s="1"/>
  <c r="N21" i="6"/>
  <c r="M21" i="6"/>
  <c r="K21" i="6"/>
  <c r="X20" i="6"/>
  <c r="W20" i="6"/>
  <c r="Y20" i="6" s="1"/>
  <c r="V20" i="6"/>
  <c r="U20" i="6"/>
  <c r="M20" i="6"/>
  <c r="K20" i="6"/>
  <c r="N20" i="6" s="1"/>
  <c r="V19" i="6"/>
  <c r="U19" i="6"/>
  <c r="X19" i="6" s="1"/>
  <c r="N19" i="6"/>
  <c r="M19" i="6"/>
  <c r="K19" i="6"/>
  <c r="W23" i="6" s="1"/>
  <c r="Y23" i="6" s="1"/>
  <c r="X18" i="6"/>
  <c r="W18" i="6"/>
  <c r="Y18" i="6" s="1"/>
  <c r="V18" i="6"/>
  <c r="U18" i="6"/>
  <c r="N18" i="6"/>
  <c r="M18" i="6"/>
  <c r="K18" i="6"/>
  <c r="W22" i="6" s="1"/>
  <c r="Y22" i="6" s="1"/>
  <c r="Y17" i="6"/>
  <c r="W17" i="6"/>
  <c r="V17" i="6"/>
  <c r="U17" i="6"/>
  <c r="X17" i="6" s="1"/>
  <c r="M17" i="6"/>
  <c r="K17" i="6"/>
  <c r="N17" i="6" s="1"/>
  <c r="G4" i="6"/>
  <c r="X81" i="8"/>
  <c r="W81" i="8"/>
  <c r="U81" i="8"/>
  <c r="U80" i="8"/>
  <c r="X79" i="8"/>
  <c r="W79" i="8"/>
  <c r="U79" i="8"/>
  <c r="W78" i="8"/>
  <c r="U78" i="8"/>
  <c r="X78" i="8" s="1"/>
  <c r="X73" i="8"/>
  <c r="W73" i="8"/>
  <c r="V73" i="8"/>
  <c r="U73" i="8"/>
  <c r="X72" i="8"/>
  <c r="V72" i="8"/>
  <c r="U72" i="8"/>
  <c r="X71" i="8"/>
  <c r="W71" i="8"/>
  <c r="V71" i="8"/>
  <c r="U71" i="8"/>
  <c r="X70" i="8"/>
  <c r="W70" i="8"/>
  <c r="V70" i="8"/>
  <c r="U70" i="8"/>
  <c r="Y69" i="8"/>
  <c r="W69" i="8"/>
  <c r="V69" i="8"/>
  <c r="U69" i="8"/>
  <c r="X69" i="8" s="1"/>
  <c r="X68" i="8"/>
  <c r="W68" i="8"/>
  <c r="Y68" i="8" s="1"/>
  <c r="V68" i="8"/>
  <c r="U68" i="8"/>
  <c r="W67" i="8"/>
  <c r="Y67" i="8" s="1"/>
  <c r="V67" i="8"/>
  <c r="U67" i="8"/>
  <c r="X67" i="8" s="1"/>
  <c r="Y66" i="8"/>
  <c r="X66" i="8"/>
  <c r="W66" i="8"/>
  <c r="V66" i="8"/>
  <c r="U66" i="8"/>
  <c r="T65" i="8"/>
  <c r="V65" i="8" s="1"/>
  <c r="T64" i="8"/>
  <c r="X63" i="8"/>
  <c r="W63" i="8"/>
  <c r="V63" i="8"/>
  <c r="U63" i="8"/>
  <c r="W62" i="8"/>
  <c r="V62" i="8"/>
  <c r="U62" i="8"/>
  <c r="X62" i="8" s="1"/>
  <c r="X61" i="8"/>
  <c r="W61" i="8"/>
  <c r="V61" i="8"/>
  <c r="U61" i="8"/>
  <c r="X60" i="8"/>
  <c r="W60" i="8"/>
  <c r="V60" i="8"/>
  <c r="U60" i="8"/>
  <c r="Y59" i="8"/>
  <c r="X59" i="8"/>
  <c r="W59" i="8"/>
  <c r="V59" i="8"/>
  <c r="U59" i="8"/>
  <c r="Y58" i="8"/>
  <c r="W58" i="8"/>
  <c r="V58" i="8"/>
  <c r="U58" i="8"/>
  <c r="X58" i="8" s="1"/>
  <c r="Y57" i="8"/>
  <c r="X57" i="8"/>
  <c r="W57" i="8"/>
  <c r="V57" i="8"/>
  <c r="U57" i="8"/>
  <c r="Y56" i="8"/>
  <c r="X56" i="8"/>
  <c r="W56" i="8"/>
  <c r="V56" i="8"/>
  <c r="U56" i="8"/>
  <c r="Y55" i="8"/>
  <c r="X55" i="8"/>
  <c r="W55" i="8"/>
  <c r="V55" i="8"/>
  <c r="U55" i="8"/>
  <c r="X54" i="8"/>
  <c r="W54" i="8"/>
  <c r="Y54" i="8" s="1"/>
  <c r="V54" i="8"/>
  <c r="U54" i="8"/>
  <c r="M54" i="8"/>
  <c r="T53" i="8"/>
  <c r="W53" i="8" s="1"/>
  <c r="M53" i="8"/>
  <c r="V52" i="8"/>
  <c r="U52" i="8"/>
  <c r="X52" i="8" s="1"/>
  <c r="M52" i="8"/>
  <c r="W51" i="8"/>
  <c r="V51" i="8"/>
  <c r="U51" i="8"/>
  <c r="X51" i="8" s="1"/>
  <c r="M51" i="8"/>
  <c r="W50" i="8"/>
  <c r="V50" i="8"/>
  <c r="U50" i="8"/>
  <c r="X50" i="8" s="1"/>
  <c r="M50" i="8"/>
  <c r="X49" i="8"/>
  <c r="W49" i="8"/>
  <c r="V49" i="8"/>
  <c r="U49" i="8"/>
  <c r="X48" i="8"/>
  <c r="V48" i="8"/>
  <c r="U48" i="8"/>
  <c r="X47" i="8"/>
  <c r="W47" i="8"/>
  <c r="V47" i="8"/>
  <c r="U47" i="8"/>
  <c r="T46" i="8"/>
  <c r="W46" i="8" s="1"/>
  <c r="T45" i="8"/>
  <c r="X44" i="8"/>
  <c r="W44" i="8"/>
  <c r="Y44" i="8" s="1"/>
  <c r="V44" i="8"/>
  <c r="U44" i="8"/>
  <c r="Y43" i="8"/>
  <c r="X43" i="8"/>
  <c r="W43" i="8"/>
  <c r="V43" i="8"/>
  <c r="U43" i="8"/>
  <c r="W42" i="8"/>
  <c r="Y42" i="8" s="1"/>
  <c r="V42" i="8"/>
  <c r="U42" i="8"/>
  <c r="X42" i="8" s="1"/>
  <c r="X41" i="8"/>
  <c r="W41" i="8"/>
  <c r="Y41" i="8" s="1"/>
  <c r="V41" i="8"/>
  <c r="U41" i="8"/>
  <c r="J41" i="8"/>
  <c r="I41" i="8"/>
  <c r="X40" i="8"/>
  <c r="W40" i="8"/>
  <c r="Y40" i="8" s="1"/>
  <c r="V40" i="8"/>
  <c r="U40" i="8"/>
  <c r="M40" i="8"/>
  <c r="L40" i="8"/>
  <c r="K40" i="8"/>
  <c r="Y39" i="8"/>
  <c r="W39" i="8"/>
  <c r="V39" i="8"/>
  <c r="U39" i="8"/>
  <c r="X39" i="8" s="1"/>
  <c r="M39" i="8"/>
  <c r="K39" i="8"/>
  <c r="Y38" i="8"/>
  <c r="X38" i="8"/>
  <c r="W38" i="8"/>
  <c r="V38" i="8"/>
  <c r="U38" i="8"/>
  <c r="M38" i="8"/>
  <c r="K38" i="8"/>
  <c r="X37" i="8"/>
  <c r="W37" i="8"/>
  <c r="Y37" i="8" s="1"/>
  <c r="V37" i="8"/>
  <c r="U37" i="8"/>
  <c r="K37" i="8"/>
  <c r="H37" i="8"/>
  <c r="P37" i="8" s="1"/>
  <c r="E37" i="8"/>
  <c r="W36" i="8"/>
  <c r="Y36" i="8" s="1"/>
  <c r="V36" i="8"/>
  <c r="U36" i="8"/>
  <c r="X36" i="8" s="1"/>
  <c r="K36" i="8"/>
  <c r="H36" i="8"/>
  <c r="E36" i="8"/>
  <c r="X35" i="8"/>
  <c r="W35" i="8"/>
  <c r="Y35" i="8" s="1"/>
  <c r="V35" i="8"/>
  <c r="U35" i="8"/>
  <c r="K35" i="8"/>
  <c r="H35" i="8"/>
  <c r="P35" i="8" s="1"/>
  <c r="E35" i="8"/>
  <c r="X34" i="8"/>
  <c r="W34" i="8"/>
  <c r="Y34" i="8" s="1"/>
  <c r="V34" i="8"/>
  <c r="U34" i="8"/>
  <c r="K34" i="8"/>
  <c r="H34" i="8"/>
  <c r="P34" i="8" s="1"/>
  <c r="E34" i="8"/>
  <c r="W33" i="8"/>
  <c r="Y33" i="8" s="1"/>
  <c r="V33" i="8"/>
  <c r="U33" i="8"/>
  <c r="X33" i="8" s="1"/>
  <c r="K33" i="8"/>
  <c r="H33" i="8"/>
  <c r="P33" i="8" s="1"/>
  <c r="E33" i="8"/>
  <c r="W32" i="8"/>
  <c r="Y32" i="8" s="1"/>
  <c r="V32" i="8"/>
  <c r="U32" i="8"/>
  <c r="X32" i="8" s="1"/>
  <c r="M32" i="8"/>
  <c r="K32" i="8"/>
  <c r="Y31" i="8"/>
  <c r="X31" i="8"/>
  <c r="W31" i="8"/>
  <c r="V31" i="8"/>
  <c r="U31" i="8"/>
  <c r="W30" i="8"/>
  <c r="Y30" i="8" s="1"/>
  <c r="V30" i="8"/>
  <c r="U30" i="8"/>
  <c r="X30" i="8" s="1"/>
  <c r="X29" i="8"/>
  <c r="W29" i="8"/>
  <c r="Y29" i="8" s="1"/>
  <c r="V29" i="8"/>
  <c r="U29" i="8"/>
  <c r="M29" i="8"/>
  <c r="L29" i="8"/>
  <c r="K29" i="8"/>
  <c r="M28" i="8"/>
  <c r="L28" i="8"/>
  <c r="K28" i="8"/>
  <c r="X27" i="8"/>
  <c r="W27" i="8"/>
  <c r="Y27" i="8" s="1"/>
  <c r="V27" i="8"/>
  <c r="U27" i="8"/>
  <c r="M27" i="8"/>
  <c r="L27" i="8"/>
  <c r="K27" i="8"/>
  <c r="Y26" i="8"/>
  <c r="X26" i="8"/>
  <c r="W26" i="8"/>
  <c r="V26" i="8"/>
  <c r="U26" i="8"/>
  <c r="M26" i="8"/>
  <c r="L26" i="8"/>
  <c r="K26" i="8"/>
  <c r="X25" i="8"/>
  <c r="W25" i="8"/>
  <c r="Y25" i="8" s="1"/>
  <c r="V25" i="8"/>
  <c r="U25" i="8"/>
  <c r="M25" i="8"/>
  <c r="K25" i="8"/>
  <c r="W72" i="8" s="1"/>
  <c r="W24" i="8"/>
  <c r="Y24" i="8" s="1"/>
  <c r="V24" i="8"/>
  <c r="U24" i="8"/>
  <c r="X24" i="8" s="1"/>
  <c r="K24" i="8"/>
  <c r="W52" i="8" s="1"/>
  <c r="X23" i="8"/>
  <c r="V23" i="8"/>
  <c r="U23" i="8"/>
  <c r="M23" i="8"/>
  <c r="K23" i="8"/>
  <c r="W48" i="8" s="1"/>
  <c r="W22" i="8"/>
  <c r="Y22" i="8" s="1"/>
  <c r="V22" i="8"/>
  <c r="U22" i="8"/>
  <c r="X22" i="8" s="1"/>
  <c r="M22" i="8"/>
  <c r="K22" i="8"/>
  <c r="N22" i="8" s="1"/>
  <c r="X21" i="8"/>
  <c r="W21" i="8"/>
  <c r="Y21" i="8" s="1"/>
  <c r="V21" i="8"/>
  <c r="U21" i="8"/>
  <c r="P21" i="8"/>
  <c r="N21" i="8"/>
  <c r="M21" i="8"/>
  <c r="K21" i="8"/>
  <c r="X20" i="8"/>
  <c r="W20" i="8"/>
  <c r="Y20" i="8" s="1"/>
  <c r="V20" i="8"/>
  <c r="U20" i="8"/>
  <c r="M20" i="8"/>
  <c r="K20" i="8"/>
  <c r="N20" i="8" s="1"/>
  <c r="X19" i="8"/>
  <c r="W19" i="8"/>
  <c r="Y19" i="8" s="1"/>
  <c r="V19" i="8"/>
  <c r="U19" i="8"/>
  <c r="M19" i="8"/>
  <c r="K19" i="8"/>
  <c r="Y18" i="8"/>
  <c r="W18" i="8"/>
  <c r="V18" i="8"/>
  <c r="U18" i="8"/>
  <c r="X18" i="8" s="1"/>
  <c r="M18" i="8"/>
  <c r="K18" i="8"/>
  <c r="N18" i="8" s="1"/>
  <c r="X17" i="8"/>
  <c r="W17" i="8"/>
  <c r="Y17" i="8" s="1"/>
  <c r="V17" i="8"/>
  <c r="U17" i="8"/>
  <c r="N17" i="8"/>
  <c r="M17" i="8"/>
  <c r="K17" i="8"/>
  <c r="G4" i="8"/>
  <c r="U81" i="10"/>
  <c r="X80" i="10"/>
  <c r="U80" i="10"/>
  <c r="W80" i="10" s="1"/>
  <c r="X79" i="10"/>
  <c r="W79" i="10"/>
  <c r="U79" i="10"/>
  <c r="U78" i="10"/>
  <c r="X78" i="10" s="1"/>
  <c r="X73" i="10"/>
  <c r="W73" i="10"/>
  <c r="V73" i="10"/>
  <c r="U73" i="10"/>
  <c r="X72" i="10"/>
  <c r="V72" i="10"/>
  <c r="U72" i="10"/>
  <c r="X71" i="10"/>
  <c r="W71" i="10"/>
  <c r="V71" i="10"/>
  <c r="U71" i="10"/>
  <c r="W70" i="10"/>
  <c r="V70" i="10"/>
  <c r="U70" i="10"/>
  <c r="X70" i="10" s="1"/>
  <c r="X69" i="10"/>
  <c r="W69" i="10"/>
  <c r="Y69" i="10" s="1"/>
  <c r="V69" i="10"/>
  <c r="U69" i="10"/>
  <c r="W68" i="10"/>
  <c r="Y68" i="10" s="1"/>
  <c r="V68" i="10"/>
  <c r="U68" i="10"/>
  <c r="X68" i="10" s="1"/>
  <c r="W67" i="10"/>
  <c r="Y67" i="10" s="1"/>
  <c r="V67" i="10"/>
  <c r="U67" i="10"/>
  <c r="X67" i="10" s="1"/>
  <c r="Y66" i="10"/>
  <c r="W66" i="10"/>
  <c r="V66" i="10"/>
  <c r="U66" i="10"/>
  <c r="X66" i="10" s="1"/>
  <c r="T65" i="10"/>
  <c r="V65" i="10" s="1"/>
  <c r="T64" i="10"/>
  <c r="V64" i="10" s="1"/>
  <c r="W63" i="10"/>
  <c r="V63" i="10"/>
  <c r="U63" i="10"/>
  <c r="X63" i="10" s="1"/>
  <c r="W62" i="10"/>
  <c r="V62" i="10"/>
  <c r="U62" i="10"/>
  <c r="X62" i="10" s="1"/>
  <c r="W61" i="10"/>
  <c r="V61" i="10"/>
  <c r="U61" i="10"/>
  <c r="X61" i="10" s="1"/>
  <c r="X60" i="10"/>
  <c r="W60" i="10"/>
  <c r="V60" i="10"/>
  <c r="U60" i="10"/>
  <c r="W59" i="10"/>
  <c r="Y59" i="10" s="1"/>
  <c r="V59" i="10"/>
  <c r="U59" i="10"/>
  <c r="X59" i="10" s="1"/>
  <c r="Y58" i="10"/>
  <c r="X58" i="10"/>
  <c r="W58" i="10"/>
  <c r="V58" i="10"/>
  <c r="U58" i="10"/>
  <c r="Y57" i="10"/>
  <c r="W57" i="10"/>
  <c r="V57" i="10"/>
  <c r="U57" i="10"/>
  <c r="X57" i="10" s="1"/>
  <c r="Y56" i="10"/>
  <c r="W56" i="10"/>
  <c r="V56" i="10"/>
  <c r="U56" i="10"/>
  <c r="X56" i="10" s="1"/>
  <c r="X55" i="10"/>
  <c r="W55" i="10"/>
  <c r="Y55" i="10" s="1"/>
  <c r="V55" i="10"/>
  <c r="U55" i="10"/>
  <c r="Y54" i="10"/>
  <c r="W54" i="10"/>
  <c r="V54" i="10"/>
  <c r="U54" i="10"/>
  <c r="X54" i="10" s="1"/>
  <c r="M54" i="10"/>
  <c r="T53" i="10"/>
  <c r="M53" i="10"/>
  <c r="V52" i="10"/>
  <c r="U52" i="10"/>
  <c r="X52" i="10" s="1"/>
  <c r="M52" i="10"/>
  <c r="W51" i="10"/>
  <c r="V51" i="10"/>
  <c r="U51" i="10"/>
  <c r="X51" i="10" s="1"/>
  <c r="M51" i="10"/>
  <c r="W50" i="10"/>
  <c r="V50" i="10"/>
  <c r="U50" i="10"/>
  <c r="X50" i="10" s="1"/>
  <c r="M50" i="10"/>
  <c r="W49" i="10"/>
  <c r="V49" i="10"/>
  <c r="U49" i="10"/>
  <c r="X49" i="10" s="1"/>
  <c r="X48" i="10"/>
  <c r="V48" i="10"/>
  <c r="U48" i="10"/>
  <c r="X47" i="10"/>
  <c r="W47" i="10"/>
  <c r="V47" i="10"/>
  <c r="U47" i="10"/>
  <c r="T46" i="10"/>
  <c r="W46" i="10" s="1"/>
  <c r="T45" i="10"/>
  <c r="V45" i="10" s="1"/>
  <c r="Y44" i="10"/>
  <c r="W44" i="10"/>
  <c r="V44" i="10"/>
  <c r="U44" i="10"/>
  <c r="X44" i="10" s="1"/>
  <c r="W43" i="10"/>
  <c r="Y43" i="10" s="1"/>
  <c r="V43" i="10"/>
  <c r="U43" i="10"/>
  <c r="X43" i="10" s="1"/>
  <c r="W42" i="10"/>
  <c r="Y42" i="10" s="1"/>
  <c r="V42" i="10"/>
  <c r="U42" i="10"/>
  <c r="X42" i="10" s="1"/>
  <c r="Y41" i="10"/>
  <c r="X41" i="10"/>
  <c r="W41" i="10"/>
  <c r="V41" i="10"/>
  <c r="U41" i="10"/>
  <c r="J41" i="10"/>
  <c r="I41" i="10"/>
  <c r="Y40" i="10"/>
  <c r="W40" i="10"/>
  <c r="V40" i="10"/>
  <c r="U40" i="10"/>
  <c r="X40" i="10" s="1"/>
  <c r="M40" i="10"/>
  <c r="L40" i="10"/>
  <c r="K40" i="10"/>
  <c r="X39" i="10"/>
  <c r="W39" i="10"/>
  <c r="Y39" i="10" s="1"/>
  <c r="V39" i="10"/>
  <c r="U39" i="10"/>
  <c r="M39" i="10"/>
  <c r="K39" i="10"/>
  <c r="Y38" i="10"/>
  <c r="W38" i="10"/>
  <c r="V38" i="10"/>
  <c r="U38" i="10"/>
  <c r="X38" i="10" s="1"/>
  <c r="M38" i="10"/>
  <c r="K38" i="10"/>
  <c r="Y37" i="10"/>
  <c r="X37" i="10"/>
  <c r="W37" i="10"/>
  <c r="V37" i="10"/>
  <c r="U37" i="10"/>
  <c r="K37" i="10"/>
  <c r="H37" i="10"/>
  <c r="P37" i="10" s="1"/>
  <c r="E37" i="10"/>
  <c r="Y36" i="10"/>
  <c r="X36" i="10"/>
  <c r="W36" i="10"/>
  <c r="V36" i="10"/>
  <c r="U36" i="10"/>
  <c r="K36" i="10"/>
  <c r="H36" i="10"/>
  <c r="P36" i="10" s="1"/>
  <c r="E36" i="10"/>
  <c r="Y35" i="10"/>
  <c r="X35" i="10"/>
  <c r="W35" i="10"/>
  <c r="V35" i="10"/>
  <c r="U35" i="10"/>
  <c r="K35" i="10"/>
  <c r="H35" i="10"/>
  <c r="P35" i="10" s="1"/>
  <c r="E35" i="10"/>
  <c r="Y34" i="10"/>
  <c r="X34" i="10"/>
  <c r="W34" i="10"/>
  <c r="V34" i="10"/>
  <c r="U34" i="10"/>
  <c r="K34" i="10"/>
  <c r="H34" i="10"/>
  <c r="E34" i="10"/>
  <c r="Y33" i="10"/>
  <c r="X33" i="10"/>
  <c r="W33" i="10"/>
  <c r="V33" i="10"/>
  <c r="U33" i="10"/>
  <c r="K33" i="10"/>
  <c r="H33" i="10"/>
  <c r="P33" i="10" s="1"/>
  <c r="E33" i="10"/>
  <c r="Y32" i="10"/>
  <c r="X32" i="10"/>
  <c r="W32" i="10"/>
  <c r="V32" i="10"/>
  <c r="U32" i="10"/>
  <c r="M32" i="10"/>
  <c r="K32" i="10"/>
  <c r="Y31" i="10"/>
  <c r="X31" i="10"/>
  <c r="W31" i="10"/>
  <c r="V31" i="10"/>
  <c r="U31" i="10"/>
  <c r="W30" i="10"/>
  <c r="Y30" i="10" s="1"/>
  <c r="V30" i="10"/>
  <c r="U30" i="10"/>
  <c r="X30" i="10" s="1"/>
  <c r="X29" i="10"/>
  <c r="W29" i="10"/>
  <c r="Y29" i="10" s="1"/>
  <c r="V29" i="10"/>
  <c r="U29" i="10"/>
  <c r="M29" i="10"/>
  <c r="L29" i="10"/>
  <c r="K29" i="10"/>
  <c r="M28" i="10"/>
  <c r="L28" i="10"/>
  <c r="K28" i="10"/>
  <c r="X27" i="10"/>
  <c r="W27" i="10"/>
  <c r="Y27" i="10" s="1"/>
  <c r="V27" i="10"/>
  <c r="U27" i="10"/>
  <c r="M27" i="10"/>
  <c r="L27" i="10"/>
  <c r="K27" i="10"/>
  <c r="W26" i="10"/>
  <c r="Y26" i="10" s="1"/>
  <c r="V26" i="10"/>
  <c r="U26" i="10"/>
  <c r="X26" i="10" s="1"/>
  <c r="M26" i="10"/>
  <c r="L26" i="10"/>
  <c r="K26" i="10"/>
  <c r="X25" i="10"/>
  <c r="W25" i="10"/>
  <c r="Y25" i="10" s="1"/>
  <c r="V25" i="10"/>
  <c r="U25" i="10"/>
  <c r="M25" i="10"/>
  <c r="K25" i="10"/>
  <c r="W72" i="10" s="1"/>
  <c r="V24" i="10"/>
  <c r="U24" i="10"/>
  <c r="X24" i="10" s="1"/>
  <c r="K24" i="10"/>
  <c r="W52" i="10" s="1"/>
  <c r="X23" i="10"/>
  <c r="V23" i="10"/>
  <c r="U23" i="10"/>
  <c r="M23" i="10"/>
  <c r="K23" i="10"/>
  <c r="W48" i="10" s="1"/>
  <c r="Y22" i="10"/>
  <c r="X22" i="10"/>
  <c r="V22" i="10"/>
  <c r="U22" i="10"/>
  <c r="N22" i="10"/>
  <c r="M22" i="10"/>
  <c r="K22" i="10"/>
  <c r="W21" i="10"/>
  <c r="Y21" i="10" s="1"/>
  <c r="V21" i="10"/>
  <c r="U21" i="10"/>
  <c r="X21" i="10" s="1"/>
  <c r="P21" i="10"/>
  <c r="N21" i="10"/>
  <c r="M21" i="10"/>
  <c r="K21" i="10"/>
  <c r="W20" i="10"/>
  <c r="Y20" i="10" s="1"/>
  <c r="V20" i="10"/>
  <c r="U20" i="10"/>
  <c r="X20" i="10" s="1"/>
  <c r="M20" i="10"/>
  <c r="K20" i="10"/>
  <c r="Y19" i="10"/>
  <c r="X19" i="10"/>
  <c r="V19" i="10"/>
  <c r="U19" i="10"/>
  <c r="M19" i="10"/>
  <c r="K19" i="10"/>
  <c r="X18" i="10"/>
  <c r="W18" i="10"/>
  <c r="Y18" i="10" s="1"/>
  <c r="V18" i="10"/>
  <c r="U18" i="10"/>
  <c r="N18" i="10"/>
  <c r="M18" i="10"/>
  <c r="K18" i="10"/>
  <c r="W22" i="10" s="1"/>
  <c r="Y17" i="10"/>
  <c r="W17" i="10"/>
  <c r="V17" i="10"/>
  <c r="U17" i="10"/>
  <c r="X17" i="10" s="1"/>
  <c r="N17" i="10"/>
  <c r="M17" i="10"/>
  <c r="K17" i="10"/>
  <c r="W19" i="10" s="1"/>
  <c r="G4" i="10"/>
  <c r="G4" i="5"/>
  <c r="U81" i="5"/>
  <c r="X81" i="5" s="1"/>
  <c r="U80" i="5"/>
  <c r="X80" i="5" s="1"/>
  <c r="X79" i="5"/>
  <c r="U79" i="5"/>
  <c r="W79" i="5" s="1"/>
  <c r="U78" i="5"/>
  <c r="W78" i="5" s="1"/>
  <c r="W73" i="5"/>
  <c r="V73" i="5"/>
  <c r="U73" i="5"/>
  <c r="X73" i="5" s="1"/>
  <c r="V72" i="5"/>
  <c r="U72" i="5"/>
  <c r="X72" i="5" s="1"/>
  <c r="W71" i="5"/>
  <c r="V71" i="5"/>
  <c r="U71" i="5"/>
  <c r="X71" i="5" s="1"/>
  <c r="W70" i="5"/>
  <c r="V70" i="5"/>
  <c r="U70" i="5"/>
  <c r="X70" i="5" s="1"/>
  <c r="W69" i="5"/>
  <c r="Y69" i="5" s="1"/>
  <c r="V69" i="5"/>
  <c r="U69" i="5"/>
  <c r="X69" i="5" s="1"/>
  <c r="X68" i="5"/>
  <c r="W68" i="5"/>
  <c r="Y68" i="5" s="1"/>
  <c r="V68" i="5"/>
  <c r="U68" i="5"/>
  <c r="X67" i="5"/>
  <c r="W67" i="5"/>
  <c r="Y67" i="5" s="1"/>
  <c r="V67" i="5"/>
  <c r="U67" i="5"/>
  <c r="Y66" i="5"/>
  <c r="X66" i="5"/>
  <c r="W66" i="5"/>
  <c r="V66" i="5"/>
  <c r="U66" i="5"/>
  <c r="T65" i="5"/>
  <c r="W65" i="5" s="1"/>
  <c r="Y65" i="5" s="1"/>
  <c r="T64" i="5"/>
  <c r="W64" i="5" s="1"/>
  <c r="Y64" i="5" s="1"/>
  <c r="X63" i="5"/>
  <c r="W63" i="5"/>
  <c r="V63" i="5"/>
  <c r="U63" i="5"/>
  <c r="W62" i="5"/>
  <c r="V62" i="5"/>
  <c r="U62" i="5"/>
  <c r="X62" i="5" s="1"/>
  <c r="X61" i="5"/>
  <c r="W61" i="5"/>
  <c r="V61" i="5"/>
  <c r="U61" i="5"/>
  <c r="W60" i="5"/>
  <c r="V60" i="5"/>
  <c r="U60" i="5"/>
  <c r="X60" i="5" s="1"/>
  <c r="Y59" i="5"/>
  <c r="X59" i="5"/>
  <c r="W59" i="5"/>
  <c r="V59" i="5"/>
  <c r="U59" i="5"/>
  <c r="Y58" i="5"/>
  <c r="W58" i="5"/>
  <c r="V58" i="5"/>
  <c r="U58" i="5"/>
  <c r="X58" i="5" s="1"/>
  <c r="W57" i="5"/>
  <c r="Y57" i="5" s="1"/>
  <c r="V57" i="5"/>
  <c r="U57" i="5"/>
  <c r="X57" i="5" s="1"/>
  <c r="Y56" i="5"/>
  <c r="X56" i="5"/>
  <c r="W56" i="5"/>
  <c r="V56" i="5"/>
  <c r="U56" i="5"/>
  <c r="Y55" i="5"/>
  <c r="W55" i="5"/>
  <c r="V55" i="5"/>
  <c r="U55" i="5"/>
  <c r="X55" i="5" s="1"/>
  <c r="X54" i="5"/>
  <c r="W54" i="5"/>
  <c r="Y54" i="5" s="1"/>
  <c r="V54" i="5"/>
  <c r="U54" i="5"/>
  <c r="M54" i="5"/>
  <c r="T53" i="5"/>
  <c r="V53" i="5" s="1"/>
  <c r="M53" i="5"/>
  <c r="W52" i="5"/>
  <c r="V52" i="5"/>
  <c r="U52" i="5"/>
  <c r="X52" i="5" s="1"/>
  <c r="M52" i="5"/>
  <c r="W51" i="5"/>
  <c r="V51" i="5"/>
  <c r="U51" i="5"/>
  <c r="X51" i="5" s="1"/>
  <c r="M51" i="5"/>
  <c r="X50" i="5"/>
  <c r="W50" i="5"/>
  <c r="V50" i="5"/>
  <c r="U50" i="5"/>
  <c r="M50" i="5"/>
  <c r="X49" i="5"/>
  <c r="W49" i="5"/>
  <c r="V49" i="5"/>
  <c r="U49" i="5"/>
  <c r="X48" i="5"/>
  <c r="V48" i="5"/>
  <c r="U48" i="5"/>
  <c r="X47" i="5"/>
  <c r="W47" i="5"/>
  <c r="V47" i="5"/>
  <c r="U47" i="5"/>
  <c r="T46" i="5"/>
  <c r="W46" i="5" s="1"/>
  <c r="T45" i="5"/>
  <c r="U45" i="5" s="1"/>
  <c r="X45" i="5" s="1"/>
  <c r="X44" i="5"/>
  <c r="V44" i="5"/>
  <c r="U44" i="5"/>
  <c r="X43" i="5"/>
  <c r="W43" i="5"/>
  <c r="Y43" i="5" s="1"/>
  <c r="V43" i="5"/>
  <c r="U43" i="5"/>
  <c r="W42" i="5"/>
  <c r="Y42" i="5" s="1"/>
  <c r="V42" i="5"/>
  <c r="U42" i="5"/>
  <c r="X42" i="5" s="1"/>
  <c r="X41" i="5"/>
  <c r="W41" i="5"/>
  <c r="Y41" i="5" s="1"/>
  <c r="V41" i="5"/>
  <c r="U41" i="5"/>
  <c r="J41" i="5"/>
  <c r="I41" i="5"/>
  <c r="X40" i="5"/>
  <c r="W40" i="5"/>
  <c r="Y40" i="5" s="1"/>
  <c r="V40" i="5"/>
  <c r="U40" i="5"/>
  <c r="M40" i="5"/>
  <c r="L40" i="5"/>
  <c r="K40" i="5"/>
  <c r="Y39" i="5"/>
  <c r="W39" i="5"/>
  <c r="V39" i="5"/>
  <c r="U39" i="5"/>
  <c r="X39" i="5" s="1"/>
  <c r="M39" i="5"/>
  <c r="K39" i="5"/>
  <c r="Y38" i="5"/>
  <c r="W38" i="5"/>
  <c r="V38" i="5"/>
  <c r="U38" i="5"/>
  <c r="X38" i="5" s="1"/>
  <c r="M38" i="5"/>
  <c r="K38" i="5"/>
  <c r="X37" i="5"/>
  <c r="W37" i="5"/>
  <c r="Y37" i="5" s="1"/>
  <c r="V37" i="5"/>
  <c r="U37" i="5"/>
  <c r="K37" i="5"/>
  <c r="H37" i="5"/>
  <c r="Q37" i="5" s="1"/>
  <c r="E37" i="5"/>
  <c r="X36" i="5"/>
  <c r="W36" i="5"/>
  <c r="Y36" i="5" s="1"/>
  <c r="V36" i="5"/>
  <c r="U36" i="5"/>
  <c r="K36" i="5"/>
  <c r="H36" i="5"/>
  <c r="Q36" i="5" s="1"/>
  <c r="E36" i="5"/>
  <c r="X35" i="5"/>
  <c r="W35" i="5"/>
  <c r="Y35" i="5" s="1"/>
  <c r="V35" i="5"/>
  <c r="U35" i="5"/>
  <c r="K35" i="5"/>
  <c r="H35" i="5"/>
  <c r="Q35" i="5" s="1"/>
  <c r="E35" i="5"/>
  <c r="X34" i="5"/>
  <c r="W34" i="5"/>
  <c r="Y34" i="5" s="1"/>
  <c r="V34" i="5"/>
  <c r="U34" i="5"/>
  <c r="K34" i="5"/>
  <c r="H34" i="5"/>
  <c r="Q34" i="5" s="1"/>
  <c r="E34" i="5"/>
  <c r="X33" i="5"/>
  <c r="W33" i="5"/>
  <c r="Y33" i="5" s="1"/>
  <c r="V33" i="5"/>
  <c r="U33" i="5"/>
  <c r="K33" i="5"/>
  <c r="H33" i="5"/>
  <c r="Q33" i="5" s="1"/>
  <c r="E33" i="5"/>
  <c r="X32" i="5"/>
  <c r="W32" i="5"/>
  <c r="Y32" i="5" s="1"/>
  <c r="V32" i="5"/>
  <c r="U32" i="5"/>
  <c r="M32" i="5"/>
  <c r="K32" i="5"/>
  <c r="K41" i="5" s="1"/>
  <c r="N44" i="5" s="1"/>
  <c r="Y31" i="5"/>
  <c r="W31" i="5"/>
  <c r="V31" i="5"/>
  <c r="U31" i="5"/>
  <c r="X31" i="5" s="1"/>
  <c r="Y30" i="5"/>
  <c r="W30" i="5"/>
  <c r="V30" i="5"/>
  <c r="U30" i="5"/>
  <c r="X30" i="5" s="1"/>
  <c r="Y29" i="5"/>
  <c r="X29" i="5"/>
  <c r="W29" i="5"/>
  <c r="V29" i="5"/>
  <c r="U29" i="5"/>
  <c r="M29" i="5"/>
  <c r="L29" i="5"/>
  <c r="K29" i="5"/>
  <c r="M28" i="5"/>
  <c r="L28" i="5"/>
  <c r="K28" i="5"/>
  <c r="Y27" i="5"/>
  <c r="X27" i="5"/>
  <c r="W27" i="5"/>
  <c r="V27" i="5"/>
  <c r="U27" i="5"/>
  <c r="M27" i="5"/>
  <c r="L27" i="5"/>
  <c r="K27" i="5"/>
  <c r="Y26" i="5"/>
  <c r="X26" i="5"/>
  <c r="W26" i="5"/>
  <c r="V26" i="5"/>
  <c r="U26" i="5"/>
  <c r="M26" i="5"/>
  <c r="L26" i="5"/>
  <c r="K26" i="5"/>
  <c r="Y25" i="5"/>
  <c r="X25" i="5"/>
  <c r="W25" i="5"/>
  <c r="V25" i="5"/>
  <c r="U25" i="5"/>
  <c r="M25" i="5"/>
  <c r="K25" i="5"/>
  <c r="W72" i="5" s="1"/>
  <c r="W24" i="5"/>
  <c r="Y24" i="5" s="1"/>
  <c r="V24" i="5"/>
  <c r="U24" i="5"/>
  <c r="X24" i="5" s="1"/>
  <c r="K24" i="5"/>
  <c r="X23" i="5"/>
  <c r="W23" i="5"/>
  <c r="Y23" i="5" s="1"/>
  <c r="V23" i="5"/>
  <c r="U23" i="5"/>
  <c r="M23" i="5"/>
  <c r="K23" i="5"/>
  <c r="W48" i="5" s="1"/>
  <c r="V22" i="5"/>
  <c r="U22" i="5"/>
  <c r="X22" i="5" s="1"/>
  <c r="M22" i="5"/>
  <c r="K22" i="5"/>
  <c r="W44" i="5" s="1"/>
  <c r="Y44" i="5" s="1"/>
  <c r="Y21" i="5"/>
  <c r="W21" i="5"/>
  <c r="V21" i="5"/>
  <c r="U21" i="5"/>
  <c r="X21" i="5" s="1"/>
  <c r="P21" i="5"/>
  <c r="W28" i="5" s="1"/>
  <c r="Y28" i="5" s="1"/>
  <c r="M21" i="5"/>
  <c r="K21" i="5"/>
  <c r="N21" i="5" s="1"/>
  <c r="Y20" i="5"/>
  <c r="X20" i="5"/>
  <c r="W20" i="5"/>
  <c r="V20" i="5"/>
  <c r="U20" i="5"/>
  <c r="M20" i="5"/>
  <c r="K20" i="5"/>
  <c r="N20" i="5" s="1"/>
  <c r="X19" i="5"/>
  <c r="W19" i="5"/>
  <c r="Y19" i="5" s="1"/>
  <c r="V19" i="5"/>
  <c r="U19" i="5"/>
  <c r="M19" i="5"/>
  <c r="K19" i="5"/>
  <c r="N19" i="5" s="1"/>
  <c r="Y18" i="5"/>
  <c r="W18" i="5"/>
  <c r="V18" i="5"/>
  <c r="U18" i="5"/>
  <c r="X18" i="5" s="1"/>
  <c r="N18" i="5"/>
  <c r="M18" i="5"/>
  <c r="K18" i="5"/>
  <c r="W22" i="5" s="1"/>
  <c r="Y22" i="5" s="1"/>
  <c r="X17" i="5"/>
  <c r="W17" i="5"/>
  <c r="Y17" i="5" s="1"/>
  <c r="V17" i="5"/>
  <c r="U17" i="5"/>
  <c r="N17" i="5"/>
  <c r="M17" i="5"/>
  <c r="K17" i="5"/>
  <c r="L36" i="2"/>
  <c r="L37" i="2"/>
  <c r="M54" i="4"/>
  <c r="M53" i="4"/>
  <c r="M52" i="4"/>
  <c r="M51" i="4"/>
  <c r="M50" i="4"/>
  <c r="P21" i="4"/>
  <c r="M21" i="4" s="1"/>
  <c r="S20" i="16" l="1"/>
  <c r="S18" i="16"/>
  <c r="S18" i="19"/>
  <c r="S18" i="17"/>
  <c r="S20" i="17"/>
  <c r="S18" i="9"/>
  <c r="S18" i="21"/>
  <c r="S20" i="21"/>
  <c r="S20" i="20"/>
  <c r="S20" i="22"/>
  <c r="S18" i="12"/>
  <c r="S20" i="7"/>
  <c r="S21" i="20"/>
  <c r="S21" i="7"/>
  <c r="S21" i="4"/>
  <c r="S18" i="22"/>
  <c r="S20" i="23"/>
  <c r="S18" i="23"/>
  <c r="S20" i="9"/>
  <c r="S21" i="18"/>
  <c r="S25" i="18" s="1"/>
  <c r="S20" i="13"/>
  <c r="S20" i="8"/>
  <c r="S18" i="15"/>
  <c r="S18" i="5"/>
  <c r="S25" i="20"/>
  <c r="S18" i="11"/>
  <c r="S18" i="10"/>
  <c r="S18" i="6"/>
  <c r="S18" i="14"/>
  <c r="Y46" i="9"/>
  <c r="Y46" i="8"/>
  <c r="W53" i="15"/>
  <c r="M58" i="10"/>
  <c r="M58" i="17"/>
  <c r="W53" i="19"/>
  <c r="U46" i="18"/>
  <c r="X46" i="18" s="1"/>
  <c r="Q37" i="16"/>
  <c r="V65" i="19"/>
  <c r="U53" i="15"/>
  <c r="X53" i="15" s="1"/>
  <c r="M58" i="5"/>
  <c r="Q34" i="17"/>
  <c r="M58" i="12"/>
  <c r="U46" i="16"/>
  <c r="X46" i="16" s="1"/>
  <c r="M58" i="7"/>
  <c r="V46" i="16"/>
  <c r="W53" i="23"/>
  <c r="M58" i="11"/>
  <c r="M58" i="15"/>
  <c r="P37" i="6"/>
  <c r="U53" i="19"/>
  <c r="X53" i="19" s="1"/>
  <c r="W46" i="20"/>
  <c r="Y46" i="20" s="1"/>
  <c r="M58" i="19"/>
  <c r="M58" i="8"/>
  <c r="M58" i="20"/>
  <c r="I55" i="21"/>
  <c r="M55" i="21" s="1" a="1"/>
  <c r="M55" i="21" s="1"/>
  <c r="V45" i="17"/>
  <c r="U53" i="14"/>
  <c r="X53" i="14" s="1"/>
  <c r="U53" i="22"/>
  <c r="X53" i="22" s="1"/>
  <c r="Q37" i="8"/>
  <c r="P35" i="6"/>
  <c r="W53" i="6"/>
  <c r="W53" i="14"/>
  <c r="M58" i="16"/>
  <c r="U53" i="16"/>
  <c r="X53" i="16" s="1"/>
  <c r="U46" i="17"/>
  <c r="X46" i="17" s="1"/>
  <c r="M58" i="18"/>
  <c r="W53" i="22"/>
  <c r="M58" i="23"/>
  <c r="U46" i="12"/>
  <c r="X46" i="12" s="1"/>
  <c r="M58" i="14"/>
  <c r="W53" i="16"/>
  <c r="W53" i="20"/>
  <c r="M41" i="22"/>
  <c r="M58" i="22"/>
  <c r="M58" i="6"/>
  <c r="M41" i="9"/>
  <c r="M41" i="13"/>
  <c r="Q36" i="21"/>
  <c r="V64" i="6"/>
  <c r="U64" i="16"/>
  <c r="X64" i="16" s="1"/>
  <c r="Q35" i="17"/>
  <c r="W53" i="9"/>
  <c r="M58" i="9"/>
  <c r="Q34" i="16"/>
  <c r="P33" i="6"/>
  <c r="U46" i="20"/>
  <c r="X46" i="20" s="1"/>
  <c r="U64" i="17"/>
  <c r="X64" i="17" s="1"/>
  <c r="U53" i="9"/>
  <c r="X53" i="9" s="1"/>
  <c r="Q33" i="21"/>
  <c r="V28" i="16"/>
  <c r="W46" i="18"/>
  <c r="Y46" i="18" s="1"/>
  <c r="W45" i="15"/>
  <c r="U45" i="18"/>
  <c r="X45" i="18" s="1"/>
  <c r="W45" i="17"/>
  <c r="W45" i="23"/>
  <c r="Y46" i="10"/>
  <c r="Y46" i="16"/>
  <c r="Y46" i="7"/>
  <c r="Y46" i="5"/>
  <c r="Y46" i="12"/>
  <c r="Y46" i="13"/>
  <c r="Y46" i="17"/>
  <c r="Y46" i="23"/>
  <c r="U46" i="10"/>
  <c r="X46" i="10" s="1"/>
  <c r="U45" i="9"/>
  <c r="X45" i="9" s="1"/>
  <c r="W53" i="12"/>
  <c r="U46" i="13"/>
  <c r="X46" i="13" s="1"/>
  <c r="Q37" i="17"/>
  <c r="W53" i="17"/>
  <c r="V46" i="19"/>
  <c r="M41" i="20"/>
  <c r="Q35" i="21"/>
  <c r="V45" i="21"/>
  <c r="V64" i="21"/>
  <c r="V46" i="22"/>
  <c r="U46" i="8"/>
  <c r="X46" i="8" s="1"/>
  <c r="U53" i="5"/>
  <c r="X53" i="5" s="1"/>
  <c r="V46" i="10"/>
  <c r="W65" i="10"/>
  <c r="Y65" i="10" s="1"/>
  <c r="V45" i="9"/>
  <c r="V46" i="13"/>
  <c r="Q35" i="16"/>
  <c r="M41" i="17"/>
  <c r="W53" i="18"/>
  <c r="W46" i="19"/>
  <c r="Y46" i="19" s="1"/>
  <c r="M41" i="21"/>
  <c r="W45" i="21"/>
  <c r="W46" i="22"/>
  <c r="Y46" i="22" s="1"/>
  <c r="U45" i="23"/>
  <c r="X45" i="23" s="1"/>
  <c r="U65" i="10"/>
  <c r="X65" i="10" s="1"/>
  <c r="U45" i="7"/>
  <c r="X45" i="7" s="1"/>
  <c r="Q33" i="8"/>
  <c r="V46" i="8"/>
  <c r="M41" i="6"/>
  <c r="P36" i="6"/>
  <c r="V45" i="7"/>
  <c r="W53" i="5"/>
  <c r="U64" i="6"/>
  <c r="X64" i="6" s="1"/>
  <c r="U53" i="20"/>
  <c r="X53" i="20" s="1"/>
  <c r="U64" i="21"/>
  <c r="X64" i="21" s="1"/>
  <c r="U53" i="8"/>
  <c r="X53" i="8" s="1"/>
  <c r="U45" i="20"/>
  <c r="X45" i="20" s="1"/>
  <c r="V53" i="8"/>
  <c r="V46" i="7"/>
  <c r="V46" i="9"/>
  <c r="W53" i="13"/>
  <c r="V46" i="14"/>
  <c r="U46" i="15"/>
  <c r="X46" i="15" s="1"/>
  <c r="Q36" i="17"/>
  <c r="M41" i="18"/>
  <c r="V45" i="20"/>
  <c r="U46" i="23"/>
  <c r="X46" i="23" s="1"/>
  <c r="U53" i="17"/>
  <c r="X53" i="17" s="1"/>
  <c r="M41" i="7"/>
  <c r="Q34" i="21"/>
  <c r="M41" i="14"/>
  <c r="W46" i="14"/>
  <c r="Y46" i="14" s="1"/>
  <c r="V46" i="15"/>
  <c r="V46" i="23"/>
  <c r="U46" i="7"/>
  <c r="X46" i="7" s="1"/>
  <c r="U46" i="9"/>
  <c r="X46" i="9" s="1"/>
  <c r="U53" i="13"/>
  <c r="X53" i="13" s="1"/>
  <c r="Q37" i="21"/>
  <c r="W65" i="8"/>
  <c r="Y65" i="8" s="1"/>
  <c r="M58" i="13"/>
  <c r="M41" i="5"/>
  <c r="U46" i="5"/>
  <c r="X46" i="5" s="1"/>
  <c r="W64" i="10"/>
  <c r="Y64" i="10" s="1"/>
  <c r="V28" i="6"/>
  <c r="P34" i="6"/>
  <c r="V65" i="6"/>
  <c r="M41" i="12"/>
  <c r="V46" i="12"/>
  <c r="I55" i="17"/>
  <c r="M55" i="17" s="1" a="1"/>
  <c r="M55" i="17" s="1"/>
  <c r="V46" i="17"/>
  <c r="V45" i="18"/>
  <c r="M41" i="19"/>
  <c r="M58" i="21"/>
  <c r="U53" i="12"/>
  <c r="X53" i="12" s="1"/>
  <c r="Q33" i="16"/>
  <c r="M41" i="23"/>
  <c r="U64" i="10"/>
  <c r="X64" i="10" s="1"/>
  <c r="V46" i="5"/>
  <c r="M41" i="10"/>
  <c r="W28" i="6"/>
  <c r="Y28" i="6" s="1"/>
  <c r="W46" i="6"/>
  <c r="Y46" i="6" s="1"/>
  <c r="U53" i="7"/>
  <c r="X53" i="7" s="1"/>
  <c r="Q36" i="16"/>
  <c r="V28" i="17"/>
  <c r="Q33" i="17"/>
  <c r="V28" i="21"/>
  <c r="M41" i="8"/>
  <c r="W53" i="7"/>
  <c r="M41" i="16"/>
  <c r="U53" i="23"/>
  <c r="X53" i="23" s="1"/>
  <c r="Y45" i="18"/>
  <c r="Y45" i="7"/>
  <c r="M30" i="10"/>
  <c r="M30" i="11"/>
  <c r="U45" i="11"/>
  <c r="X45" i="11" s="1"/>
  <c r="M30" i="12"/>
  <c r="V45" i="16"/>
  <c r="V45" i="11"/>
  <c r="U45" i="15"/>
  <c r="X45" i="15" s="1"/>
  <c r="W45" i="16"/>
  <c r="Y45" i="16" s="1"/>
  <c r="W45" i="5"/>
  <c r="Y45" i="5" s="1"/>
  <c r="U45" i="12"/>
  <c r="X45" i="12" s="1"/>
  <c r="U45" i="14"/>
  <c r="X45" i="14" s="1"/>
  <c r="V45" i="22"/>
  <c r="U45" i="22"/>
  <c r="X45" i="22" s="1"/>
  <c r="V45" i="12"/>
  <c r="U45" i="13"/>
  <c r="X45" i="13" s="1"/>
  <c r="V45" i="14"/>
  <c r="U45" i="10"/>
  <c r="X45" i="10" s="1"/>
  <c r="V45" i="5"/>
  <c r="W45" i="10"/>
  <c r="Y45" i="10" s="1"/>
  <c r="V45" i="13"/>
  <c r="M30" i="17"/>
  <c r="M30" i="23"/>
  <c r="M30" i="9"/>
  <c r="Y45" i="9"/>
  <c r="Y45" i="17"/>
  <c r="M30" i="22"/>
  <c r="M30" i="5"/>
  <c r="M30" i="7"/>
  <c r="M30" i="6"/>
  <c r="M42" i="6" s="1"/>
  <c r="Y45" i="11"/>
  <c r="Y45" i="12"/>
  <c r="Y45" i="14"/>
  <c r="Y45" i="20"/>
  <c r="Y45" i="21"/>
  <c r="Y45" i="13"/>
  <c r="M30" i="19"/>
  <c r="M30" i="20"/>
  <c r="Y45" i="23"/>
  <c r="Y45" i="15"/>
  <c r="M30" i="21"/>
  <c r="Y45" i="22"/>
  <c r="M30" i="16"/>
  <c r="M30" i="15"/>
  <c r="M30" i="13"/>
  <c r="M30" i="14"/>
  <c r="U65" i="23"/>
  <c r="X65" i="23" s="1"/>
  <c r="W65" i="23"/>
  <c r="Y65" i="23" s="1"/>
  <c r="W79" i="23"/>
  <c r="U64" i="23"/>
  <c r="X64" i="23" s="1"/>
  <c r="W44" i="23"/>
  <c r="Y44" i="23" s="1"/>
  <c r="P33" i="23"/>
  <c r="P34" i="23"/>
  <c r="P35" i="23"/>
  <c r="P36" i="23"/>
  <c r="P37" i="23"/>
  <c r="V64" i="23"/>
  <c r="W80" i="23"/>
  <c r="W78" i="23"/>
  <c r="U28" i="23"/>
  <c r="X28" i="23" s="1"/>
  <c r="V28" i="23"/>
  <c r="W81" i="23"/>
  <c r="U65" i="22"/>
  <c r="X65" i="22" s="1"/>
  <c r="X78" i="22"/>
  <c r="N22" i="22"/>
  <c r="V65" i="22"/>
  <c r="U64" i="22"/>
  <c r="X64" i="22" s="1"/>
  <c r="P33" i="22"/>
  <c r="P34" i="22"/>
  <c r="P35" i="22"/>
  <c r="P36" i="22"/>
  <c r="P37" i="22"/>
  <c r="V64" i="22"/>
  <c r="W80" i="22"/>
  <c r="N32" i="22"/>
  <c r="N41" i="22" s="1"/>
  <c r="U28" i="22"/>
  <c r="X28" i="22" s="1"/>
  <c r="V28" i="22"/>
  <c r="W81" i="22"/>
  <c r="W78" i="21"/>
  <c r="N22" i="21"/>
  <c r="V65" i="21"/>
  <c r="W65" i="21"/>
  <c r="Y65" i="21" s="1"/>
  <c r="W79" i="21"/>
  <c r="W23" i="21"/>
  <c r="Y23" i="21" s="1"/>
  <c r="W80" i="21"/>
  <c r="N32" i="21"/>
  <c r="N41" i="21" s="1"/>
  <c r="U46" i="21"/>
  <c r="X46" i="21" s="1"/>
  <c r="U53" i="21"/>
  <c r="X53" i="21" s="1"/>
  <c r="U28" i="21"/>
  <c r="X28" i="21" s="1"/>
  <c r="V46" i="21"/>
  <c r="V53" i="21"/>
  <c r="X78" i="20"/>
  <c r="N22" i="20"/>
  <c r="V65" i="20"/>
  <c r="U65" i="20"/>
  <c r="X65" i="20" s="1"/>
  <c r="U64" i="20"/>
  <c r="X64" i="20" s="1"/>
  <c r="P33" i="20"/>
  <c r="P34" i="20"/>
  <c r="P35" i="20"/>
  <c r="P36" i="20"/>
  <c r="P37" i="20"/>
  <c r="V64" i="20"/>
  <c r="W80" i="20"/>
  <c r="W22" i="20"/>
  <c r="Y22" i="20" s="1"/>
  <c r="N32" i="20"/>
  <c r="N41" i="20" s="1"/>
  <c r="U28" i="20"/>
  <c r="X28" i="20" s="1"/>
  <c r="V28" i="20"/>
  <c r="W81" i="20"/>
  <c r="W28" i="19"/>
  <c r="Y28" i="19" s="1"/>
  <c r="N17" i="19"/>
  <c r="U45" i="19"/>
  <c r="X45" i="19" s="1"/>
  <c r="V45" i="19"/>
  <c r="W78" i="19"/>
  <c r="W45" i="19"/>
  <c r="Y45" i="19" s="1"/>
  <c r="U65" i="19"/>
  <c r="X65" i="19" s="1"/>
  <c r="W79" i="19"/>
  <c r="U64" i="19"/>
  <c r="X64" i="19" s="1"/>
  <c r="P33" i="19"/>
  <c r="P34" i="19"/>
  <c r="P35" i="19"/>
  <c r="P36" i="19"/>
  <c r="P37" i="19"/>
  <c r="V64" i="19"/>
  <c r="W80" i="19"/>
  <c r="W22" i="19"/>
  <c r="Y22" i="19" s="1"/>
  <c r="U28" i="19"/>
  <c r="X28" i="19" s="1"/>
  <c r="N32" i="19"/>
  <c r="N41" i="19" s="1"/>
  <c r="W81" i="19"/>
  <c r="M30" i="18"/>
  <c r="M42" i="18" s="1"/>
  <c r="P33" i="18"/>
  <c r="P34" i="18"/>
  <c r="P35" i="18"/>
  <c r="P36" i="18"/>
  <c r="P37" i="18"/>
  <c r="V64" i="18"/>
  <c r="W80" i="18"/>
  <c r="U64" i="18"/>
  <c r="X64" i="18" s="1"/>
  <c r="N32" i="18"/>
  <c r="N41" i="18" s="1"/>
  <c r="U53" i="18"/>
  <c r="X53" i="18" s="1"/>
  <c r="U28" i="18"/>
  <c r="X28" i="18" s="1"/>
  <c r="V28" i="18"/>
  <c r="W81" i="18"/>
  <c r="W78" i="18"/>
  <c r="U65" i="18"/>
  <c r="X65" i="18" s="1"/>
  <c r="N22" i="18"/>
  <c r="V65" i="18"/>
  <c r="W79" i="18"/>
  <c r="W65" i="17"/>
  <c r="Y65" i="17" s="1"/>
  <c r="W79" i="17"/>
  <c r="W23" i="17"/>
  <c r="Y23" i="17" s="1"/>
  <c r="W44" i="17"/>
  <c r="Y44" i="17" s="1"/>
  <c r="V64" i="17"/>
  <c r="W80" i="17"/>
  <c r="W78" i="17"/>
  <c r="U65" i="17"/>
  <c r="X65" i="17" s="1"/>
  <c r="N32" i="17"/>
  <c r="N41" i="17" s="1"/>
  <c r="U28" i="17"/>
  <c r="X28" i="17" s="1"/>
  <c r="W81" i="17"/>
  <c r="I55" i="16"/>
  <c r="M55" i="16" s="1" a="1"/>
  <c r="M55" i="16" s="1"/>
  <c r="N22" i="16"/>
  <c r="W65" i="16"/>
  <c r="Y65" i="16" s="1"/>
  <c r="W79" i="16"/>
  <c r="V65" i="16"/>
  <c r="V64" i="16"/>
  <c r="W80" i="16"/>
  <c r="N32" i="16"/>
  <c r="N41" i="16" s="1"/>
  <c r="U28" i="16"/>
  <c r="X28" i="16" s="1"/>
  <c r="W81" i="16"/>
  <c r="W78" i="15"/>
  <c r="M41" i="15"/>
  <c r="W65" i="15"/>
  <c r="Y65" i="15" s="1"/>
  <c r="V65" i="15"/>
  <c r="U65" i="15"/>
  <c r="X65" i="15" s="1"/>
  <c r="K41" i="15"/>
  <c r="N44" i="15" s="1"/>
  <c r="W44" i="15"/>
  <c r="Y44" i="15" s="1"/>
  <c r="N22" i="15"/>
  <c r="W79" i="15"/>
  <c r="U64" i="15"/>
  <c r="X64" i="15" s="1"/>
  <c r="P33" i="15"/>
  <c r="P34" i="15"/>
  <c r="P35" i="15"/>
  <c r="P36" i="15"/>
  <c r="P37" i="15"/>
  <c r="V64" i="15"/>
  <c r="W80" i="15"/>
  <c r="N32" i="15"/>
  <c r="N41" i="15" s="1"/>
  <c r="U28" i="15"/>
  <c r="X28" i="15" s="1"/>
  <c r="V28" i="15"/>
  <c r="W81" i="15"/>
  <c r="P33" i="14"/>
  <c r="P34" i="14"/>
  <c r="P35" i="14"/>
  <c r="P36" i="14"/>
  <c r="P37" i="14"/>
  <c r="V64" i="14"/>
  <c r="W80" i="14"/>
  <c r="N32" i="14"/>
  <c r="N41" i="14" s="1"/>
  <c r="W64" i="14"/>
  <c r="Y64" i="14" s="1"/>
  <c r="U28" i="14"/>
  <c r="X28" i="14" s="1"/>
  <c r="U65" i="14"/>
  <c r="X65" i="14" s="1"/>
  <c r="N22" i="14"/>
  <c r="V65" i="14"/>
  <c r="W79" i="14"/>
  <c r="V28" i="14"/>
  <c r="W81" i="14"/>
  <c r="W44" i="13"/>
  <c r="Y44" i="13" s="1"/>
  <c r="N22" i="13"/>
  <c r="X78" i="13"/>
  <c r="W78" i="13"/>
  <c r="U65" i="13"/>
  <c r="X65" i="13" s="1"/>
  <c r="W65" i="13"/>
  <c r="Y65" i="13" s="1"/>
  <c r="W79" i="13"/>
  <c r="U64" i="13"/>
  <c r="X64" i="13" s="1"/>
  <c r="P33" i="13"/>
  <c r="P34" i="13"/>
  <c r="P35" i="13"/>
  <c r="P36" i="13"/>
  <c r="P37" i="13"/>
  <c r="V64" i="13"/>
  <c r="W80" i="13"/>
  <c r="N32" i="13"/>
  <c r="N41" i="13" s="1"/>
  <c r="U28" i="13"/>
  <c r="X28" i="13" s="1"/>
  <c r="V28" i="13"/>
  <c r="W65" i="12"/>
  <c r="Y65" i="12" s="1"/>
  <c r="W44" i="12"/>
  <c r="Y44" i="12" s="1"/>
  <c r="U64" i="12"/>
  <c r="X64" i="12" s="1"/>
  <c r="P33" i="12"/>
  <c r="P34" i="12"/>
  <c r="P35" i="12"/>
  <c r="P36" i="12"/>
  <c r="P37" i="12"/>
  <c r="V64" i="12"/>
  <c r="W80" i="12"/>
  <c r="W78" i="12"/>
  <c r="U65" i="12"/>
  <c r="X65" i="12" s="1"/>
  <c r="W79" i="12"/>
  <c r="N32" i="12"/>
  <c r="N41" i="12" s="1"/>
  <c r="U28" i="12"/>
  <c r="X28" i="12" s="1"/>
  <c r="V28" i="12"/>
  <c r="W28" i="11"/>
  <c r="Y28" i="11" s="1"/>
  <c r="W24" i="11"/>
  <c r="Y24" i="11" s="1"/>
  <c r="U65" i="11"/>
  <c r="X65" i="11" s="1"/>
  <c r="V65" i="11"/>
  <c r="W79" i="11"/>
  <c r="X79" i="11"/>
  <c r="N22" i="11"/>
  <c r="K41" i="11"/>
  <c r="N44" i="11" s="1"/>
  <c r="M41" i="11"/>
  <c r="U64" i="11"/>
  <c r="X64" i="11" s="1"/>
  <c r="W22" i="11"/>
  <c r="Y22" i="11" s="1"/>
  <c r="U53" i="11"/>
  <c r="X53" i="11" s="1"/>
  <c r="X80" i="11"/>
  <c r="U28" i="11"/>
  <c r="X28" i="11" s="1"/>
  <c r="V46" i="11"/>
  <c r="V53" i="11"/>
  <c r="P33" i="11"/>
  <c r="P34" i="11"/>
  <c r="P35" i="11"/>
  <c r="P36" i="11"/>
  <c r="P37" i="11"/>
  <c r="V64" i="11"/>
  <c r="N32" i="11"/>
  <c r="N41" i="11" s="1"/>
  <c r="U46" i="11"/>
  <c r="X46" i="11" s="1"/>
  <c r="V28" i="11"/>
  <c r="W81" i="11"/>
  <c r="U65" i="9"/>
  <c r="X65" i="9" s="1"/>
  <c r="X78" i="9"/>
  <c r="N22" i="9"/>
  <c r="V65" i="9"/>
  <c r="U64" i="9"/>
  <c r="X64" i="9" s="1"/>
  <c r="P33" i="9"/>
  <c r="P34" i="9"/>
  <c r="P35" i="9"/>
  <c r="P36" i="9"/>
  <c r="P37" i="9"/>
  <c r="V64" i="9"/>
  <c r="W80" i="9"/>
  <c r="N32" i="9"/>
  <c r="N41" i="9" s="1"/>
  <c r="U28" i="9"/>
  <c r="X28" i="9" s="1"/>
  <c r="N18" i="9"/>
  <c r="V28" i="9"/>
  <c r="W81" i="9"/>
  <c r="U65" i="7"/>
  <c r="X65" i="7" s="1"/>
  <c r="X78" i="7"/>
  <c r="N22" i="7"/>
  <c r="V65" i="7"/>
  <c r="U64" i="7"/>
  <c r="X64" i="7" s="1"/>
  <c r="P33" i="7"/>
  <c r="P34" i="7"/>
  <c r="P35" i="7"/>
  <c r="P36" i="7"/>
  <c r="P37" i="7"/>
  <c r="V64" i="7"/>
  <c r="W80" i="7"/>
  <c r="N32" i="7"/>
  <c r="N41" i="7" s="1"/>
  <c r="U28" i="7"/>
  <c r="X28" i="7" s="1"/>
  <c r="W81" i="7"/>
  <c r="V28" i="7"/>
  <c r="W19" i="6"/>
  <c r="Y19" i="6" s="1"/>
  <c r="V45" i="6"/>
  <c r="W78" i="6"/>
  <c r="W24" i="6"/>
  <c r="Y24" i="6" s="1"/>
  <c r="W45" i="6"/>
  <c r="Y45" i="6" s="1"/>
  <c r="U65" i="6"/>
  <c r="X65" i="6" s="1"/>
  <c r="W80" i="6"/>
  <c r="U46" i="6"/>
  <c r="X46" i="6" s="1"/>
  <c r="U53" i="6"/>
  <c r="X53" i="6" s="1"/>
  <c r="W81" i="6"/>
  <c r="X81" i="10"/>
  <c r="W81" i="10"/>
  <c r="W28" i="10"/>
  <c r="Y28" i="10" s="1"/>
  <c r="V28" i="10"/>
  <c r="U28" i="10"/>
  <c r="X28" i="10" s="1"/>
  <c r="U53" i="10"/>
  <c r="X53" i="10" s="1"/>
  <c r="W53" i="10"/>
  <c r="V53" i="10"/>
  <c r="N19" i="10"/>
  <c r="W23" i="10"/>
  <c r="Y23" i="10" s="1"/>
  <c r="Q34" i="10"/>
  <c r="P34" i="10"/>
  <c r="I55" i="10" s="1"/>
  <c r="M55" i="10" s="1" a="1"/>
  <c r="M55" i="10" s="1"/>
  <c r="M30" i="8"/>
  <c r="V64" i="8"/>
  <c r="W64" i="8"/>
  <c r="Y64" i="8" s="1"/>
  <c r="U64" i="8"/>
  <c r="X64" i="8" s="1"/>
  <c r="W24" i="10"/>
  <c r="Y24" i="10" s="1"/>
  <c r="N20" i="10"/>
  <c r="Q36" i="10"/>
  <c r="K41" i="10"/>
  <c r="N44" i="10" s="1"/>
  <c r="N32" i="10"/>
  <c r="N41" i="10" s="1"/>
  <c r="W78" i="10"/>
  <c r="Q35" i="10"/>
  <c r="U28" i="8"/>
  <c r="X28" i="8" s="1"/>
  <c r="W28" i="8"/>
  <c r="Y28" i="8" s="1"/>
  <c r="V28" i="8"/>
  <c r="Q33" i="10"/>
  <c r="Q37" i="10"/>
  <c r="P36" i="8"/>
  <c r="I55" i="8" s="1"/>
  <c r="M55" i="8" s="1" a="1"/>
  <c r="M55" i="8" s="1"/>
  <c r="Q36" i="8"/>
  <c r="X80" i="8"/>
  <c r="W80" i="8"/>
  <c r="W23" i="8"/>
  <c r="Y23" i="8" s="1"/>
  <c r="N19" i="8"/>
  <c r="K41" i="8"/>
  <c r="N44" i="8" s="1"/>
  <c r="N32" i="8"/>
  <c r="N41" i="8" s="1"/>
  <c r="W45" i="8"/>
  <c r="Y45" i="8" s="1"/>
  <c r="V45" i="8"/>
  <c r="Q35" i="8"/>
  <c r="U45" i="8"/>
  <c r="X45" i="8" s="1"/>
  <c r="Q34" i="8"/>
  <c r="U65" i="8"/>
  <c r="X65" i="8" s="1"/>
  <c r="U65" i="5"/>
  <c r="X65" i="5" s="1"/>
  <c r="X78" i="5"/>
  <c r="N22" i="5"/>
  <c r="V65" i="5"/>
  <c r="U64" i="5"/>
  <c r="X64" i="5" s="1"/>
  <c r="P33" i="5"/>
  <c r="P34" i="5"/>
  <c r="P35" i="5"/>
  <c r="P36" i="5"/>
  <c r="P37" i="5"/>
  <c r="V64" i="5"/>
  <c r="W80" i="5"/>
  <c r="N32" i="5"/>
  <c r="N41" i="5" s="1"/>
  <c r="U28" i="5"/>
  <c r="X28" i="5" s="1"/>
  <c r="V28" i="5"/>
  <c r="W81" i="5"/>
  <c r="V28" i="4"/>
  <c r="U28" i="4"/>
  <c r="S20" i="15" l="1"/>
  <c r="S26" i="18"/>
  <c r="S25" i="4"/>
  <c r="S20" i="12"/>
  <c r="S21" i="6"/>
  <c r="S20" i="6"/>
  <c r="S20" i="5"/>
  <c r="S27" i="4"/>
  <c r="S26" i="4"/>
  <c r="S25" i="23"/>
  <c r="S26" i="9"/>
  <c r="S21" i="21"/>
  <c r="S21" i="17"/>
  <c r="S21" i="9"/>
  <c r="S25" i="7"/>
  <c r="S20" i="14"/>
  <c r="S25" i="12"/>
  <c r="S20" i="10"/>
  <c r="S21" i="10"/>
  <c r="S21" i="8"/>
  <c r="S21" i="13"/>
  <c r="S26" i="12"/>
  <c r="S25" i="9"/>
  <c r="S21" i="22"/>
  <c r="S26" i="20"/>
  <c r="S21" i="12"/>
  <c r="S20" i="19"/>
  <c r="S21" i="23"/>
  <c r="S29" i="4"/>
  <c r="S20" i="11"/>
  <c r="S21" i="5"/>
  <c r="S27" i="18"/>
  <c r="S21" i="16"/>
  <c r="X74" i="17"/>
  <c r="N45" i="17" s="1"/>
  <c r="M42" i="20"/>
  <c r="M42" i="10"/>
  <c r="G8" i="10" s="1"/>
  <c r="M42" i="9"/>
  <c r="X74" i="16"/>
  <c r="N45" i="16" s="1"/>
  <c r="M42" i="22"/>
  <c r="G8" i="22" s="1"/>
  <c r="M42" i="19"/>
  <c r="P8" i="19" s="1"/>
  <c r="M8" i="19" s="1"/>
  <c r="M60" i="16"/>
  <c r="G10" i="16" s="1"/>
  <c r="M10" i="16" s="1"/>
  <c r="M60" i="8"/>
  <c r="G10" i="8" s="1"/>
  <c r="M10" i="8" s="1"/>
  <c r="M42" i="16"/>
  <c r="G8" i="16" s="1"/>
  <c r="X74" i="8"/>
  <c r="N45" i="8" s="1"/>
  <c r="I55" i="6"/>
  <c r="M55" i="6" s="1" a="1"/>
  <c r="M55" i="6" s="1"/>
  <c r="M60" i="6" s="1"/>
  <c r="G10" i="6" s="1"/>
  <c r="M10" i="6" s="1"/>
  <c r="M42" i="7"/>
  <c r="P8" i="7" s="1"/>
  <c r="M8" i="7" s="1"/>
  <c r="M42" i="5"/>
  <c r="G8" i="5" s="1"/>
  <c r="M42" i="14"/>
  <c r="P8" i="14" s="1"/>
  <c r="M8" i="14" s="1"/>
  <c r="M42" i="13"/>
  <c r="P8" i="13" s="1"/>
  <c r="M8" i="13" s="1"/>
  <c r="M42" i="17"/>
  <c r="P8" i="17" s="1"/>
  <c r="M8" i="17" s="1"/>
  <c r="M42" i="11"/>
  <c r="G8" i="11" s="1"/>
  <c r="X74" i="20"/>
  <c r="N45" i="20" s="1"/>
  <c r="X74" i="9"/>
  <c r="N45" i="9" s="1"/>
  <c r="X74" i="21"/>
  <c r="N45" i="21" s="1"/>
  <c r="M42" i="21"/>
  <c r="P8" i="21" s="1"/>
  <c r="M8" i="21" s="1"/>
  <c r="M42" i="8"/>
  <c r="P8" i="8" s="1"/>
  <c r="M8" i="8" s="1"/>
  <c r="X74" i="22"/>
  <c r="N45" i="22" s="1"/>
  <c r="X74" i="10"/>
  <c r="N45" i="10" s="1"/>
  <c r="M42" i="12"/>
  <c r="G8" i="12" s="1"/>
  <c r="X74" i="7"/>
  <c r="N45" i="7" s="1"/>
  <c r="X74" i="5"/>
  <c r="N45" i="5" s="1"/>
  <c r="X74" i="6"/>
  <c r="N45" i="6" s="1"/>
  <c r="X74" i="23"/>
  <c r="N45" i="23" s="1"/>
  <c r="X74" i="15"/>
  <c r="N45" i="15" s="1"/>
  <c r="X74" i="18"/>
  <c r="N45" i="18" s="1"/>
  <c r="X74" i="13"/>
  <c r="N45" i="13" s="1"/>
  <c r="M42" i="23"/>
  <c r="P8" i="23" s="1"/>
  <c r="M8" i="23" s="1"/>
  <c r="X74" i="12"/>
  <c r="N45" i="12" s="1"/>
  <c r="X74" i="14"/>
  <c r="N45" i="14" s="1"/>
  <c r="X74" i="11"/>
  <c r="N45" i="11" s="1"/>
  <c r="X74" i="19"/>
  <c r="N45" i="19" s="1"/>
  <c r="M42" i="15"/>
  <c r="G8" i="15" s="1"/>
  <c r="I55" i="23"/>
  <c r="M55" i="23" s="1" a="1"/>
  <c r="M55" i="23" s="1"/>
  <c r="M60" i="23" s="1"/>
  <c r="G10" i="23" s="1"/>
  <c r="M10" i="23" s="1"/>
  <c r="I55" i="22"/>
  <c r="M55" i="22" s="1" a="1"/>
  <c r="M55" i="22" s="1"/>
  <c r="M60" i="22" s="1"/>
  <c r="G10" i="22" s="1"/>
  <c r="M10" i="22" s="1"/>
  <c r="P8" i="22"/>
  <c r="M8" i="22" s="1"/>
  <c r="M60" i="21"/>
  <c r="G10" i="21" s="1"/>
  <c r="M10" i="21" s="1"/>
  <c r="I55" i="20"/>
  <c r="M55" i="20" s="1" a="1"/>
  <c r="M55" i="20" s="1"/>
  <c r="M60" i="20" s="1"/>
  <c r="G8" i="20"/>
  <c r="P8" i="20"/>
  <c r="M8" i="20" s="1"/>
  <c r="I55" i="19"/>
  <c r="M55" i="19" s="1" a="1"/>
  <c r="M55" i="19" s="1"/>
  <c r="M60" i="19" s="1"/>
  <c r="G10" i="19" s="1"/>
  <c r="M10" i="19" s="1"/>
  <c r="P8" i="18"/>
  <c r="M8" i="18" s="1"/>
  <c r="G8" i="18"/>
  <c r="I55" i="18"/>
  <c r="M55" i="18" s="1" a="1"/>
  <c r="M55" i="18" s="1"/>
  <c r="M60" i="18" s="1"/>
  <c r="G10" i="18" s="1"/>
  <c r="M10" i="18" s="1"/>
  <c r="M60" i="17"/>
  <c r="G10" i="17" s="1"/>
  <c r="M10" i="17" s="1"/>
  <c r="I55" i="15"/>
  <c r="M55" i="15" s="1" a="1"/>
  <c r="M55" i="15" s="1"/>
  <c r="M60" i="15" s="1"/>
  <c r="I55" i="14"/>
  <c r="M55" i="14" s="1" a="1"/>
  <c r="M55" i="14" s="1"/>
  <c r="M60" i="14" s="1"/>
  <c r="I55" i="13"/>
  <c r="M55" i="13" s="1" a="1"/>
  <c r="M55" i="13" s="1"/>
  <c r="M60" i="13" s="1"/>
  <c r="I55" i="12"/>
  <c r="M55" i="12" s="1" a="1"/>
  <c r="M55" i="12" s="1"/>
  <c r="M60" i="12" s="1"/>
  <c r="G10" i="12" s="1"/>
  <c r="M10" i="12" s="1"/>
  <c r="I55" i="11"/>
  <c r="M55" i="11" s="1" a="1"/>
  <c r="M55" i="11" s="1"/>
  <c r="M60" i="11" s="1"/>
  <c r="I55" i="9"/>
  <c r="M55" i="9" s="1" a="1"/>
  <c r="M55" i="9" s="1"/>
  <c r="M60" i="9" s="1"/>
  <c r="P8" i="9"/>
  <c r="M8" i="9" s="1"/>
  <c r="G8" i="9"/>
  <c r="I55" i="7"/>
  <c r="M55" i="7" s="1" a="1"/>
  <c r="M55" i="7" s="1"/>
  <c r="M60" i="7" s="1"/>
  <c r="P8" i="6"/>
  <c r="M8" i="6" s="1"/>
  <c r="G8" i="6"/>
  <c r="I55" i="5"/>
  <c r="M55" i="5" s="1" a="1"/>
  <c r="M55" i="5" s="1"/>
  <c r="M60" i="5" s="1"/>
  <c r="G10" i="5" s="1"/>
  <c r="M10" i="5" s="1"/>
  <c r="G4" i="4"/>
  <c r="L29" i="4"/>
  <c r="L27" i="4"/>
  <c r="I100" i="1"/>
  <c r="S26" i="7" l="1"/>
  <c r="S27" i="7"/>
  <c r="S25" i="22"/>
  <c r="S26" i="22"/>
  <c r="S27" i="22" s="1"/>
  <c r="S25" i="6"/>
  <c r="S26" i="13"/>
  <c r="S27" i="9"/>
  <c r="S29" i="9"/>
  <c r="S30" i="4"/>
  <c r="S32" i="4" s="1"/>
  <c r="S25" i="13"/>
  <c r="S26" i="16"/>
  <c r="S25" i="16"/>
  <c r="S26" i="10"/>
  <c r="S21" i="15"/>
  <c r="S25" i="17"/>
  <c r="S26" i="23"/>
  <c r="S26" i="6"/>
  <c r="S26" i="5"/>
  <c r="S31" i="4"/>
  <c r="S21" i="19"/>
  <c r="S25" i="10"/>
  <c r="S27" i="12"/>
  <c r="S26" i="15"/>
  <c r="S29" i="18"/>
  <c r="S30" i="18" s="1"/>
  <c r="S25" i="8"/>
  <c r="S25" i="21"/>
  <c r="S25" i="19"/>
  <c r="S26" i="19"/>
  <c r="S27" i="20"/>
  <c r="S25" i="5"/>
  <c r="S21" i="14"/>
  <c r="S21" i="11"/>
  <c r="S27" i="15"/>
  <c r="S25" i="15"/>
  <c r="P8" i="10"/>
  <c r="M8" i="10" s="1"/>
  <c r="P8" i="16"/>
  <c r="M8" i="16" s="1"/>
  <c r="G8" i="19"/>
  <c r="M60" i="10"/>
  <c r="G10" i="10" s="1"/>
  <c r="M10" i="10" s="1"/>
  <c r="P8" i="5"/>
  <c r="M8" i="5" s="1"/>
  <c r="G8" i="14"/>
  <c r="G8" i="7"/>
  <c r="G8" i="13"/>
  <c r="G8" i="21"/>
  <c r="G8" i="17"/>
  <c r="P8" i="11"/>
  <c r="M8" i="11" s="1"/>
  <c r="G8" i="8"/>
  <c r="P8" i="12"/>
  <c r="M8" i="12" s="1"/>
  <c r="G8" i="23"/>
  <c r="P8" i="15"/>
  <c r="M8" i="15" s="1"/>
  <c r="G10" i="20"/>
  <c r="M10" i="20" s="1"/>
  <c r="G10" i="15"/>
  <c r="M10" i="15" s="1"/>
  <c r="G10" i="14"/>
  <c r="M10" i="14" s="1"/>
  <c r="G10" i="13"/>
  <c r="M10" i="13" s="1"/>
  <c r="G10" i="11"/>
  <c r="M10" i="11" s="1"/>
  <c r="G10" i="9"/>
  <c r="M10" i="9" s="1"/>
  <c r="G10" i="7"/>
  <c r="M10" i="7" s="1"/>
  <c r="F4" i="1"/>
  <c r="T65" i="4"/>
  <c r="V65" i="4" s="1"/>
  <c r="T64" i="4"/>
  <c r="W64" i="4" s="1"/>
  <c r="T53" i="4"/>
  <c r="U53" i="4" s="1"/>
  <c r="T46" i="4"/>
  <c r="T45" i="4"/>
  <c r="M39" i="4"/>
  <c r="M38" i="4"/>
  <c r="H37" i="4"/>
  <c r="P37" i="4" s="1"/>
  <c r="P84" i="1" s="1"/>
  <c r="E37" i="4"/>
  <c r="H36" i="4"/>
  <c r="P36" i="4" s="1"/>
  <c r="P83" i="1" s="1"/>
  <c r="E36" i="4"/>
  <c r="H35" i="4"/>
  <c r="P35" i="4" s="1"/>
  <c r="P82" i="1" s="1"/>
  <c r="E35" i="4"/>
  <c r="H34" i="4"/>
  <c r="P34" i="4" s="1"/>
  <c r="P81" i="1" s="1"/>
  <c r="E34" i="4"/>
  <c r="H33" i="4"/>
  <c r="P33" i="4" s="1"/>
  <c r="P80" i="1" s="1"/>
  <c r="E33" i="4"/>
  <c r="M32" i="4"/>
  <c r="M25" i="4"/>
  <c r="M23" i="4"/>
  <c r="M22" i="4"/>
  <c r="M20" i="4"/>
  <c r="M19" i="4"/>
  <c r="M18" i="4"/>
  <c r="M17" i="4"/>
  <c r="I99" i="1"/>
  <c r="M99" i="1" s="1"/>
  <c r="I98" i="1"/>
  <c r="M98" i="1" s="1"/>
  <c r="I97" i="1"/>
  <c r="M97" i="1" s="1"/>
  <c r="I96" i="1"/>
  <c r="M96" i="1" s="1"/>
  <c r="J84" i="1"/>
  <c r="I84" i="1"/>
  <c r="J83" i="1"/>
  <c r="I83" i="1"/>
  <c r="J82" i="1"/>
  <c r="I82" i="1"/>
  <c r="J81" i="1"/>
  <c r="I81" i="1"/>
  <c r="J80" i="1"/>
  <c r="I80" i="1"/>
  <c r="J79" i="1"/>
  <c r="J89" i="1" s="1"/>
  <c r="I79" i="1"/>
  <c r="L67" i="1"/>
  <c r="L66" i="1"/>
  <c r="U81" i="4"/>
  <c r="W81" i="4" s="1"/>
  <c r="U80" i="4"/>
  <c r="X80" i="4" s="1"/>
  <c r="U79" i="4"/>
  <c r="W79" i="4" s="1"/>
  <c r="U78" i="4"/>
  <c r="X78" i="4" s="1"/>
  <c r="W73" i="4"/>
  <c r="V73" i="4"/>
  <c r="U73" i="4"/>
  <c r="X73" i="4" s="1"/>
  <c r="V72" i="4"/>
  <c r="U72" i="4"/>
  <c r="W71" i="4"/>
  <c r="V71" i="4"/>
  <c r="U71" i="4"/>
  <c r="X71" i="4" s="1"/>
  <c r="V70" i="4"/>
  <c r="U70" i="4"/>
  <c r="X70" i="4" s="1"/>
  <c r="M29" i="4" s="1"/>
  <c r="W69" i="4"/>
  <c r="Y69" i="4" s="1"/>
  <c r="V69" i="4"/>
  <c r="U69" i="4"/>
  <c r="X69" i="4" s="1"/>
  <c r="V68" i="4"/>
  <c r="U68" i="4"/>
  <c r="X68" i="4" s="1"/>
  <c r="W67" i="4"/>
  <c r="Y67" i="4" s="1"/>
  <c r="V67" i="4"/>
  <c r="U67" i="4"/>
  <c r="W66" i="4"/>
  <c r="V66" i="4"/>
  <c r="U66" i="4"/>
  <c r="X66" i="4" s="1"/>
  <c r="W63" i="4"/>
  <c r="V63" i="4"/>
  <c r="U63" i="4"/>
  <c r="W62" i="4"/>
  <c r="V62" i="4"/>
  <c r="U62" i="4"/>
  <c r="W61" i="4"/>
  <c r="V61" i="4"/>
  <c r="U61" i="4"/>
  <c r="X61" i="4" s="1"/>
  <c r="W60" i="4"/>
  <c r="V60" i="4"/>
  <c r="U60" i="4"/>
  <c r="X60" i="4" s="1"/>
  <c r="W59" i="4"/>
  <c r="Y59" i="4" s="1"/>
  <c r="V59" i="4"/>
  <c r="U59" i="4"/>
  <c r="W58" i="4"/>
  <c r="Y58" i="4" s="1"/>
  <c r="V58" i="4"/>
  <c r="U58" i="4"/>
  <c r="W57" i="4"/>
  <c r="V57" i="4"/>
  <c r="U57" i="4"/>
  <c r="X57" i="4" s="1"/>
  <c r="W56" i="4"/>
  <c r="V56" i="4"/>
  <c r="U56" i="4"/>
  <c r="W55" i="4"/>
  <c r="Y55" i="4" s="1"/>
  <c r="V55" i="4"/>
  <c r="U55" i="4"/>
  <c r="W54" i="4"/>
  <c r="Y54" i="4" s="1"/>
  <c r="V54" i="4"/>
  <c r="U54" i="4"/>
  <c r="V53" i="4"/>
  <c r="W52" i="4"/>
  <c r="V52" i="4"/>
  <c r="U52" i="4"/>
  <c r="W51" i="4"/>
  <c r="V51" i="4"/>
  <c r="U51" i="4"/>
  <c r="W50" i="4"/>
  <c r="V50" i="4"/>
  <c r="U50" i="4"/>
  <c r="X50" i="4" s="1"/>
  <c r="V49" i="4"/>
  <c r="U49" i="4"/>
  <c r="V48" i="4"/>
  <c r="U48" i="4"/>
  <c r="X48" i="4" s="1"/>
  <c r="V47" i="4"/>
  <c r="U47" i="4"/>
  <c r="X47" i="4" s="1"/>
  <c r="V44" i="4"/>
  <c r="U44" i="4"/>
  <c r="W43" i="4"/>
  <c r="Y43" i="4" s="1"/>
  <c r="V43" i="4"/>
  <c r="U43" i="4"/>
  <c r="W42" i="4"/>
  <c r="V42" i="4"/>
  <c r="U42" i="4"/>
  <c r="X42" i="4" s="1"/>
  <c r="W41" i="4"/>
  <c r="V41" i="4"/>
  <c r="U41" i="4"/>
  <c r="J41" i="4"/>
  <c r="I41" i="4"/>
  <c r="W40" i="4"/>
  <c r="Y40" i="4" s="1"/>
  <c r="V40" i="4"/>
  <c r="U40" i="4"/>
  <c r="M40" i="4"/>
  <c r="L40" i="4"/>
  <c r="K40" i="4"/>
  <c r="W39" i="4"/>
  <c r="Y39" i="4" s="1"/>
  <c r="V39" i="4"/>
  <c r="U39" i="4"/>
  <c r="K39" i="4"/>
  <c r="W38" i="4"/>
  <c r="V38" i="4"/>
  <c r="U38" i="4"/>
  <c r="K38" i="4"/>
  <c r="W37" i="4"/>
  <c r="V37" i="4"/>
  <c r="U37" i="4"/>
  <c r="X37" i="4" s="1"/>
  <c r="K37" i="4"/>
  <c r="W36" i="4"/>
  <c r="Y36" i="4" s="1"/>
  <c r="V36" i="4"/>
  <c r="U36" i="4"/>
  <c r="K36" i="4"/>
  <c r="W35" i="4"/>
  <c r="V35" i="4"/>
  <c r="U35" i="4"/>
  <c r="K35" i="4"/>
  <c r="W34" i="4"/>
  <c r="V34" i="4"/>
  <c r="U34" i="4"/>
  <c r="X34" i="4" s="1"/>
  <c r="K34" i="4"/>
  <c r="W33" i="4"/>
  <c r="Y33" i="4" s="1"/>
  <c r="V33" i="4"/>
  <c r="U33" i="4"/>
  <c r="X33" i="4" s="1"/>
  <c r="K33" i="4"/>
  <c r="W32" i="4"/>
  <c r="Y32" i="4" s="1"/>
  <c r="V32" i="4"/>
  <c r="U32" i="4"/>
  <c r="K32" i="4"/>
  <c r="N32" i="4" s="1"/>
  <c r="W31" i="4"/>
  <c r="Y31" i="4" s="1"/>
  <c r="V31" i="4"/>
  <c r="U31" i="4"/>
  <c r="X31" i="4" s="1"/>
  <c r="W30" i="4"/>
  <c r="V30" i="4"/>
  <c r="U30" i="4"/>
  <c r="W29" i="4"/>
  <c r="Y29" i="4" s="1"/>
  <c r="V29" i="4"/>
  <c r="U29" i="4"/>
  <c r="X29" i="4" s="1"/>
  <c r="K29" i="4"/>
  <c r="W68" i="4" s="1"/>
  <c r="Y68" i="4" s="1"/>
  <c r="K28" i="4"/>
  <c r="W27" i="4"/>
  <c r="Y27" i="4" s="1"/>
  <c r="V27" i="4"/>
  <c r="U27" i="4"/>
  <c r="X27" i="4" s="1"/>
  <c r="K27" i="4"/>
  <c r="W26" i="4"/>
  <c r="Y26" i="4" s="1"/>
  <c r="V26" i="4"/>
  <c r="U26" i="4"/>
  <c r="X26" i="4" s="1"/>
  <c r="K26" i="4"/>
  <c r="W47" i="4" s="1"/>
  <c r="W25" i="4"/>
  <c r="Y25" i="4" s="1"/>
  <c r="V25" i="4"/>
  <c r="U25" i="4"/>
  <c r="X25" i="4" s="1"/>
  <c r="K25" i="4"/>
  <c r="W72" i="4" s="1"/>
  <c r="V24" i="4"/>
  <c r="U24" i="4"/>
  <c r="K24" i="4"/>
  <c r="V23" i="4"/>
  <c r="U23" i="4"/>
  <c r="X23" i="4" s="1"/>
  <c r="K23" i="4"/>
  <c r="W48" i="4" s="1"/>
  <c r="V22" i="4"/>
  <c r="U22" i="4"/>
  <c r="X22" i="4" s="1"/>
  <c r="K22" i="4"/>
  <c r="W44" i="4" s="1"/>
  <c r="Y44" i="4" s="1"/>
  <c r="W21" i="4"/>
  <c r="V21" i="4"/>
  <c r="U21" i="4"/>
  <c r="X21" i="4" s="1"/>
  <c r="K21" i="4"/>
  <c r="W28" i="4" s="1"/>
  <c r="W20" i="4"/>
  <c r="Y20" i="4" s="1"/>
  <c r="V20" i="4"/>
  <c r="U20" i="4"/>
  <c r="K20" i="4"/>
  <c r="V19" i="4"/>
  <c r="U19" i="4"/>
  <c r="K19" i="4"/>
  <c r="N19" i="4" s="1"/>
  <c r="W18" i="4"/>
  <c r="V18" i="4"/>
  <c r="U18" i="4"/>
  <c r="K18" i="4"/>
  <c r="W22" i="4" s="1"/>
  <c r="Y22" i="4" s="1"/>
  <c r="W17" i="4"/>
  <c r="Y17" i="4" s="1"/>
  <c r="V17" i="4"/>
  <c r="U17" i="4"/>
  <c r="X17" i="4" s="1"/>
  <c r="K17" i="4"/>
  <c r="N17" i="4" s="1"/>
  <c r="D4" i="3"/>
  <c r="I72" i="2"/>
  <c r="I71" i="2"/>
  <c r="I70" i="2"/>
  <c r="I69" i="2"/>
  <c r="I68" i="2"/>
  <c r="U56" i="2"/>
  <c r="T56" i="2"/>
  <c r="J56" i="2"/>
  <c r="I56" i="2"/>
  <c r="U55" i="2"/>
  <c r="T55" i="2"/>
  <c r="J55" i="2"/>
  <c r="I55" i="2"/>
  <c r="W48" i="2"/>
  <c r="W47" i="2"/>
  <c r="I44" i="2"/>
  <c r="U37" i="2"/>
  <c r="T37" i="2"/>
  <c r="J37" i="2"/>
  <c r="I37" i="2"/>
  <c r="W36" i="2"/>
  <c r="U36" i="2"/>
  <c r="T36" i="2"/>
  <c r="J36" i="2"/>
  <c r="I36" i="2"/>
  <c r="X31" i="2"/>
  <c r="W31" i="2"/>
  <c r="X30" i="2"/>
  <c r="W30" i="2"/>
  <c r="H84" i="1"/>
  <c r="E84" i="1"/>
  <c r="H83" i="1"/>
  <c r="E83" i="1"/>
  <c r="H82" i="1"/>
  <c r="E82" i="1"/>
  <c r="H81" i="1"/>
  <c r="E81" i="1"/>
  <c r="H80" i="1"/>
  <c r="E80" i="1"/>
  <c r="E67" i="1"/>
  <c r="E66" i="1"/>
  <c r="E55" i="1"/>
  <c r="L48" i="1"/>
  <c r="E48" i="1"/>
  <c r="L47" i="1"/>
  <c r="E47" i="1"/>
  <c r="F13" i="1"/>
  <c r="F7" i="1"/>
  <c r="N4" i="1"/>
  <c r="E8" i="3"/>
  <c r="D21" i="3"/>
  <c r="C20" i="3"/>
  <c r="D14" i="3"/>
  <c r="G16" i="3"/>
  <c r="C24" i="3"/>
  <c r="D16" i="3"/>
  <c r="D26" i="3"/>
  <c r="H25" i="3"/>
  <c r="H12" i="3"/>
  <c r="G12" i="3"/>
  <c r="H9" i="3"/>
  <c r="H15" i="3"/>
  <c r="D9" i="3"/>
  <c r="D10" i="3"/>
  <c r="F23" i="3"/>
  <c r="C13" i="3"/>
  <c r="G8" i="3"/>
  <c r="E17" i="3"/>
  <c r="F14" i="3"/>
  <c r="C9" i="3"/>
  <c r="C7" i="3"/>
  <c r="D17" i="3"/>
  <c r="E26" i="3"/>
  <c r="E12" i="3"/>
  <c r="D18" i="3"/>
  <c r="E23" i="3"/>
  <c r="G9" i="3"/>
  <c r="E11" i="3"/>
  <c r="C10" i="3"/>
  <c r="E10" i="3"/>
  <c r="C11" i="3"/>
  <c r="G23" i="3"/>
  <c r="H22" i="3"/>
  <c r="E13" i="3"/>
  <c r="E20" i="3"/>
  <c r="F21" i="3"/>
  <c r="E21" i="3"/>
  <c r="E14" i="3"/>
  <c r="H24" i="3"/>
  <c r="H23" i="3"/>
  <c r="H10" i="3"/>
  <c r="G22" i="3"/>
  <c r="E25" i="3"/>
  <c r="G24" i="3"/>
  <c r="C14" i="3"/>
  <c r="C19" i="3"/>
  <c r="G11" i="3"/>
  <c r="G17" i="3"/>
  <c r="G21" i="3"/>
  <c r="F19" i="3"/>
  <c r="D20" i="3"/>
  <c r="G19" i="3"/>
  <c r="H19" i="3"/>
  <c r="H16" i="3"/>
  <c r="E15" i="3"/>
  <c r="G7" i="3"/>
  <c r="E22" i="3"/>
  <c r="E9" i="3"/>
  <c r="H14" i="3"/>
  <c r="G14" i="3"/>
  <c r="C12" i="3"/>
  <c r="G20" i="3"/>
  <c r="C26" i="3"/>
  <c r="F12" i="3"/>
  <c r="H21" i="3"/>
  <c r="E16" i="3"/>
  <c r="H11" i="3"/>
  <c r="E24" i="3"/>
  <c r="F13" i="3"/>
  <c r="G15" i="3"/>
  <c r="C15" i="3"/>
  <c r="D22" i="3"/>
  <c r="D15" i="3"/>
  <c r="D12" i="3"/>
  <c r="G26" i="3"/>
  <c r="F22" i="3"/>
  <c r="F16" i="3"/>
  <c r="C21" i="3"/>
  <c r="E18" i="3"/>
  <c r="G13" i="3"/>
  <c r="D25" i="3"/>
  <c r="C23" i="3"/>
  <c r="F20" i="3"/>
  <c r="C18" i="3"/>
  <c r="E19" i="3"/>
  <c r="F17" i="3"/>
  <c r="D19" i="3"/>
  <c r="C22" i="3"/>
  <c r="D24" i="3"/>
  <c r="F25" i="3"/>
  <c r="G10" i="3"/>
  <c r="H17" i="3"/>
  <c r="C25" i="3"/>
  <c r="G18" i="3"/>
  <c r="F24" i="3"/>
  <c r="H13" i="3"/>
  <c r="C17" i="3"/>
  <c r="G25" i="3"/>
  <c r="F10" i="3"/>
  <c r="H8" i="3"/>
  <c r="D13" i="3"/>
  <c r="C16" i="3"/>
  <c r="D8" i="3"/>
  <c r="F9" i="3"/>
  <c r="C8" i="3"/>
  <c r="F26" i="3"/>
  <c r="D23" i="3"/>
  <c r="H18" i="3"/>
  <c r="H20" i="3"/>
  <c r="F11" i="3"/>
  <c r="D11" i="3"/>
  <c r="D7" i="3"/>
  <c r="F15" i="3"/>
  <c r="F18" i="3"/>
  <c r="F8" i="3"/>
  <c r="H26" i="3"/>
  <c r="S29" i="22" l="1"/>
  <c r="S30" i="9"/>
  <c r="S27" i="6"/>
  <c r="S29" i="6"/>
  <c r="S29" i="7"/>
  <c r="S26" i="8"/>
  <c r="S29" i="19"/>
  <c r="S26" i="11"/>
  <c r="S29" i="15"/>
  <c r="S33" i="4"/>
  <c r="S29" i="12"/>
  <c r="S27" i="16"/>
  <c r="S27" i="21"/>
  <c r="S26" i="21"/>
  <c r="S31" i="18"/>
  <c r="S27" i="13"/>
  <c r="S27" i="19"/>
  <c r="S25" i="11"/>
  <c r="S27" i="5"/>
  <c r="S26" i="17"/>
  <c r="S30" i="12"/>
  <c r="S25" i="14"/>
  <c r="S27" i="23"/>
  <c r="S29" i="20"/>
  <c r="S27" i="10"/>
  <c r="Q33" i="4"/>
  <c r="Q80" i="1" s="1"/>
  <c r="L26" i="4"/>
  <c r="Q37" i="4"/>
  <c r="Q84" i="1" s="1"/>
  <c r="P27" i="22"/>
  <c r="N27" i="22" s="1"/>
  <c r="P27" i="21"/>
  <c r="N27" i="21" s="1"/>
  <c r="P29" i="17"/>
  <c r="N29" i="17" s="1"/>
  <c r="P26" i="17"/>
  <c r="N26" i="17" s="1"/>
  <c r="P26" i="15"/>
  <c r="N26" i="15" s="1"/>
  <c r="P28" i="6"/>
  <c r="N28" i="6" s="1"/>
  <c r="P29" i="10"/>
  <c r="N29" i="10" s="1"/>
  <c r="P26" i="5"/>
  <c r="N26" i="5" s="1"/>
  <c r="P29" i="5"/>
  <c r="N29" i="5" s="1"/>
  <c r="P29" i="19"/>
  <c r="N29" i="19" s="1"/>
  <c r="P27" i="20"/>
  <c r="N27" i="20" s="1"/>
  <c r="P27" i="23"/>
  <c r="N27" i="23" s="1"/>
  <c r="P26" i="19"/>
  <c r="N26" i="19" s="1"/>
  <c r="P29" i="15"/>
  <c r="N29" i="15" s="1"/>
  <c r="P28" i="14"/>
  <c r="N28" i="14" s="1"/>
  <c r="P28" i="13"/>
  <c r="N28" i="13" s="1"/>
  <c r="P29" i="7"/>
  <c r="N29" i="7" s="1"/>
  <c r="P26" i="6"/>
  <c r="N26" i="6" s="1"/>
  <c r="P29" i="8"/>
  <c r="N29" i="8" s="1"/>
  <c r="P29" i="6"/>
  <c r="N29" i="6" s="1"/>
  <c r="P27" i="8"/>
  <c r="N27" i="8" s="1"/>
  <c r="P26" i="20"/>
  <c r="N26" i="20" s="1"/>
  <c r="P26" i="18"/>
  <c r="N26" i="18" s="1"/>
  <c r="P28" i="12"/>
  <c r="N28" i="12" s="1"/>
  <c r="P26" i="11"/>
  <c r="N26" i="11" s="1"/>
  <c r="P27" i="10"/>
  <c r="N27" i="10" s="1"/>
  <c r="P28" i="23"/>
  <c r="N28" i="23" s="1"/>
  <c r="P27" i="19"/>
  <c r="N27" i="19" s="1"/>
  <c r="P27" i="18"/>
  <c r="N27" i="18" s="1"/>
  <c r="P29" i="16"/>
  <c r="N29" i="16" s="1"/>
  <c r="P26" i="16"/>
  <c r="N26" i="16" s="1"/>
  <c r="P27" i="11"/>
  <c r="N27" i="11" s="1"/>
  <c r="P28" i="22"/>
  <c r="N28" i="22" s="1"/>
  <c r="P28" i="21"/>
  <c r="N28" i="21" s="1"/>
  <c r="P29" i="20"/>
  <c r="N29" i="20" s="1"/>
  <c r="P29" i="18"/>
  <c r="N29" i="18" s="1"/>
  <c r="P27" i="17"/>
  <c r="N27" i="17" s="1"/>
  <c r="P27" i="15"/>
  <c r="N27" i="15" s="1"/>
  <c r="P29" i="11"/>
  <c r="N29" i="11" s="1"/>
  <c r="P26" i="9"/>
  <c r="N26" i="9" s="1"/>
  <c r="P26" i="7"/>
  <c r="N26" i="7" s="1"/>
  <c r="P26" i="8"/>
  <c r="N26" i="8" s="1"/>
  <c r="P27" i="5"/>
  <c r="N27" i="5" s="1"/>
  <c r="P29" i="9"/>
  <c r="N29" i="9" s="1"/>
  <c r="P28" i="17"/>
  <c r="N28" i="17" s="1"/>
  <c r="P28" i="15"/>
  <c r="N28" i="15" s="1"/>
  <c r="P27" i="9"/>
  <c r="N27" i="9" s="1"/>
  <c r="P27" i="7"/>
  <c r="N27" i="7" s="1"/>
  <c r="P28" i="10"/>
  <c r="N28" i="10" s="1"/>
  <c r="P28" i="5"/>
  <c r="N28" i="5" s="1"/>
  <c r="P26" i="14"/>
  <c r="N26" i="14" s="1"/>
  <c r="P26" i="13"/>
  <c r="N26" i="13" s="1"/>
  <c r="P27" i="12"/>
  <c r="N27" i="12" s="1"/>
  <c r="P28" i="20"/>
  <c r="N28" i="20" s="1"/>
  <c r="P28" i="18"/>
  <c r="N28" i="18" s="1"/>
  <c r="P27" i="16"/>
  <c r="N27" i="16" s="1"/>
  <c r="P29" i="14"/>
  <c r="N29" i="14" s="1"/>
  <c r="P29" i="13"/>
  <c r="N29" i="13" s="1"/>
  <c r="P26" i="12"/>
  <c r="N26" i="12" s="1"/>
  <c r="P28" i="11"/>
  <c r="N28" i="11" s="1"/>
  <c r="P27" i="6"/>
  <c r="N27" i="6" s="1"/>
  <c r="P29" i="22"/>
  <c r="N29" i="22" s="1"/>
  <c r="P27" i="14"/>
  <c r="N27" i="14" s="1"/>
  <c r="P26" i="22"/>
  <c r="N26" i="22" s="1"/>
  <c r="P29" i="21"/>
  <c r="N29" i="21" s="1"/>
  <c r="P26" i="21"/>
  <c r="N26" i="21" s="1"/>
  <c r="P28" i="19"/>
  <c r="N28" i="19" s="1"/>
  <c r="P29" i="12"/>
  <c r="N29" i="12" s="1"/>
  <c r="P28" i="9"/>
  <c r="N28" i="9" s="1"/>
  <c r="P28" i="7"/>
  <c r="N28" i="7" s="1"/>
  <c r="P28" i="8"/>
  <c r="N28" i="8" s="1"/>
  <c r="P26" i="10"/>
  <c r="N26" i="10" s="1"/>
  <c r="P26" i="23"/>
  <c r="N26" i="23" s="1"/>
  <c r="P27" i="13"/>
  <c r="N27" i="13" s="1"/>
  <c r="P29" i="23"/>
  <c r="N29" i="23" s="1"/>
  <c r="P28" i="16"/>
  <c r="N28" i="16" s="1"/>
  <c r="Q34" i="4"/>
  <c r="Q81" i="1" s="1"/>
  <c r="Q35" i="4"/>
  <c r="Q82" i="1" s="1"/>
  <c r="Q36" i="4"/>
  <c r="Q83" i="1" s="1"/>
  <c r="I55" i="4"/>
  <c r="M55" i="4" s="1" a="1"/>
  <c r="M55" i="4" s="1"/>
  <c r="K84" i="1"/>
  <c r="K83" i="1"/>
  <c r="K81" i="1"/>
  <c r="K80" i="1"/>
  <c r="Y28" i="4"/>
  <c r="N21" i="4"/>
  <c r="L28" i="4"/>
  <c r="P26" i="4"/>
  <c r="P29" i="4"/>
  <c r="N29" i="4" s="1"/>
  <c r="P28" i="4"/>
  <c r="N28" i="4" s="1"/>
  <c r="P27" i="4"/>
  <c r="W53" i="4"/>
  <c r="W19" i="4"/>
  <c r="Y19" i="4" s="1"/>
  <c r="K82" i="1"/>
  <c r="W70" i="4"/>
  <c r="K73" i="1" s="1"/>
  <c r="N22" i="4"/>
  <c r="W45" i="4"/>
  <c r="Y45" i="4" s="1"/>
  <c r="V45" i="4"/>
  <c r="I88" i="1"/>
  <c r="M58" i="4"/>
  <c r="I86" i="1"/>
  <c r="K86" i="1" s="1"/>
  <c r="I87" i="1"/>
  <c r="M87" i="1" s="1"/>
  <c r="W80" i="4"/>
  <c r="X79" i="4"/>
  <c r="X81" i="4"/>
  <c r="K41" i="4"/>
  <c r="N44" i="4" s="1"/>
  <c r="I51" i="1"/>
  <c r="M51" i="1" s="1"/>
  <c r="J37" i="1"/>
  <c r="J34" i="1"/>
  <c r="K62" i="1"/>
  <c r="K54" i="1"/>
  <c r="J68" i="1"/>
  <c r="J24" i="1"/>
  <c r="J30" i="1"/>
  <c r="J51" i="1"/>
  <c r="K50" i="1"/>
  <c r="I34" i="1"/>
  <c r="M34" i="1" s="1"/>
  <c r="I46" i="1"/>
  <c r="M46" i="1" s="1"/>
  <c r="J62" i="1"/>
  <c r="J72" i="1"/>
  <c r="J21" i="1"/>
  <c r="J42" i="1"/>
  <c r="J28" i="1"/>
  <c r="I37" i="1"/>
  <c r="M37" i="1" s="1"/>
  <c r="I40" i="1"/>
  <c r="M40" i="1" s="1"/>
  <c r="W24" i="4"/>
  <c r="Y24" i="4" s="1"/>
  <c r="N20" i="4"/>
  <c r="J40" i="1"/>
  <c r="I69" i="1"/>
  <c r="M69" i="1" s="1"/>
  <c r="I22" i="1"/>
  <c r="M22" i="1" s="1"/>
  <c r="K37" i="1"/>
  <c r="N37" i="1" s="1"/>
  <c r="J73" i="1"/>
  <c r="K63" i="1"/>
  <c r="I26" i="1"/>
  <c r="M26" i="1" s="1"/>
  <c r="I64" i="1"/>
  <c r="M64" i="1" s="1"/>
  <c r="J46" i="1"/>
  <c r="K40" i="1"/>
  <c r="N40" i="1" s="1"/>
  <c r="J52" i="1"/>
  <c r="J69" i="1"/>
  <c r="J19" i="1"/>
  <c r="J56" i="1"/>
  <c r="I74" i="1"/>
  <c r="M74" i="1" s="1"/>
  <c r="N18" i="4"/>
  <c r="J25" i="1"/>
  <c r="J63" i="1"/>
  <c r="J22" i="1"/>
  <c r="K52" i="1"/>
  <c r="I60" i="1"/>
  <c r="M60" i="1" s="1"/>
  <c r="I30" i="1"/>
  <c r="M30" i="1" s="1"/>
  <c r="K36" i="1"/>
  <c r="N36" i="1" s="1"/>
  <c r="K39" i="1"/>
  <c r="N39" i="1" s="1"/>
  <c r="I42" i="1"/>
  <c r="M42" i="1" s="1"/>
  <c r="J45" i="1"/>
  <c r="J54" i="1"/>
  <c r="I57" i="1"/>
  <c r="M57" i="1" s="1"/>
  <c r="I65" i="1"/>
  <c r="M65" i="1" s="1"/>
  <c r="J60" i="1"/>
  <c r="J64" i="1"/>
  <c r="K79" i="1"/>
  <c r="N79" i="1" s="1"/>
  <c r="N89" i="1" s="1"/>
  <c r="J58" i="1"/>
  <c r="I56" i="1"/>
  <c r="M56" i="1" s="1"/>
  <c r="K59" i="1"/>
  <c r="N59" i="1" s="1"/>
  <c r="I61" i="1"/>
  <c r="M61" i="1" s="1"/>
  <c r="K58" i="1"/>
  <c r="N58" i="1" s="1"/>
  <c r="J59" i="1"/>
  <c r="J57" i="1"/>
  <c r="J70" i="1"/>
  <c r="J74" i="1"/>
  <c r="K64" i="1"/>
  <c r="I85" i="1"/>
  <c r="M85" i="1" s="1"/>
  <c r="I43" i="1"/>
  <c r="M43" i="1" s="1"/>
  <c r="J29" i="1"/>
  <c r="I32" i="1"/>
  <c r="M32" i="1" s="1"/>
  <c r="J38" i="1"/>
  <c r="K43" i="1"/>
  <c r="N43" i="1" s="1"/>
  <c r="I53" i="1"/>
  <c r="M53" i="1" s="1"/>
  <c r="K74" i="1"/>
  <c r="J32" i="1"/>
  <c r="J49" i="1"/>
  <c r="J53" i="1"/>
  <c r="K20" i="1"/>
  <c r="N20" i="1" s="1"/>
  <c r="K49" i="1"/>
  <c r="K53" i="1"/>
  <c r="J75" i="1"/>
  <c r="J61" i="1"/>
  <c r="K75" i="1"/>
  <c r="J31" i="1"/>
  <c r="J26" i="1"/>
  <c r="I38" i="1"/>
  <c r="M38" i="1" s="1"/>
  <c r="I41" i="1"/>
  <c r="M41" i="1" s="1"/>
  <c r="J43" i="1"/>
  <c r="I20" i="1"/>
  <c r="M20" i="1" s="1"/>
  <c r="J35" i="1"/>
  <c r="J41" i="1"/>
  <c r="J20" i="1"/>
  <c r="J23" i="1"/>
  <c r="K23" i="1"/>
  <c r="N23" i="1" s="1"/>
  <c r="K32" i="1"/>
  <c r="N32" i="1" s="1"/>
  <c r="J44" i="1"/>
  <c r="J27" i="1"/>
  <c r="K44" i="1"/>
  <c r="N44" i="1" s="1"/>
  <c r="J65" i="1"/>
  <c r="J71" i="1"/>
  <c r="I21" i="1"/>
  <c r="M21" i="1" s="1"/>
  <c r="J33" i="1"/>
  <c r="J36" i="1"/>
  <c r="J39" i="1"/>
  <c r="I45" i="1"/>
  <c r="M45" i="1" s="1"/>
  <c r="J50" i="1"/>
  <c r="I54" i="1"/>
  <c r="M54" i="1" s="1"/>
  <c r="I58" i="1"/>
  <c r="M58" i="1" s="1"/>
  <c r="K65" i="1"/>
  <c r="K69" i="1"/>
  <c r="N69" i="1" s="1"/>
  <c r="I70" i="1"/>
  <c r="M70" i="1" s="1"/>
  <c r="X56" i="4"/>
  <c r="X49" i="4"/>
  <c r="K45" i="1"/>
  <c r="N45" i="1" s="1"/>
  <c r="Y56" i="4"/>
  <c r="K41" i="1"/>
  <c r="N41" i="1" s="1"/>
  <c r="K56" i="1"/>
  <c r="N56" i="1" s="1"/>
  <c r="X30" i="4"/>
  <c r="K60" i="1"/>
  <c r="N60" i="1" s="1"/>
  <c r="Y30" i="4"/>
  <c r="K29" i="1"/>
  <c r="N29" i="1" s="1"/>
  <c r="X41" i="4"/>
  <c r="K33" i="1"/>
  <c r="N33" i="1" s="1"/>
  <c r="Y41" i="4"/>
  <c r="K70" i="1"/>
  <c r="N70" i="1" s="1"/>
  <c r="X24" i="4"/>
  <c r="Y34" i="4"/>
  <c r="Y37" i="4"/>
  <c r="Y42" i="4"/>
  <c r="X51" i="4"/>
  <c r="Y57" i="4"/>
  <c r="Y66" i="4"/>
  <c r="K22" i="1"/>
  <c r="N22" i="1" s="1"/>
  <c r="K34" i="1"/>
  <c r="N34" i="1" s="1"/>
  <c r="K38" i="1"/>
  <c r="N38" i="1" s="1"/>
  <c r="K42" i="1"/>
  <c r="N42" i="1" s="1"/>
  <c r="K57" i="1"/>
  <c r="N57" i="1" s="1"/>
  <c r="K61" i="1"/>
  <c r="N61" i="1" s="1"/>
  <c r="I71" i="1"/>
  <c r="M71" i="1" s="1"/>
  <c r="I75" i="1"/>
  <c r="M75" i="1" s="1"/>
  <c r="X43" i="4"/>
  <c r="X52" i="4"/>
  <c r="X58" i="4"/>
  <c r="X67" i="4"/>
  <c r="I19" i="1"/>
  <c r="M19" i="1" s="1"/>
  <c r="I23" i="1"/>
  <c r="M23" i="1" s="1"/>
  <c r="I27" i="1"/>
  <c r="M27" i="1" s="1"/>
  <c r="I31" i="1"/>
  <c r="M31" i="1" s="1"/>
  <c r="I35" i="1"/>
  <c r="M35" i="1" s="1"/>
  <c r="I39" i="1"/>
  <c r="M39" i="1" s="1"/>
  <c r="I49" i="1"/>
  <c r="M49" i="1" s="1"/>
  <c r="I62" i="1"/>
  <c r="M62" i="1" s="1"/>
  <c r="X18" i="4"/>
  <c r="X38" i="4"/>
  <c r="K71" i="1"/>
  <c r="N71" i="1" s="1"/>
  <c r="Y18" i="4"/>
  <c r="Y21" i="4"/>
  <c r="X28" i="4"/>
  <c r="X32" i="4"/>
  <c r="X35" i="4"/>
  <c r="Y38" i="4"/>
  <c r="X44" i="4"/>
  <c r="X59" i="4"/>
  <c r="K19" i="1"/>
  <c r="N19" i="1" s="1"/>
  <c r="K27" i="1"/>
  <c r="N27" i="1" s="1"/>
  <c r="K31" i="1"/>
  <c r="N31" i="1" s="1"/>
  <c r="K35" i="1"/>
  <c r="N35" i="1" s="1"/>
  <c r="I72" i="1"/>
  <c r="M72" i="1" s="1"/>
  <c r="Y35" i="4"/>
  <c r="I24" i="1"/>
  <c r="M24" i="1" s="1"/>
  <c r="I28" i="1"/>
  <c r="M28" i="1" s="1"/>
  <c r="I36" i="1"/>
  <c r="M36" i="1" s="1"/>
  <c r="I44" i="1"/>
  <c r="M44" i="1" s="1"/>
  <c r="I50" i="1"/>
  <c r="M50" i="1" s="1"/>
  <c r="I59" i="1"/>
  <c r="M59" i="1" s="1"/>
  <c r="I63" i="1"/>
  <c r="M63" i="1" s="1"/>
  <c r="X39" i="4"/>
  <c r="X54" i="4"/>
  <c r="X19" i="4"/>
  <c r="K28" i="1"/>
  <c r="N28" i="1" s="1"/>
  <c r="I73" i="1"/>
  <c r="M73" i="1" s="1"/>
  <c r="X36" i="4"/>
  <c r="X40" i="4"/>
  <c r="X55" i="4"/>
  <c r="X62" i="4"/>
  <c r="I25" i="1"/>
  <c r="M25" i="1" s="1"/>
  <c r="I29" i="1"/>
  <c r="M29" i="1" s="1"/>
  <c r="I33" i="1"/>
  <c r="M33" i="1" s="1"/>
  <c r="X63" i="4"/>
  <c r="X72" i="4"/>
  <c r="X20" i="4"/>
  <c r="I52" i="1"/>
  <c r="M52" i="1" s="1"/>
  <c r="W78" i="4"/>
  <c r="M41" i="4"/>
  <c r="Y64" i="4"/>
  <c r="X53" i="4"/>
  <c r="M28" i="4" s="1"/>
  <c r="N41" i="4"/>
  <c r="U64" i="4"/>
  <c r="V64" i="4"/>
  <c r="W23" i="4"/>
  <c r="U45" i="4"/>
  <c r="V46" i="4"/>
  <c r="U46" i="4"/>
  <c r="U65" i="4"/>
  <c r="I68" i="1" s="1"/>
  <c r="M68" i="1" s="1"/>
  <c r="W65" i="4"/>
  <c r="K68" i="1" s="1"/>
  <c r="N68" i="1" s="1"/>
  <c r="W46" i="4"/>
  <c r="Y46" i="4" s="1"/>
  <c r="W49" i="4"/>
  <c r="K51" i="1" s="1"/>
  <c r="D27" i="3"/>
  <c r="M79" i="1"/>
  <c r="M100" i="1"/>
  <c r="S29" i="5" l="1"/>
  <c r="S27" i="11"/>
  <c r="S30" i="6"/>
  <c r="S30" i="20"/>
  <c r="S32" i="18"/>
  <c r="S29" i="13"/>
  <c r="S29" i="21"/>
  <c r="S30" i="21"/>
  <c r="S30" i="7"/>
  <c r="S30" i="22"/>
  <c r="S29" i="23"/>
  <c r="S27" i="8"/>
  <c r="S26" i="14"/>
  <c r="S31" i="20"/>
  <c r="S31" i="9"/>
  <c r="S32" i="9" s="1"/>
  <c r="S30" i="19"/>
  <c r="S30" i="15"/>
  <c r="S33" i="18"/>
  <c r="S30" i="16"/>
  <c r="S31" i="16"/>
  <c r="S29" i="10"/>
  <c r="S29" i="16"/>
  <c r="S31" i="15"/>
  <c r="S27" i="17"/>
  <c r="S34" i="4"/>
  <c r="S31" i="12"/>
  <c r="R20" i="19"/>
  <c r="R19" i="8"/>
  <c r="N30" i="12"/>
  <c r="N42" i="12" s="1"/>
  <c r="G9" i="12" s="1"/>
  <c r="M9" i="12" s="1"/>
  <c r="N30" i="18"/>
  <c r="N42" i="18" s="1"/>
  <c r="G9" i="18" s="1"/>
  <c r="G11" i="18" s="1"/>
  <c r="M11" i="18" s="1"/>
  <c r="N30" i="6"/>
  <c r="N42" i="6" s="1"/>
  <c r="G9" i="6" s="1"/>
  <c r="G11" i="6" s="1"/>
  <c r="M11" i="6" s="1"/>
  <c r="R20" i="5"/>
  <c r="R17" i="10"/>
  <c r="R17" i="17"/>
  <c r="R18" i="17"/>
  <c r="R17" i="7"/>
  <c r="R18" i="7"/>
  <c r="N30" i="5"/>
  <c r="N42" i="5" s="1"/>
  <c r="G9" i="5" s="1"/>
  <c r="R17" i="21"/>
  <c r="R17" i="20"/>
  <c r="R18" i="20"/>
  <c r="R17" i="14"/>
  <c r="R18" i="14"/>
  <c r="N30" i="16"/>
  <c r="N42" i="16" s="1"/>
  <c r="G9" i="16" s="1"/>
  <c r="R17" i="18"/>
  <c r="N30" i="20"/>
  <c r="N42" i="20" s="1"/>
  <c r="G9" i="20" s="1"/>
  <c r="R17" i="12"/>
  <c r="R18" i="12"/>
  <c r="N30" i="9"/>
  <c r="N42" i="9" s="1"/>
  <c r="G9" i="9" s="1"/>
  <c r="N30" i="21"/>
  <c r="N42" i="21" s="1"/>
  <c r="G9" i="21" s="1"/>
  <c r="N30" i="7"/>
  <c r="N42" i="7" s="1"/>
  <c r="G9" i="7" s="1"/>
  <c r="R17" i="9"/>
  <c r="N30" i="22"/>
  <c r="N42" i="22" s="1"/>
  <c r="G9" i="22" s="1"/>
  <c r="N30" i="13"/>
  <c r="N42" i="13" s="1"/>
  <c r="G9" i="13" s="1"/>
  <c r="N30" i="17"/>
  <c r="N42" i="17" s="1"/>
  <c r="G9" i="17" s="1"/>
  <c r="N30" i="14"/>
  <c r="N42" i="14" s="1"/>
  <c r="G9" i="14" s="1"/>
  <c r="R17" i="22"/>
  <c r="R18" i="22"/>
  <c r="R17" i="19"/>
  <c r="R18" i="19"/>
  <c r="R19" i="19"/>
  <c r="R20" i="13"/>
  <c r="R17" i="23"/>
  <c r="R18" i="21"/>
  <c r="N30" i="8"/>
  <c r="N42" i="8" s="1"/>
  <c r="G9" i="8" s="1"/>
  <c r="N30" i="23"/>
  <c r="N42" i="23" s="1"/>
  <c r="G9" i="23" s="1"/>
  <c r="N30" i="11"/>
  <c r="N42" i="11" s="1"/>
  <c r="G9" i="11" s="1"/>
  <c r="N30" i="19"/>
  <c r="N42" i="19" s="1"/>
  <c r="G9" i="19" s="1"/>
  <c r="R18" i="11"/>
  <c r="R17" i="11"/>
  <c r="R18" i="9"/>
  <c r="R17" i="5"/>
  <c r="R18" i="5"/>
  <c r="R19" i="5"/>
  <c r="N30" i="15"/>
  <c r="N42" i="15" s="1"/>
  <c r="G9" i="15" s="1"/>
  <c r="N30" i="10"/>
  <c r="N42" i="10" s="1"/>
  <c r="G9" i="10" s="1"/>
  <c r="R17" i="15"/>
  <c r="R18" i="15"/>
  <c r="R17" i="8"/>
  <c r="R18" i="8"/>
  <c r="R17" i="16"/>
  <c r="R18" i="16"/>
  <c r="R19" i="16"/>
  <c r="R17" i="13"/>
  <c r="R18" i="13"/>
  <c r="R19" i="13"/>
  <c r="R18" i="6"/>
  <c r="R17" i="6"/>
  <c r="K87" i="1"/>
  <c r="M88" i="1"/>
  <c r="K88" i="1"/>
  <c r="N26" i="4"/>
  <c r="R17" i="4"/>
  <c r="K72" i="1"/>
  <c r="M86" i="1"/>
  <c r="N27" i="4"/>
  <c r="K85" i="1"/>
  <c r="I89" i="1"/>
  <c r="K26" i="1"/>
  <c r="N26" i="1" s="1"/>
  <c r="K24" i="1"/>
  <c r="N24" i="1" s="1"/>
  <c r="J55" i="1"/>
  <c r="J67" i="1"/>
  <c r="K46" i="1"/>
  <c r="N46" i="1" s="1"/>
  <c r="K21" i="1"/>
  <c r="N21" i="1" s="1"/>
  <c r="K30" i="1"/>
  <c r="N30" i="1" s="1"/>
  <c r="J47" i="1"/>
  <c r="K55" i="1"/>
  <c r="Y23" i="4"/>
  <c r="K25" i="1"/>
  <c r="N25" i="1" s="1"/>
  <c r="X45" i="4"/>
  <c r="I47" i="1"/>
  <c r="M47" i="1" s="1"/>
  <c r="X46" i="4"/>
  <c r="I48" i="1"/>
  <c r="M48" i="1" s="1"/>
  <c r="K47" i="1"/>
  <c r="J48" i="1"/>
  <c r="I66" i="1"/>
  <c r="M66" i="1" s="1"/>
  <c r="X64" i="4"/>
  <c r="I55" i="1"/>
  <c r="M55" i="1" s="1"/>
  <c r="N47" i="1"/>
  <c r="K67" i="1"/>
  <c r="N67" i="1" s="1"/>
  <c r="Y65" i="4"/>
  <c r="N48" i="1"/>
  <c r="K48" i="1"/>
  <c r="K66" i="1"/>
  <c r="N66" i="1" s="1"/>
  <c r="X65" i="4"/>
  <c r="I67" i="1"/>
  <c r="M67" i="1" s="1"/>
  <c r="J66" i="1"/>
  <c r="I101" i="1"/>
  <c r="S30" i="5" l="1"/>
  <c r="S34" i="9"/>
  <c r="S33" i="9"/>
  <c r="S31" i="22"/>
  <c r="S29" i="8"/>
  <c r="S31" i="6"/>
  <c r="S32" i="7"/>
  <c r="S31" i="7"/>
  <c r="S33" i="7"/>
  <c r="S32" i="15"/>
  <c r="S30" i="13"/>
  <c r="S31" i="19"/>
  <c r="S29" i="17"/>
  <c r="S30" i="17"/>
  <c r="S31" i="21"/>
  <c r="S30" i="10"/>
  <c r="S29" i="11"/>
  <c r="S34" i="18"/>
  <c r="S32" i="20"/>
  <c r="S36" i="4"/>
  <c r="S37" i="4" s="1"/>
  <c r="S35" i="4"/>
  <c r="S38" i="4"/>
  <c r="S39" i="4" s="1"/>
  <c r="S40" i="4" s="1"/>
  <c r="S41" i="4" s="1"/>
  <c r="S42" i="4" s="1"/>
  <c r="S43" i="4" s="1"/>
  <c r="S45" i="4" s="1"/>
  <c r="S46" i="4" s="1"/>
  <c r="S47" i="4" s="1"/>
  <c r="S49" i="4" s="1"/>
  <c r="S50" i="4" s="1"/>
  <c r="S32" i="12"/>
  <c r="S32" i="16"/>
  <c r="S27" i="14"/>
  <c r="S30" i="23"/>
  <c r="R19" i="6"/>
  <c r="R20" i="8"/>
  <c r="R20" i="6"/>
  <c r="R21" i="5"/>
  <c r="R23" i="16"/>
  <c r="R20" i="14"/>
  <c r="R19" i="14"/>
  <c r="R20" i="16"/>
  <c r="G11" i="12"/>
  <c r="M11" i="12" s="1"/>
  <c r="M9" i="6"/>
  <c r="M9" i="18"/>
  <c r="R22" i="16"/>
  <c r="R19" i="11"/>
  <c r="G11" i="17"/>
  <c r="M11" i="17" s="1"/>
  <c r="M9" i="17"/>
  <c r="R19" i="20"/>
  <c r="R20" i="17"/>
  <c r="R20" i="20"/>
  <c r="M9" i="13"/>
  <c r="G11" i="13"/>
  <c r="M11" i="13" s="1"/>
  <c r="R20" i="7"/>
  <c r="R19" i="17"/>
  <c r="R18" i="10"/>
  <c r="R18" i="18"/>
  <c r="R19" i="15"/>
  <c r="M9" i="22"/>
  <c r="G11" i="22"/>
  <c r="M11" i="22" s="1"/>
  <c r="G11" i="21"/>
  <c r="M11" i="21" s="1"/>
  <c r="M9" i="21"/>
  <c r="R20" i="12"/>
  <c r="M9" i="5"/>
  <c r="G11" i="5"/>
  <c r="M11" i="5" s="1"/>
  <c r="R21" i="20"/>
  <c r="R18" i="23"/>
  <c r="R19" i="12"/>
  <c r="R19" i="7"/>
  <c r="R19" i="23"/>
  <c r="R20" i="22"/>
  <c r="R20" i="15"/>
  <c r="M9" i="10"/>
  <c r="G11" i="10"/>
  <c r="M11" i="10" s="1"/>
  <c r="M9" i="9"/>
  <c r="G11" i="9"/>
  <c r="M11" i="9" s="1"/>
  <c r="M9" i="20"/>
  <c r="G11" i="20"/>
  <c r="M11" i="20" s="1"/>
  <c r="R21" i="6"/>
  <c r="G11" i="19"/>
  <c r="M11" i="19" s="1"/>
  <c r="M9" i="19"/>
  <c r="M9" i="16"/>
  <c r="G11" i="16"/>
  <c r="M11" i="16" s="1"/>
  <c r="G11" i="8"/>
  <c r="M11" i="8" s="1"/>
  <c r="M9" i="8"/>
  <c r="M9" i="14"/>
  <c r="G11" i="14"/>
  <c r="M11" i="14" s="1"/>
  <c r="R21" i="16"/>
  <c r="M9" i="11"/>
  <c r="G11" i="11"/>
  <c r="M11" i="11" s="1"/>
  <c r="R19" i="22"/>
  <c r="M9" i="15"/>
  <c r="G11" i="15"/>
  <c r="M11" i="15" s="1"/>
  <c r="G11" i="23"/>
  <c r="M11" i="23" s="1"/>
  <c r="M9" i="23"/>
  <c r="M9" i="7"/>
  <c r="G11" i="7"/>
  <c r="M11" i="7" s="1"/>
  <c r="M89" i="1"/>
  <c r="K89" i="1"/>
  <c r="N92" i="1" s="1"/>
  <c r="N30" i="4"/>
  <c r="N42" i="4" s="1"/>
  <c r="G9" i="4" s="1"/>
  <c r="M101" i="1" a="1"/>
  <c r="M101" i="1" s="1"/>
  <c r="M27" i="4"/>
  <c r="R20" i="4"/>
  <c r="M26" i="4"/>
  <c r="R21" i="4"/>
  <c r="R19" i="4"/>
  <c r="R18" i="4"/>
  <c r="M60" i="4"/>
  <c r="M105" i="1"/>
  <c r="X74" i="4"/>
  <c r="N45" i="4" s="1"/>
  <c r="N76" i="1"/>
  <c r="N90" i="1" s="1"/>
  <c r="M76" i="1"/>
  <c r="F7" i="3"/>
  <c r="S31" i="13" l="1"/>
  <c r="S35" i="7"/>
  <c r="S36" i="7" s="1"/>
  <c r="S37" i="7" s="1"/>
  <c r="S38" i="7" s="1"/>
  <c r="S39" i="7" s="1"/>
  <c r="S40" i="7" s="1"/>
  <c r="S41" i="7" s="1"/>
  <c r="S42" i="7" s="1"/>
  <c r="S43" i="7" s="1"/>
  <c r="S45" i="7" s="1"/>
  <c r="S46" i="7" s="1"/>
  <c r="S47" i="7" s="1"/>
  <c r="S49" i="7" s="1"/>
  <c r="S50" i="7" s="1"/>
  <c r="S51" i="7" s="1"/>
  <c r="S53" i="7" s="1"/>
  <c r="S54" i="7" s="1"/>
  <c r="S55" i="7" s="1"/>
  <c r="S56" i="7" s="1"/>
  <c r="S57" i="7" s="1"/>
  <c r="S58" i="7" s="1"/>
  <c r="S59" i="7" s="1"/>
  <c r="S60" i="7" s="1"/>
  <c r="S61" i="7" s="1"/>
  <c r="S62" i="7" s="1"/>
  <c r="S63" i="7" s="1"/>
  <c r="S64" i="7" s="1"/>
  <c r="S65" i="7" s="1"/>
  <c r="S66" i="7" s="1"/>
  <c r="S67" i="7" s="1"/>
  <c r="S68" i="7" s="1"/>
  <c r="S69" i="7" s="1"/>
  <c r="S70" i="7" s="1"/>
  <c r="S71" i="7" s="1"/>
  <c r="S73" i="7" s="1"/>
  <c r="S31" i="5"/>
  <c r="S32" i="6"/>
  <c r="S33" i="6" s="1"/>
  <c r="S34" i="6" s="1"/>
  <c r="S35" i="6" s="1"/>
  <c r="S36" i="6" s="1"/>
  <c r="S37" i="6" s="1"/>
  <c r="S38" i="6" s="1"/>
  <c r="S39" i="6" s="1"/>
  <c r="S40" i="6" s="1"/>
  <c r="S41" i="6" s="1"/>
  <c r="S42" i="6" s="1"/>
  <c r="S43" i="6" s="1"/>
  <c r="S45" i="6" s="1"/>
  <c r="S46" i="6" s="1"/>
  <c r="S47" i="6" s="1"/>
  <c r="S49" i="6" s="1"/>
  <c r="S50" i="6" s="1"/>
  <c r="S51" i="6" s="1"/>
  <c r="S53" i="6" s="1"/>
  <c r="S54" i="6" s="1"/>
  <c r="S55" i="6" s="1"/>
  <c r="S56" i="6" s="1"/>
  <c r="S57" i="6" s="1"/>
  <c r="S58" i="6" s="1"/>
  <c r="S59" i="6" s="1"/>
  <c r="S60" i="6" s="1"/>
  <c r="S61" i="6" s="1"/>
  <c r="S62" i="6" s="1"/>
  <c r="S63" i="6" s="1"/>
  <c r="S64" i="6" s="1"/>
  <c r="S65" i="6" s="1"/>
  <c r="S66" i="6" s="1"/>
  <c r="S67" i="6" s="1"/>
  <c r="S68" i="6" s="1"/>
  <c r="S69" i="6" s="1"/>
  <c r="S70" i="6" s="1"/>
  <c r="S71" i="6" s="1"/>
  <c r="S73" i="6" s="1"/>
  <c r="S33" i="15"/>
  <c r="S32" i="21"/>
  <c r="S33" i="20"/>
  <c r="S34" i="7"/>
  <c r="S35" i="18"/>
  <c r="S31" i="17"/>
  <c r="S31" i="23"/>
  <c r="S32" i="19"/>
  <c r="S33" i="12"/>
  <c r="S34" i="12"/>
  <c r="S35" i="12" s="1"/>
  <c r="S36" i="12"/>
  <c r="S37" i="12" s="1"/>
  <c r="S38" i="12" s="1"/>
  <c r="S39" i="12" s="1"/>
  <c r="S40" i="12" s="1"/>
  <c r="S41" i="12" s="1"/>
  <c r="S42" i="12" s="1"/>
  <c r="S43" i="12" s="1"/>
  <c r="S51" i="4"/>
  <c r="S53" i="4" s="1"/>
  <c r="S54" i="4" s="1"/>
  <c r="S55" i="4" s="1"/>
  <c r="S56" i="4" s="1"/>
  <c r="S57" i="4" s="1"/>
  <c r="S58" i="4" s="1"/>
  <c r="S59" i="4" s="1"/>
  <c r="S60" i="4" s="1"/>
  <c r="S61" i="4" s="1"/>
  <c r="S62" i="4" s="1"/>
  <c r="S63" i="4" s="1"/>
  <c r="S64" i="4" s="1"/>
  <c r="S65" i="4" s="1"/>
  <c r="S66" i="4" s="1"/>
  <c r="S67" i="4" s="1"/>
  <c r="S68" i="4" s="1"/>
  <c r="S69" i="4" s="1"/>
  <c r="S70" i="4" s="1"/>
  <c r="S71" i="4" s="1"/>
  <c r="S73" i="4" s="1"/>
  <c r="S33" i="21"/>
  <c r="S34" i="21" s="1"/>
  <c r="S35" i="21" s="1"/>
  <c r="S31" i="10"/>
  <c r="S35" i="9"/>
  <c r="S29" i="14"/>
  <c r="S33" i="16"/>
  <c r="S32" i="22"/>
  <c r="S30" i="8"/>
  <c r="S30" i="11"/>
  <c r="M9" i="4"/>
  <c r="R24" i="16"/>
  <c r="R21" i="22"/>
  <c r="R20" i="9"/>
  <c r="R22" i="14"/>
  <c r="R24" i="6"/>
  <c r="R19" i="18"/>
  <c r="R23" i="14"/>
  <c r="R21" i="14"/>
  <c r="R21" i="18"/>
  <c r="R19" i="10"/>
  <c r="R19" i="21"/>
  <c r="R21" i="7"/>
  <c r="R22" i="6"/>
  <c r="R22" i="13"/>
  <c r="R21" i="13"/>
  <c r="R21" i="19"/>
  <c r="R22" i="19"/>
  <c r="R20" i="18"/>
  <c r="R19" i="9"/>
  <c r="R21" i="8"/>
  <c r="R21" i="12"/>
  <c r="R21" i="17"/>
  <c r="R20" i="11"/>
  <c r="R22" i="8"/>
  <c r="M90" i="1"/>
  <c r="F6" i="1" s="1"/>
  <c r="E27" i="3" s="1"/>
  <c r="G11" i="4"/>
  <c r="M30" i="4"/>
  <c r="M42" i="4" s="1"/>
  <c r="G8" i="4" s="1"/>
  <c r="M106" i="1"/>
  <c r="F10" i="1" s="1"/>
  <c r="G27" i="3" s="1"/>
  <c r="R22" i="4"/>
  <c r="G10" i="4"/>
  <c r="M10" i="4" s="1"/>
  <c r="F8" i="1"/>
  <c r="N93" i="1"/>
  <c r="E7" i="3"/>
  <c r="H7" i="3"/>
  <c r="S45" i="12" l="1"/>
  <c r="S46" i="12" s="1"/>
  <c r="S36" i="21"/>
  <c r="S37" i="21" s="1"/>
  <c r="S38" i="21" s="1"/>
  <c r="S39" i="21" s="1"/>
  <c r="S40" i="21" s="1"/>
  <c r="S41" i="21" s="1"/>
  <c r="S42" i="21" s="1"/>
  <c r="S43" i="21" s="1"/>
  <c r="S45" i="21" s="1"/>
  <c r="S46" i="21" s="1"/>
  <c r="S47" i="21" s="1"/>
  <c r="S49" i="21" s="1"/>
  <c r="S50" i="21" s="1"/>
  <c r="S51" i="21" s="1"/>
  <c r="S53" i="21" s="1"/>
  <c r="S54" i="21" s="1"/>
  <c r="S55" i="21" s="1"/>
  <c r="S56" i="21" s="1"/>
  <c r="S57" i="21" s="1"/>
  <c r="S58" i="21" s="1"/>
  <c r="S59" i="21" s="1"/>
  <c r="S60" i="21" s="1"/>
  <c r="S61" i="21" s="1"/>
  <c r="S62" i="21" s="1"/>
  <c r="S63" i="21" s="1"/>
  <c r="S64" i="21" s="1"/>
  <c r="S65" i="21" s="1"/>
  <c r="S66" i="21" s="1"/>
  <c r="S67" i="21" s="1"/>
  <c r="S68" i="21" s="1"/>
  <c r="S69" i="21" s="1"/>
  <c r="S70" i="21" s="1"/>
  <c r="S71" i="21" s="1"/>
  <c r="S73" i="21" s="1"/>
  <c r="S34" i="20"/>
  <c r="S36" i="18"/>
  <c r="S37" i="18" s="1"/>
  <c r="S38" i="18" s="1"/>
  <c r="S39" i="18" s="1"/>
  <c r="S40" i="18" s="1"/>
  <c r="S41" i="18" s="1"/>
  <c r="S42" i="18" s="1"/>
  <c r="S43" i="18" s="1"/>
  <c r="S45" i="18" s="1"/>
  <c r="S46" i="18" s="1"/>
  <c r="S47" i="18" s="1"/>
  <c r="S49" i="18" s="1"/>
  <c r="S50" i="18" s="1"/>
  <c r="S51" i="18" s="1"/>
  <c r="S53" i="18" s="1"/>
  <c r="S54" i="18" s="1"/>
  <c r="S55" i="18" s="1"/>
  <c r="S56" i="18" s="1"/>
  <c r="S57" i="18" s="1"/>
  <c r="S47" i="12"/>
  <c r="S49" i="12" s="1"/>
  <c r="S50" i="12" s="1"/>
  <c r="S51" i="12" s="1"/>
  <c r="S53" i="12" s="1"/>
  <c r="S54" i="12" s="1"/>
  <c r="S34" i="15"/>
  <c r="S33" i="22"/>
  <c r="S34" i="22"/>
  <c r="S35" i="22" s="1"/>
  <c r="S36" i="22" s="1"/>
  <c r="S37" i="22" s="1"/>
  <c r="S38" i="22" s="1"/>
  <c r="S39" i="22" s="1"/>
  <c r="S40" i="22" s="1"/>
  <c r="S41" i="22" s="1"/>
  <c r="S42" i="22" s="1"/>
  <c r="S43" i="22" s="1"/>
  <c r="S45" i="22" s="1"/>
  <c r="S46" i="22" s="1"/>
  <c r="S47" i="22" s="1"/>
  <c r="S49" i="22" s="1"/>
  <c r="S50" i="22" s="1"/>
  <c r="S51" i="22" s="1"/>
  <c r="S53" i="22" s="1"/>
  <c r="S54" i="22" s="1"/>
  <c r="S55" i="22" s="1"/>
  <c r="S56" i="22" s="1"/>
  <c r="S57" i="22" s="1"/>
  <c r="S58" i="22" s="1"/>
  <c r="S59" i="22" s="1"/>
  <c r="S60" i="22" s="1"/>
  <c r="S61" i="22" s="1"/>
  <c r="S62" i="22" s="1"/>
  <c r="S63" i="22" s="1"/>
  <c r="S64" i="22" s="1"/>
  <c r="S65" i="22" s="1"/>
  <c r="S66" i="22" s="1"/>
  <c r="S67" i="22" s="1"/>
  <c r="S68" i="22" s="1"/>
  <c r="S69" i="22" s="1"/>
  <c r="S70" i="22" s="1"/>
  <c r="S71" i="22" s="1"/>
  <c r="S73" i="22" s="1"/>
  <c r="S32" i="5"/>
  <c r="S33" i="5" s="1"/>
  <c r="S34" i="5" s="1"/>
  <c r="S35" i="5" s="1"/>
  <c r="S36" i="5" s="1"/>
  <c r="S37" i="5" s="1"/>
  <c r="S38" i="5" s="1"/>
  <c r="S39" i="5" s="1"/>
  <c r="S40" i="5" s="1"/>
  <c r="S41" i="5" s="1"/>
  <c r="S42" i="5" s="1"/>
  <c r="S43" i="5" s="1"/>
  <c r="S45" i="5" s="1"/>
  <c r="S46" i="5" s="1"/>
  <c r="S47" i="5" s="1"/>
  <c r="S49" i="5" s="1"/>
  <c r="S50" i="5" s="1"/>
  <c r="S51" i="5" s="1"/>
  <c r="S53" i="5" s="1"/>
  <c r="S54" i="5" s="1"/>
  <c r="S55" i="5" s="1"/>
  <c r="S56" i="5" s="1"/>
  <c r="S57" i="5" s="1"/>
  <c r="S58" i="5" s="1"/>
  <c r="S59" i="5" s="1"/>
  <c r="S60" i="5" s="1"/>
  <c r="S61" i="5" s="1"/>
  <c r="S62" i="5" s="1"/>
  <c r="S63" i="5" s="1"/>
  <c r="S64" i="5" s="1"/>
  <c r="S65" i="5" s="1"/>
  <c r="S66" i="5" s="1"/>
  <c r="S67" i="5" s="1"/>
  <c r="S68" i="5" s="1"/>
  <c r="S69" i="5" s="1"/>
  <c r="S70" i="5" s="1"/>
  <c r="S71" i="5" s="1"/>
  <c r="S73" i="5" s="1"/>
  <c r="S32" i="17"/>
  <c r="S33" i="17" s="1"/>
  <c r="S34" i="17" s="1"/>
  <c r="S35" i="17" s="1"/>
  <c r="S36" i="17" s="1"/>
  <c r="S37" i="17" s="1"/>
  <c r="S38" i="17" s="1"/>
  <c r="S39" i="17" s="1"/>
  <c r="S40" i="17" s="1"/>
  <c r="S41" i="17" s="1"/>
  <c r="S42" i="17" s="1"/>
  <c r="S43" i="17" s="1"/>
  <c r="S45" i="17" s="1"/>
  <c r="S46" i="17" s="1"/>
  <c r="S47" i="17" s="1"/>
  <c r="S49" i="17" s="1"/>
  <c r="S50" i="17" s="1"/>
  <c r="S51" i="17" s="1"/>
  <c r="S53" i="17" s="1"/>
  <c r="S54" i="17" s="1"/>
  <c r="S55" i="17" s="1"/>
  <c r="S56" i="17" s="1"/>
  <c r="S57" i="17" s="1"/>
  <c r="S58" i="17" s="1"/>
  <c r="S59" i="17" s="1"/>
  <c r="S60" i="17" s="1"/>
  <c r="S61" i="17" s="1"/>
  <c r="S62" i="17" s="1"/>
  <c r="S63" i="17" s="1"/>
  <c r="S64" i="17" s="1"/>
  <c r="S65" i="17" s="1"/>
  <c r="S66" i="17" s="1"/>
  <c r="S67" i="17" s="1"/>
  <c r="S68" i="17" s="1"/>
  <c r="S69" i="17" s="1"/>
  <c r="S70" i="17" s="1"/>
  <c r="S71" i="17" s="1"/>
  <c r="S73" i="17" s="1"/>
  <c r="S32" i="10"/>
  <c r="S30" i="14"/>
  <c r="S55" i="12"/>
  <c r="S56" i="12" s="1"/>
  <c r="S57" i="12" s="1"/>
  <c r="S58" i="12" s="1"/>
  <c r="S59" i="12" s="1"/>
  <c r="S60" i="12" s="1"/>
  <c r="S61" i="12" s="1"/>
  <c r="S62" i="12" s="1"/>
  <c r="S63" i="12" s="1"/>
  <c r="S64" i="12" s="1"/>
  <c r="S65" i="12" s="1"/>
  <c r="S66" i="12" s="1"/>
  <c r="S67" i="12" s="1"/>
  <c r="S68" i="12" s="1"/>
  <c r="S69" i="12" s="1"/>
  <c r="S70" i="12" s="1"/>
  <c r="S71" i="12" s="1"/>
  <c r="S73" i="12" s="1"/>
  <c r="S34" i="16"/>
  <c r="S35" i="16" s="1"/>
  <c r="S36" i="16" s="1"/>
  <c r="S37" i="16" s="1"/>
  <c r="S38" i="16" s="1"/>
  <c r="S39" i="16" s="1"/>
  <c r="S40" i="16" s="1"/>
  <c r="S41" i="16" s="1"/>
  <c r="S42" i="16" s="1"/>
  <c r="S43" i="16" s="1"/>
  <c r="S45" i="16" s="1"/>
  <c r="S46" i="16" s="1"/>
  <c r="S47" i="16" s="1"/>
  <c r="S49" i="16" s="1"/>
  <c r="S50" i="16" s="1"/>
  <c r="S51" i="16" s="1"/>
  <c r="S53" i="16" s="1"/>
  <c r="S54" i="16" s="1"/>
  <c r="S55" i="16" s="1"/>
  <c r="S56" i="16" s="1"/>
  <c r="S57" i="16" s="1"/>
  <c r="S58" i="16" s="1"/>
  <c r="S59" i="16" s="1"/>
  <c r="S60" i="16" s="1"/>
  <c r="S61" i="16" s="1"/>
  <c r="S62" i="16" s="1"/>
  <c r="S63" i="16" s="1"/>
  <c r="S64" i="16" s="1"/>
  <c r="S65" i="16" s="1"/>
  <c r="S66" i="16" s="1"/>
  <c r="S67" i="16" s="1"/>
  <c r="S68" i="16" s="1"/>
  <c r="S69" i="16" s="1"/>
  <c r="S70" i="16" s="1"/>
  <c r="S71" i="16" s="1"/>
  <c r="S73" i="16" s="1"/>
  <c r="S33" i="19"/>
  <c r="S34" i="19" s="1"/>
  <c r="S35" i="19" s="1"/>
  <c r="S36" i="19" s="1"/>
  <c r="S37" i="19"/>
  <c r="S38" i="19" s="1"/>
  <c r="S39" i="19" s="1"/>
  <c r="S40" i="19" s="1"/>
  <c r="S41" i="19" s="1"/>
  <c r="S42" i="19" s="1"/>
  <c r="S43" i="19" s="1"/>
  <c r="S45" i="19" s="1"/>
  <c r="S46" i="19" s="1"/>
  <c r="S47" i="19" s="1"/>
  <c r="S49" i="19" s="1"/>
  <c r="S50" i="19" s="1"/>
  <c r="S51" i="19" s="1"/>
  <c r="S53" i="19" s="1"/>
  <c r="S54" i="19" s="1"/>
  <c r="S55" i="19" s="1"/>
  <c r="S56" i="19" s="1"/>
  <c r="S57" i="19" s="1"/>
  <c r="S58" i="19" s="1"/>
  <c r="S59" i="19" s="1"/>
  <c r="S60" i="19" s="1"/>
  <c r="S61" i="19" s="1"/>
  <c r="S62" i="19" s="1"/>
  <c r="S63" i="19" s="1"/>
  <c r="S64" i="19" s="1"/>
  <c r="S65" i="19" s="1"/>
  <c r="S66" i="19" s="1"/>
  <c r="S67" i="19" s="1"/>
  <c r="S68" i="19" s="1"/>
  <c r="S69" i="19" s="1"/>
  <c r="S70" i="19" s="1"/>
  <c r="S71" i="19" s="1"/>
  <c r="S73" i="19" s="1"/>
  <c r="S31" i="8"/>
  <c r="S32" i="8"/>
  <c r="S33" i="8" s="1"/>
  <c r="S34" i="8" s="1"/>
  <c r="S35" i="8" s="1"/>
  <c r="S36" i="8" s="1"/>
  <c r="S37" i="8" s="1"/>
  <c r="S38" i="8" s="1"/>
  <c r="S39" i="8" s="1"/>
  <c r="S40" i="8" s="1"/>
  <c r="S41" i="8" s="1"/>
  <c r="S42" i="8" s="1"/>
  <c r="S43" i="8" s="1"/>
  <c r="S45" i="8" s="1"/>
  <c r="S32" i="13"/>
  <c r="S33" i="13" s="1"/>
  <c r="S34" i="13" s="1"/>
  <c r="S35" i="13" s="1"/>
  <c r="S36" i="13" s="1"/>
  <c r="S37" i="13" s="1"/>
  <c r="S38" i="13" s="1"/>
  <c r="S39" i="13" s="1"/>
  <c r="S40" i="13" s="1"/>
  <c r="S41" i="13" s="1"/>
  <c r="S42" i="13" s="1"/>
  <c r="S43" i="13" s="1"/>
  <c r="S45" i="13" s="1"/>
  <c r="S46" i="13" s="1"/>
  <c r="S47" i="13" s="1"/>
  <c r="S49" i="13" s="1"/>
  <c r="S50" i="13" s="1"/>
  <c r="S51" i="13" s="1"/>
  <c r="S53" i="13" s="1"/>
  <c r="S54" i="13" s="1"/>
  <c r="S55" i="13" s="1"/>
  <c r="S56" i="13" s="1"/>
  <c r="S57" i="13" s="1"/>
  <c r="S58" i="13" s="1"/>
  <c r="S59" i="13" s="1"/>
  <c r="S60" i="13" s="1"/>
  <c r="S61" i="13" s="1"/>
  <c r="S62" i="13" s="1"/>
  <c r="S63" i="13" s="1"/>
  <c r="S64" i="13" s="1"/>
  <c r="S65" i="13" s="1"/>
  <c r="S66" i="13" s="1"/>
  <c r="S67" i="13" s="1"/>
  <c r="S68" i="13" s="1"/>
  <c r="S69" i="13" s="1"/>
  <c r="S70" i="13" s="1"/>
  <c r="S71" i="13" s="1"/>
  <c r="S73" i="13" s="1"/>
  <c r="S36" i="9"/>
  <c r="S37" i="9" s="1"/>
  <c r="S38" i="9" s="1"/>
  <c r="S39" i="9" s="1"/>
  <c r="S40" i="9" s="1"/>
  <c r="S41" i="9" s="1"/>
  <c r="S42" i="9" s="1"/>
  <c r="S43" i="9" s="1"/>
  <c r="S45" i="9" s="1"/>
  <c r="S46" i="9" s="1"/>
  <c r="S47" i="9" s="1"/>
  <c r="S49" i="9" s="1"/>
  <c r="S50" i="9" s="1"/>
  <c r="S51" i="9" s="1"/>
  <c r="S53" i="9" s="1"/>
  <c r="S54" i="9" s="1"/>
  <c r="S55" i="9" s="1"/>
  <c r="S56" i="9" s="1"/>
  <c r="S57" i="9" s="1"/>
  <c r="S58" i="9" s="1"/>
  <c r="S59" i="9" s="1"/>
  <c r="S60" i="9" s="1"/>
  <c r="S61" i="9" s="1"/>
  <c r="S62" i="9" s="1"/>
  <c r="S63" i="9" s="1"/>
  <c r="S64" i="9" s="1"/>
  <c r="S65" i="9" s="1"/>
  <c r="S66" i="9" s="1"/>
  <c r="S67" i="9" s="1"/>
  <c r="S68" i="9" s="1"/>
  <c r="S69" i="9" s="1"/>
  <c r="S70" i="9" s="1"/>
  <c r="S71" i="9" s="1"/>
  <c r="S73" i="9" s="1"/>
  <c r="S32" i="23"/>
  <c r="S31" i="11"/>
  <c r="M11" i="4"/>
  <c r="R24" i="5"/>
  <c r="R24" i="22"/>
  <c r="R22" i="5"/>
  <c r="R23" i="5"/>
  <c r="R22" i="18"/>
  <c r="R23" i="6"/>
  <c r="R24" i="14"/>
  <c r="R22" i="7"/>
  <c r="R24" i="13"/>
  <c r="R23" i="13"/>
  <c r="R22" i="17"/>
  <c r="R21" i="11"/>
  <c r="R22" i="12"/>
  <c r="R23" i="17"/>
  <c r="R20" i="21"/>
  <c r="R21" i="23"/>
  <c r="R22" i="21"/>
  <c r="R24" i="12"/>
  <c r="R22" i="20"/>
  <c r="R22" i="15"/>
  <c r="R21" i="15"/>
  <c r="R23" i="20"/>
  <c r="R23" i="7"/>
  <c r="R20" i="10"/>
  <c r="P8" i="4"/>
  <c r="M8" i="4" s="1"/>
  <c r="F12" i="1"/>
  <c r="H27" i="3" s="1"/>
  <c r="R23" i="4"/>
  <c r="F27" i="3"/>
  <c r="M10" i="1"/>
  <c r="P10" i="1" a="1"/>
  <c r="S33" i="23" l="1"/>
  <c r="S35" i="20"/>
  <c r="S36" i="20" s="1"/>
  <c r="S37" i="20" s="1"/>
  <c r="S38" i="20" s="1"/>
  <c r="S39" i="20" s="1"/>
  <c r="S40" i="20" s="1"/>
  <c r="S41" i="20" s="1"/>
  <c r="S42" i="20" s="1"/>
  <c r="S43" i="20" s="1"/>
  <c r="S45" i="20" s="1"/>
  <c r="S46" i="20" s="1"/>
  <c r="S47" i="20" s="1"/>
  <c r="S49" i="20" s="1"/>
  <c r="S50" i="20" s="1"/>
  <c r="S51" i="20" s="1"/>
  <c r="S53" i="20" s="1"/>
  <c r="S54" i="20" s="1"/>
  <c r="S55" i="20" s="1"/>
  <c r="S56" i="20" s="1"/>
  <c r="S57" i="20" s="1"/>
  <c r="S58" i="20" s="1"/>
  <c r="S59" i="20" s="1"/>
  <c r="S60" i="20" s="1"/>
  <c r="S61" i="20" s="1"/>
  <c r="S62" i="20" s="1"/>
  <c r="S63" i="20" s="1"/>
  <c r="S64" i="20" s="1"/>
  <c r="S65" i="20" s="1"/>
  <c r="S66" i="20" s="1"/>
  <c r="S67" i="20" s="1"/>
  <c r="S68" i="20" s="1"/>
  <c r="S69" i="20" s="1"/>
  <c r="S70" i="20" s="1"/>
  <c r="S71" i="20" s="1"/>
  <c r="S73" i="20" s="1"/>
  <c r="S31" i="14"/>
  <c r="S32" i="14" s="1"/>
  <c r="S33" i="14" s="1"/>
  <c r="S34" i="14" s="1"/>
  <c r="S35" i="14" s="1"/>
  <c r="S36" i="14" s="1"/>
  <c r="S37" i="14" s="1"/>
  <c r="S38" i="14" s="1"/>
  <c r="S39" i="14" s="1"/>
  <c r="S40" i="14" s="1"/>
  <c r="S41" i="14" s="1"/>
  <c r="S42" i="14" s="1"/>
  <c r="S43" i="14" s="1"/>
  <c r="S45" i="14" s="1"/>
  <c r="S46" i="14" s="1"/>
  <c r="S47" i="14" s="1"/>
  <c r="S49" i="14" s="1"/>
  <c r="S50" i="14" s="1"/>
  <c r="S51" i="14" s="1"/>
  <c r="S53" i="14" s="1"/>
  <c r="S54" i="14" s="1"/>
  <c r="S55" i="14" s="1"/>
  <c r="S56" i="14" s="1"/>
  <c r="S57" i="14" s="1"/>
  <c r="S58" i="14" s="1"/>
  <c r="S59" i="14" s="1"/>
  <c r="S60" i="14" s="1"/>
  <c r="S61" i="14" s="1"/>
  <c r="S62" i="14" s="1"/>
  <c r="S63" i="14" s="1"/>
  <c r="S64" i="14" s="1"/>
  <c r="S65" i="14" s="1"/>
  <c r="S66" i="14" s="1"/>
  <c r="S67" i="14" s="1"/>
  <c r="S68" i="14" s="1"/>
  <c r="S69" i="14" s="1"/>
  <c r="S70" i="14" s="1"/>
  <c r="S71" i="14" s="1"/>
  <c r="S73" i="14" s="1"/>
  <c r="S33" i="10"/>
  <c r="S34" i="10" s="1"/>
  <c r="S35" i="10" s="1"/>
  <c r="S36" i="10" s="1"/>
  <c r="S37" i="10" s="1"/>
  <c r="S38" i="10" s="1"/>
  <c r="S39" i="10" s="1"/>
  <c r="S40" i="10" s="1"/>
  <c r="S41" i="10" s="1"/>
  <c r="S42" i="10" s="1"/>
  <c r="S43" i="10" s="1"/>
  <c r="S45" i="10" s="1"/>
  <c r="S46" i="10" s="1"/>
  <c r="S47" i="10" s="1"/>
  <c r="S49" i="10" s="1"/>
  <c r="S50" i="10" s="1"/>
  <c r="S51" i="10" s="1"/>
  <c r="S53" i="10" s="1"/>
  <c r="S54" i="10" s="1"/>
  <c r="S55" i="10" s="1"/>
  <c r="S56" i="10" s="1"/>
  <c r="S57" i="10" s="1"/>
  <c r="S58" i="10" s="1"/>
  <c r="S59" i="10" s="1"/>
  <c r="S60" i="10" s="1"/>
  <c r="S61" i="10" s="1"/>
  <c r="S62" i="10" s="1"/>
  <c r="S63" i="10" s="1"/>
  <c r="S64" i="10" s="1"/>
  <c r="S65" i="10" s="1"/>
  <c r="S66" i="10" s="1"/>
  <c r="S67" i="10" s="1"/>
  <c r="S68" i="10" s="1"/>
  <c r="S69" i="10" s="1"/>
  <c r="S70" i="10" s="1"/>
  <c r="S71" i="10" s="1"/>
  <c r="S73" i="10" s="1"/>
  <c r="S46" i="8"/>
  <c r="S47" i="8" s="1"/>
  <c r="S49" i="8" s="1"/>
  <c r="S50" i="8" s="1"/>
  <c r="S51" i="8" s="1"/>
  <c r="S53" i="8" s="1"/>
  <c r="S54" i="8" s="1"/>
  <c r="S55" i="8" s="1"/>
  <c r="S56" i="8" s="1"/>
  <c r="S57" i="8" s="1"/>
  <c r="S58" i="8" s="1"/>
  <c r="S59" i="8" s="1"/>
  <c r="S60" i="8" s="1"/>
  <c r="S61" i="8" s="1"/>
  <c r="S62" i="8" s="1"/>
  <c r="S63" i="8" s="1"/>
  <c r="S64" i="8" s="1"/>
  <c r="S65" i="8" s="1"/>
  <c r="S66" i="8" s="1"/>
  <c r="S67" i="8" s="1"/>
  <c r="S68" i="8" s="1"/>
  <c r="S69" i="8" s="1"/>
  <c r="S70" i="8" s="1"/>
  <c r="S71" i="8" s="1"/>
  <c r="S73" i="8" s="1"/>
  <c r="S32" i="11"/>
  <c r="S33" i="11" s="1"/>
  <c r="S34" i="11"/>
  <c r="S35" i="11" s="1"/>
  <c r="S36" i="11" s="1"/>
  <c r="S37" i="11" s="1"/>
  <c r="S38" i="11" s="1"/>
  <c r="S39" i="11" s="1"/>
  <c r="S40" i="11" s="1"/>
  <c r="S41" i="11" s="1"/>
  <c r="S42" i="11" s="1"/>
  <c r="S43" i="11" s="1"/>
  <c r="S45" i="11" s="1"/>
  <c r="S46" i="11" s="1"/>
  <c r="S47" i="11" s="1"/>
  <c r="S49" i="11" s="1"/>
  <c r="S50" i="11" s="1"/>
  <c r="S51" i="11" s="1"/>
  <c r="S53" i="11" s="1"/>
  <c r="S54" i="11" s="1"/>
  <c r="S55" i="11" s="1"/>
  <c r="S56" i="11" s="1"/>
  <c r="S57" i="11" s="1"/>
  <c r="S58" i="11" s="1"/>
  <c r="S59" i="11" s="1"/>
  <c r="S60" i="11" s="1"/>
  <c r="S61" i="11" s="1"/>
  <c r="S62" i="11" s="1"/>
  <c r="S63" i="11" s="1"/>
  <c r="S64" i="11" s="1"/>
  <c r="S65" i="11" s="1"/>
  <c r="S66" i="11" s="1"/>
  <c r="S67" i="11" s="1"/>
  <c r="S68" i="11" s="1"/>
  <c r="S69" i="11" s="1"/>
  <c r="S70" i="11" s="1"/>
  <c r="S71" i="11" s="1"/>
  <c r="S73" i="11" s="1"/>
  <c r="S58" i="18"/>
  <c r="S59" i="18" s="1"/>
  <c r="S60" i="18" s="1"/>
  <c r="S61" i="18" s="1"/>
  <c r="S62" i="18" s="1"/>
  <c r="S63" i="18" s="1"/>
  <c r="S64" i="18" s="1"/>
  <c r="S65" i="18" s="1"/>
  <c r="S66" i="18" s="1"/>
  <c r="S67" i="18" s="1"/>
  <c r="S68" i="18" s="1"/>
  <c r="S69" i="18" s="1"/>
  <c r="S70" i="18" s="1"/>
  <c r="S71" i="18" s="1"/>
  <c r="S73" i="18" s="1"/>
  <c r="S35" i="15"/>
  <c r="S36" i="15" s="1"/>
  <c r="S37" i="15" s="1"/>
  <c r="S38" i="15" s="1"/>
  <c r="S39" i="15" s="1"/>
  <c r="S40" i="15" s="1"/>
  <c r="S41" i="15" s="1"/>
  <c r="S42" i="15" s="1"/>
  <c r="S43" i="15" s="1"/>
  <c r="S45" i="15" s="1"/>
  <c r="S46" i="15" s="1"/>
  <c r="S47" i="15" s="1"/>
  <c r="S49" i="15" s="1"/>
  <c r="S50" i="15" s="1"/>
  <c r="S51" i="15" s="1"/>
  <c r="S53" i="15" s="1"/>
  <c r="S54" i="15" s="1"/>
  <c r="S55" i="15" s="1"/>
  <c r="S56" i="15" s="1"/>
  <c r="S57" i="15" s="1"/>
  <c r="S58" i="15" s="1"/>
  <c r="S59" i="15" s="1"/>
  <c r="S60" i="15" s="1"/>
  <c r="S61" i="15" s="1"/>
  <c r="S62" i="15" s="1"/>
  <c r="S63" i="15" s="1"/>
  <c r="S64" i="15" s="1"/>
  <c r="S65" i="15" s="1"/>
  <c r="S66" i="15" s="1"/>
  <c r="S67" i="15" s="1"/>
  <c r="S68" i="15" s="1"/>
  <c r="S69" i="15" s="1"/>
  <c r="S70" i="15" s="1"/>
  <c r="S71" i="15" s="1"/>
  <c r="S73" i="15" s="1"/>
  <c r="R25" i="5"/>
  <c r="R23" i="22"/>
  <c r="R22" i="22"/>
  <c r="R26" i="8"/>
  <c r="R24" i="8"/>
  <c r="R23" i="8"/>
  <c r="R26" i="5"/>
  <c r="R21" i="9"/>
  <c r="R24" i="7"/>
  <c r="R25" i="13"/>
  <c r="R21" i="21"/>
  <c r="R27" i="6"/>
  <c r="R25" i="6"/>
  <c r="R25" i="17"/>
  <c r="R26" i="6"/>
  <c r="R26" i="17"/>
  <c r="R24" i="17"/>
  <c r="R23" i="15"/>
  <c r="R21" i="10"/>
  <c r="R26" i="7"/>
  <c r="R27" i="7"/>
  <c r="R25" i="7"/>
  <c r="R29" i="7"/>
  <c r="R28" i="7"/>
  <c r="R26" i="13"/>
  <c r="R24" i="19"/>
  <c r="R22" i="11"/>
  <c r="R22" i="23"/>
  <c r="R23" i="12"/>
  <c r="R23" i="18"/>
  <c r="R23" i="19"/>
  <c r="R23" i="21"/>
  <c r="R25" i="22"/>
  <c r="P10" i="1"/>
  <c r="R24" i="4"/>
  <c r="P11" i="1" a="1"/>
  <c r="M11" i="1"/>
  <c r="S34" i="23" l="1"/>
  <c r="S35" i="23" s="1"/>
  <c r="S36" i="23" s="1"/>
  <c r="S37" i="23" s="1"/>
  <c r="S38" i="23" s="1"/>
  <c r="S39" i="23" s="1"/>
  <c r="S40" i="23" s="1"/>
  <c r="S41" i="23" s="1"/>
  <c r="S42" i="23" s="1"/>
  <c r="S43" i="23" s="1"/>
  <c r="S45" i="23" s="1"/>
  <c r="S46" i="23" s="1"/>
  <c r="S47" i="23" s="1"/>
  <c r="S49" i="23" s="1"/>
  <c r="S50" i="23" s="1"/>
  <c r="S51" i="23" s="1"/>
  <c r="S53" i="23" s="1"/>
  <c r="S54" i="23" s="1"/>
  <c r="S55" i="23" s="1"/>
  <c r="S56" i="23" s="1"/>
  <c r="S57" i="23" s="1"/>
  <c r="S58" i="23" s="1"/>
  <c r="S59" i="23" s="1"/>
  <c r="S60" i="23" s="1"/>
  <c r="S61" i="23" s="1"/>
  <c r="S62" i="23" s="1"/>
  <c r="S63" i="23" s="1"/>
  <c r="S64" i="23" s="1"/>
  <c r="S65" i="23" s="1"/>
  <c r="S66" i="23" s="1"/>
  <c r="S67" i="23" s="1"/>
  <c r="S68" i="23" s="1"/>
  <c r="S69" i="23" s="1"/>
  <c r="S70" i="23" s="1"/>
  <c r="S71" i="23" s="1"/>
  <c r="S73" i="23" s="1"/>
  <c r="R26" i="14"/>
  <c r="N10" i="1"/>
  <c r="R26" i="22"/>
  <c r="R27" i="22"/>
  <c r="R25" i="8"/>
  <c r="R27" i="8"/>
  <c r="R25" i="14"/>
  <c r="R28" i="5"/>
  <c r="R22" i="9"/>
  <c r="R24" i="20"/>
  <c r="R28" i="6"/>
  <c r="R27" i="17"/>
  <c r="R26" i="20"/>
  <c r="R25" i="20"/>
  <c r="R27" i="14"/>
  <c r="R29" i="17"/>
  <c r="R30" i="7"/>
  <c r="R27" i="13"/>
  <c r="R25" i="12"/>
  <c r="R22" i="10"/>
  <c r="R32" i="7"/>
  <c r="R24" i="18"/>
  <c r="R25" i="11"/>
  <c r="R24" i="11"/>
  <c r="R23" i="11"/>
  <c r="R31" i="7"/>
  <c r="R25" i="19"/>
  <c r="R72" i="16"/>
  <c r="R34" i="16"/>
  <c r="R25" i="16"/>
  <c r="R67" i="16"/>
  <c r="R36" i="16"/>
  <c r="R62" i="16"/>
  <c r="R48" i="16"/>
  <c r="R50" i="16"/>
  <c r="R30" i="16"/>
  <c r="R53" i="16"/>
  <c r="R41" i="16"/>
  <c r="R61" i="16"/>
  <c r="R51" i="16"/>
  <c r="R38" i="16"/>
  <c r="R39" i="16"/>
  <c r="R33" i="16"/>
  <c r="R46" i="16"/>
  <c r="R68" i="16"/>
  <c r="R63" i="16"/>
  <c r="R69" i="16"/>
  <c r="R66" i="16"/>
  <c r="R73" i="16"/>
  <c r="R60" i="16"/>
  <c r="R26" i="16"/>
  <c r="R28" i="16"/>
  <c r="R27" i="16"/>
  <c r="R57" i="16"/>
  <c r="R71" i="16"/>
  <c r="R64" i="16"/>
  <c r="R32" i="16"/>
  <c r="R58" i="16"/>
  <c r="R40" i="16"/>
  <c r="R31" i="16"/>
  <c r="R44" i="16"/>
  <c r="R49" i="16"/>
  <c r="R54" i="16"/>
  <c r="R70" i="16"/>
  <c r="R52" i="16"/>
  <c r="R47" i="16"/>
  <c r="R56" i="16"/>
  <c r="R37" i="16"/>
  <c r="R29" i="16"/>
  <c r="R59" i="16"/>
  <c r="R65" i="16"/>
  <c r="R35" i="16"/>
  <c r="R42" i="16"/>
  <c r="R55" i="16"/>
  <c r="R45" i="16"/>
  <c r="R43" i="16"/>
  <c r="R28" i="13"/>
  <c r="P11" i="1"/>
  <c r="N11" i="1" s="1"/>
  <c r="P12" i="1" a="1"/>
  <c r="M12" i="1"/>
  <c r="R27" i="5" l="1"/>
  <c r="R27" i="20"/>
  <c r="R23" i="9"/>
  <c r="R24" i="9"/>
  <c r="R29" i="13"/>
  <c r="R30" i="13"/>
  <c r="R30" i="6"/>
  <c r="R27" i="19"/>
  <c r="R26" i="19"/>
  <c r="R36" i="13"/>
  <c r="R31" i="13"/>
  <c r="R41" i="13"/>
  <c r="R40" i="13"/>
  <c r="R39" i="13"/>
  <c r="R43" i="13"/>
  <c r="R32" i="13"/>
  <c r="R73" i="13"/>
  <c r="R69" i="13"/>
  <c r="R44" i="13"/>
  <c r="R24" i="21"/>
  <c r="R56" i="13"/>
  <c r="R25" i="18"/>
  <c r="R62" i="13"/>
  <c r="R59" i="13"/>
  <c r="R48" i="13"/>
  <c r="R54" i="13"/>
  <c r="R65" i="13"/>
  <c r="R25" i="15"/>
  <c r="R71" i="13"/>
  <c r="R23" i="23"/>
  <c r="R49" i="13"/>
  <c r="R52" i="13"/>
  <c r="R46" i="13"/>
  <c r="R67" i="13"/>
  <c r="R60" i="13"/>
  <c r="R45" i="13"/>
  <c r="R50" i="13"/>
  <c r="R66" i="13"/>
  <c r="R34" i="13"/>
  <c r="R29" i="22"/>
  <c r="R53" i="13"/>
  <c r="R38" i="13"/>
  <c r="R70" i="13"/>
  <c r="R37" i="13"/>
  <c r="R33" i="13"/>
  <c r="R61" i="13"/>
  <c r="R72" i="13"/>
  <c r="R35" i="13"/>
  <c r="R64" i="13"/>
  <c r="R51" i="13"/>
  <c r="R34" i="7"/>
  <c r="R28" i="22"/>
  <c r="R55" i="13"/>
  <c r="R58" i="13"/>
  <c r="R47" i="13"/>
  <c r="R33" i="7"/>
  <c r="R72" i="12"/>
  <c r="R71" i="12"/>
  <c r="R29" i="12"/>
  <c r="R43" i="12"/>
  <c r="R62" i="12"/>
  <c r="R34" i="12"/>
  <c r="R53" i="12"/>
  <c r="R47" i="12"/>
  <c r="R26" i="12"/>
  <c r="R52" i="12"/>
  <c r="R59" i="12"/>
  <c r="R63" i="12"/>
  <c r="R66" i="12"/>
  <c r="R27" i="12"/>
  <c r="R65" i="12"/>
  <c r="R64" i="12"/>
  <c r="R32" i="12"/>
  <c r="R31" i="12"/>
  <c r="R67" i="12"/>
  <c r="R60" i="12"/>
  <c r="R48" i="12"/>
  <c r="R61" i="12"/>
  <c r="R30" i="12"/>
  <c r="R37" i="12"/>
  <c r="R35" i="12"/>
  <c r="R44" i="12"/>
  <c r="R73" i="12"/>
  <c r="R68" i="12"/>
  <c r="R28" i="12"/>
  <c r="R58" i="12"/>
  <c r="R39" i="12"/>
  <c r="R51" i="12"/>
  <c r="R45" i="12"/>
  <c r="R38" i="12"/>
  <c r="R33" i="12"/>
  <c r="R55" i="12"/>
  <c r="R54" i="12"/>
  <c r="R41" i="12"/>
  <c r="R46" i="12"/>
  <c r="R56" i="12"/>
  <c r="R36" i="12"/>
  <c r="R69" i="12"/>
  <c r="R49" i="12"/>
  <c r="R40" i="12"/>
  <c r="R57" i="12"/>
  <c r="R50" i="12"/>
  <c r="R42" i="12"/>
  <c r="R70" i="12"/>
  <c r="R63" i="13"/>
  <c r="R42" i="13"/>
  <c r="R57" i="13"/>
  <c r="R68" i="13"/>
  <c r="R28" i="8"/>
  <c r="R29" i="8"/>
  <c r="M13" i="1"/>
  <c r="P12" i="1"/>
  <c r="N12" i="1" s="1"/>
  <c r="N13" i="1" l="1"/>
  <c r="R28" i="20"/>
  <c r="R24" i="23"/>
  <c r="R31" i="6"/>
  <c r="R29" i="6"/>
  <c r="R29" i="14"/>
  <c r="R25" i="21"/>
  <c r="R26" i="23"/>
  <c r="R71" i="14"/>
  <c r="R30" i="14"/>
  <c r="R52" i="14"/>
  <c r="R31" i="14"/>
  <c r="R73" i="14"/>
  <c r="R61" i="14"/>
  <c r="R48" i="14"/>
  <c r="R47" i="14"/>
  <c r="R39" i="14"/>
  <c r="R55" i="14"/>
  <c r="R69" i="14"/>
  <c r="R49" i="14"/>
  <c r="R44" i="14"/>
  <c r="R59" i="14"/>
  <c r="R65" i="14"/>
  <c r="R51" i="14"/>
  <c r="R46" i="14"/>
  <c r="R34" i="8"/>
  <c r="R33" i="14"/>
  <c r="R50" i="14"/>
  <c r="R56" i="14"/>
  <c r="R28" i="17"/>
  <c r="R34" i="14"/>
  <c r="R58" i="14"/>
  <c r="R28" i="14"/>
  <c r="R37" i="14"/>
  <c r="R42" i="14"/>
  <c r="R45" i="14"/>
  <c r="R35" i="14"/>
  <c r="R72" i="14"/>
  <c r="R32" i="14"/>
  <c r="R70" i="14"/>
  <c r="R57" i="14"/>
  <c r="R68" i="14"/>
  <c r="R40" i="14"/>
  <c r="R66" i="14"/>
  <c r="R53" i="14"/>
  <c r="R26" i="21"/>
  <c r="R43" i="14"/>
  <c r="R54" i="14"/>
  <c r="R64" i="14"/>
  <c r="R62" i="14"/>
  <c r="R63" i="14"/>
  <c r="R60" i="14"/>
  <c r="R32" i="8"/>
  <c r="R30" i="8"/>
  <c r="R36" i="14"/>
  <c r="R38" i="14"/>
  <c r="R67" i="14"/>
  <c r="R41" i="14"/>
  <c r="R25" i="23"/>
  <c r="R33" i="8"/>
  <c r="R26" i="11"/>
  <c r="R26" i="15"/>
  <c r="R30" i="22"/>
  <c r="R30" i="17"/>
  <c r="R26" i="18"/>
  <c r="R27" i="11"/>
  <c r="R31" i="8"/>
  <c r="R36" i="19"/>
  <c r="R43" i="19"/>
  <c r="R61" i="19"/>
  <c r="R53" i="19"/>
  <c r="R39" i="19"/>
  <c r="R45" i="19"/>
  <c r="R57" i="19"/>
  <c r="R68" i="19"/>
  <c r="R42" i="19"/>
  <c r="R71" i="19"/>
  <c r="R66" i="19"/>
  <c r="R28" i="19"/>
  <c r="R73" i="19"/>
  <c r="R48" i="19"/>
  <c r="R44" i="19"/>
  <c r="R41" i="19"/>
  <c r="R65" i="19"/>
  <c r="R69" i="19"/>
  <c r="R34" i="19"/>
  <c r="R72" i="19"/>
  <c r="R32" i="19"/>
  <c r="R54" i="19"/>
  <c r="R60" i="19"/>
  <c r="R33" i="19"/>
  <c r="R67" i="19"/>
  <c r="R52" i="19"/>
  <c r="R35" i="19"/>
  <c r="R47" i="19"/>
  <c r="R70" i="19"/>
  <c r="R63" i="19"/>
  <c r="R38" i="19"/>
  <c r="R49" i="19"/>
  <c r="R50" i="19"/>
  <c r="R51" i="19"/>
  <c r="R55" i="19"/>
  <c r="R58" i="19"/>
  <c r="R56" i="19"/>
  <c r="R62" i="19"/>
  <c r="R46" i="19"/>
  <c r="R40" i="19"/>
  <c r="R31" i="19"/>
  <c r="R30" i="19"/>
  <c r="R37" i="19"/>
  <c r="R59" i="19"/>
  <c r="R64" i="19"/>
  <c r="R29" i="19"/>
  <c r="R29" i="5"/>
  <c r="R32" i="6" l="1"/>
  <c r="R30" i="9"/>
  <c r="R25" i="9"/>
  <c r="R26" i="9"/>
  <c r="R27" i="9"/>
  <c r="R31" i="17"/>
  <c r="R36" i="8"/>
  <c r="R37" i="8"/>
  <c r="R44" i="8"/>
  <c r="R50" i="17"/>
  <c r="R47" i="8"/>
  <c r="R69" i="17"/>
  <c r="R45" i="17"/>
  <c r="R49" i="8"/>
  <c r="R43" i="17"/>
  <c r="R69" i="8"/>
  <c r="R55" i="8"/>
  <c r="R72" i="8"/>
  <c r="R58" i="8"/>
  <c r="R60" i="8"/>
  <c r="R65" i="17"/>
  <c r="R54" i="17"/>
  <c r="R37" i="17"/>
  <c r="R73" i="8"/>
  <c r="R51" i="17"/>
  <c r="R60" i="17"/>
  <c r="R46" i="17"/>
  <c r="R51" i="8"/>
  <c r="R59" i="8"/>
  <c r="R50" i="8"/>
  <c r="R62" i="8"/>
  <c r="R63" i="17"/>
  <c r="R39" i="17"/>
  <c r="R42" i="17"/>
  <c r="R63" i="8"/>
  <c r="R72" i="17"/>
  <c r="R38" i="8"/>
  <c r="R43" i="8"/>
  <c r="R48" i="17"/>
  <c r="R73" i="17"/>
  <c r="R49" i="17"/>
  <c r="R57" i="17"/>
  <c r="R59" i="17"/>
  <c r="R48" i="8"/>
  <c r="R57" i="8"/>
  <c r="R40" i="8"/>
  <c r="R52" i="8"/>
  <c r="R40" i="17"/>
  <c r="R38" i="17"/>
  <c r="R35" i="8"/>
  <c r="R56" i="8"/>
  <c r="R36" i="17"/>
  <c r="R65" i="8"/>
  <c r="R66" i="8"/>
  <c r="R46" i="8"/>
  <c r="R64" i="8"/>
  <c r="R71" i="17"/>
  <c r="R34" i="17"/>
  <c r="R28" i="23"/>
  <c r="R68" i="8"/>
  <c r="R62" i="17"/>
  <c r="R41" i="17"/>
  <c r="R32" i="17"/>
  <c r="R58" i="17"/>
  <c r="R54" i="8"/>
  <c r="R55" i="17"/>
  <c r="R61" i="8"/>
  <c r="R42" i="8"/>
  <c r="R71" i="8"/>
  <c r="R41" i="8"/>
  <c r="R56" i="17"/>
  <c r="R68" i="17"/>
  <c r="R52" i="17"/>
  <c r="R53" i="8"/>
  <c r="R33" i="17"/>
  <c r="R66" i="17"/>
  <c r="R45" i="8"/>
  <c r="R70" i="8"/>
  <c r="R70" i="17"/>
  <c r="R47" i="17"/>
  <c r="R35" i="17"/>
  <c r="R39" i="8"/>
  <c r="R53" i="17"/>
  <c r="R67" i="17"/>
  <c r="R44" i="17"/>
  <c r="R64" i="17"/>
  <c r="R67" i="8"/>
  <c r="R61" i="17"/>
  <c r="R58" i="20"/>
  <c r="R29" i="20"/>
  <c r="R35" i="7"/>
  <c r="R27" i="18"/>
  <c r="R28" i="21"/>
  <c r="R27" i="21"/>
  <c r="R27" i="15"/>
  <c r="R30" i="5"/>
  <c r="R29" i="9" l="1"/>
  <c r="R28" i="9"/>
  <c r="R27" i="23"/>
  <c r="R29" i="11"/>
  <c r="R28" i="11"/>
  <c r="R30" i="20"/>
  <c r="R36" i="20"/>
  <c r="R35" i="20"/>
  <c r="R65" i="20"/>
  <c r="R68" i="20"/>
  <c r="R66" i="20"/>
  <c r="R29" i="18"/>
  <c r="R28" i="15"/>
  <c r="R31" i="22"/>
  <c r="R26" i="10"/>
  <c r="R30" i="11"/>
  <c r="R33" i="20"/>
  <c r="R32" i="20"/>
  <c r="R47" i="20"/>
  <c r="R63" i="20"/>
  <c r="R53" i="20"/>
  <c r="R37" i="7"/>
  <c r="R51" i="20"/>
  <c r="R55" i="20"/>
  <c r="R31" i="20"/>
  <c r="R44" i="20"/>
  <c r="R40" i="20"/>
  <c r="R54" i="20"/>
  <c r="R64" i="20"/>
  <c r="R45" i="20"/>
  <c r="R50" i="20"/>
  <c r="R43" i="20"/>
  <c r="R41" i="20"/>
  <c r="R71" i="20"/>
  <c r="R36" i="7"/>
  <c r="R67" i="20"/>
  <c r="R52" i="20"/>
  <c r="R42" i="20"/>
  <c r="R69" i="20"/>
  <c r="R39" i="20"/>
  <c r="R70" i="20"/>
  <c r="R72" i="20"/>
  <c r="R49" i="20"/>
  <c r="R60" i="20"/>
  <c r="R31" i="5"/>
  <c r="R28" i="18"/>
  <c r="R46" i="20"/>
  <c r="R38" i="20"/>
  <c r="R37" i="20"/>
  <c r="R73" i="20"/>
  <c r="R59" i="20"/>
  <c r="R56" i="20"/>
  <c r="R61" i="20"/>
  <c r="R48" i="20"/>
  <c r="R62" i="20"/>
  <c r="R34" i="20"/>
  <c r="R57" i="20"/>
  <c r="R33" i="6" l="1"/>
  <c r="R35" i="6"/>
  <c r="R31" i="9"/>
  <c r="R33" i="11"/>
  <c r="R36" i="11"/>
  <c r="R32" i="11"/>
  <c r="R34" i="11"/>
  <c r="R31" i="11"/>
  <c r="R37" i="11"/>
  <c r="R38" i="11"/>
  <c r="R55" i="11"/>
  <c r="R48" i="11"/>
  <c r="R60" i="11"/>
  <c r="R61" i="11"/>
  <c r="R42" i="11"/>
  <c r="R68" i="11"/>
  <c r="R47" i="11"/>
  <c r="R46" i="11"/>
  <c r="R41" i="11"/>
  <c r="R62" i="11"/>
  <c r="R72" i="11"/>
  <c r="R58" i="11"/>
  <c r="R73" i="11"/>
  <c r="R57" i="11"/>
  <c r="R59" i="11"/>
  <c r="R39" i="11"/>
  <c r="R53" i="11"/>
  <c r="R67" i="11"/>
  <c r="R54" i="11"/>
  <c r="R45" i="11"/>
  <c r="R71" i="11"/>
  <c r="R52" i="11"/>
  <c r="R43" i="11"/>
  <c r="R51" i="11"/>
  <c r="R44" i="11"/>
  <c r="R56" i="11"/>
  <c r="R64" i="11"/>
  <c r="R49" i="11"/>
  <c r="R66" i="11"/>
  <c r="R50" i="11"/>
  <c r="R69" i="11"/>
  <c r="R35" i="11"/>
  <c r="R70" i="11"/>
  <c r="R65" i="11"/>
  <c r="R40" i="11"/>
  <c r="R63" i="11"/>
  <c r="R29" i="23"/>
  <c r="R33" i="5"/>
  <c r="R32" i="5"/>
  <c r="R32" i="22"/>
  <c r="R29" i="21"/>
  <c r="R49" i="23"/>
  <c r="R34" i="6" l="1"/>
  <c r="R33" i="9"/>
  <c r="R32" i="9"/>
  <c r="R28" i="10"/>
  <c r="R30" i="23"/>
  <c r="R34" i="22"/>
  <c r="R48" i="22"/>
  <c r="R33" i="22"/>
  <c r="R57" i="23"/>
  <c r="R46" i="10"/>
  <c r="R34" i="23"/>
  <c r="R60" i="23"/>
  <c r="R65" i="23"/>
  <c r="R71" i="23"/>
  <c r="R54" i="23"/>
  <c r="R30" i="18"/>
  <c r="R37" i="6"/>
  <c r="R69" i="23"/>
  <c r="R38" i="23"/>
  <c r="R46" i="23"/>
  <c r="R67" i="23"/>
  <c r="R52" i="23"/>
  <c r="R31" i="18"/>
  <c r="R30" i="21"/>
  <c r="R20" i="23"/>
  <c r="R31" i="23"/>
  <c r="R70" i="23"/>
  <c r="R43" i="23"/>
  <c r="R66" i="23"/>
  <c r="R68" i="23"/>
  <c r="R33" i="23"/>
  <c r="R59" i="23"/>
  <c r="R62" i="23"/>
  <c r="R50" i="23"/>
  <c r="R64" i="23"/>
  <c r="R32" i="23"/>
  <c r="R73" i="23"/>
  <c r="R45" i="23"/>
  <c r="R72" i="23"/>
  <c r="R37" i="23"/>
  <c r="R41" i="23"/>
  <c r="R63" i="23"/>
  <c r="R39" i="23"/>
  <c r="R35" i="23"/>
  <c r="R51" i="23"/>
  <c r="R58" i="23"/>
  <c r="R36" i="23"/>
  <c r="R48" i="23"/>
  <c r="R42" i="23"/>
  <c r="R47" i="23"/>
  <c r="R40" i="23"/>
  <c r="R44" i="23"/>
  <c r="R53" i="23"/>
  <c r="R55" i="23"/>
  <c r="R61" i="23"/>
  <c r="R56" i="23"/>
  <c r="R64" i="22" l="1"/>
  <c r="R57" i="22"/>
  <c r="R41" i="22"/>
  <c r="R51" i="22"/>
  <c r="R63" i="22"/>
  <c r="R62" i="22"/>
  <c r="R73" i="22"/>
  <c r="R65" i="22"/>
  <c r="R58" i="22"/>
  <c r="R45" i="22"/>
  <c r="R38" i="22"/>
  <c r="R50" i="22"/>
  <c r="R54" i="22"/>
  <c r="R66" i="22"/>
  <c r="R46" i="22"/>
  <c r="R42" i="22"/>
  <c r="R60" i="22"/>
  <c r="R61" i="22"/>
  <c r="R67" i="22"/>
  <c r="R69" i="22"/>
  <c r="R43" i="22"/>
  <c r="R44" i="22"/>
  <c r="R49" i="22"/>
  <c r="R47" i="22"/>
  <c r="R59" i="22"/>
  <c r="R68" i="22"/>
  <c r="R70" i="22"/>
  <c r="R36" i="22"/>
  <c r="R53" i="22"/>
  <c r="R39" i="22"/>
  <c r="R52" i="22"/>
  <c r="R40" i="22"/>
  <c r="R37" i="22"/>
  <c r="R55" i="22"/>
  <c r="R35" i="22"/>
  <c r="R72" i="22"/>
  <c r="R56" i="22"/>
  <c r="R71" i="22"/>
  <c r="R73" i="10"/>
  <c r="R64" i="10"/>
  <c r="R60" i="10"/>
  <c r="R65" i="10"/>
  <c r="R44" i="10"/>
  <c r="R50" i="10"/>
  <c r="R72" i="10"/>
  <c r="R49" i="10"/>
  <c r="R43" i="10"/>
  <c r="R55" i="10"/>
  <c r="R61" i="10"/>
  <c r="R39" i="10"/>
  <c r="R57" i="10"/>
  <c r="R41" i="10"/>
  <c r="R49" i="15"/>
  <c r="R33" i="10"/>
  <c r="R48" i="10"/>
  <c r="R36" i="10"/>
  <c r="R37" i="10"/>
  <c r="R34" i="10"/>
  <c r="R51" i="10"/>
  <c r="R42" i="10"/>
  <c r="R66" i="10"/>
  <c r="R53" i="10"/>
  <c r="R24" i="10"/>
  <c r="R25" i="10"/>
  <c r="R23" i="10"/>
  <c r="R27" i="10"/>
  <c r="R29" i="10"/>
  <c r="R69" i="10"/>
  <c r="R63" i="10"/>
  <c r="R31" i="10"/>
  <c r="R30" i="10"/>
  <c r="R62" i="10"/>
  <c r="R56" i="10"/>
  <c r="R40" i="10"/>
  <c r="R47" i="10"/>
  <c r="R54" i="10"/>
  <c r="R70" i="10"/>
  <c r="R52" i="10"/>
  <c r="R31" i="21"/>
  <c r="R68" i="10"/>
  <c r="R38" i="10"/>
  <c r="R32" i="10"/>
  <c r="R59" i="10"/>
  <c r="R71" i="10"/>
  <c r="R67" i="10"/>
  <c r="R35" i="10"/>
  <c r="R58" i="10"/>
  <c r="R45" i="10"/>
  <c r="R52" i="9" l="1"/>
  <c r="R34" i="9"/>
  <c r="R44" i="7"/>
  <c r="R48" i="7"/>
  <c r="R47" i="7"/>
  <c r="R56" i="7"/>
  <c r="R54" i="7"/>
  <c r="R73" i="7"/>
  <c r="R46" i="7"/>
  <c r="R63" i="7"/>
  <c r="R60" i="7"/>
  <c r="R67" i="7"/>
  <c r="R52" i="7"/>
  <c r="R64" i="7"/>
  <c r="R53" i="7"/>
  <c r="R49" i="7"/>
  <c r="R61" i="7"/>
  <c r="R55" i="7"/>
  <c r="R43" i="7"/>
  <c r="R71" i="7"/>
  <c r="R65" i="7"/>
  <c r="R40" i="7"/>
  <c r="R38" i="7"/>
  <c r="R57" i="7"/>
  <c r="R62" i="7"/>
  <c r="R45" i="7"/>
  <c r="R39" i="7"/>
  <c r="R70" i="7"/>
  <c r="R72" i="7"/>
  <c r="R66" i="7"/>
  <c r="R41" i="7"/>
  <c r="R42" i="7"/>
  <c r="R50" i="7"/>
  <c r="R51" i="7"/>
  <c r="R59" i="7"/>
  <c r="R68" i="7"/>
  <c r="R69" i="7"/>
  <c r="R62" i="15"/>
  <c r="R24" i="15"/>
  <c r="R70" i="15"/>
  <c r="R56" i="15"/>
  <c r="R42" i="15"/>
  <c r="R33" i="15"/>
  <c r="R41" i="15"/>
  <c r="R57" i="15"/>
  <c r="R58" i="15"/>
  <c r="R47" i="15"/>
  <c r="R46" i="15"/>
  <c r="R36" i="15"/>
  <c r="R29" i="15"/>
  <c r="R68" i="15"/>
  <c r="R44" i="15"/>
  <c r="R31" i="15"/>
  <c r="R63" i="15"/>
  <c r="R53" i="15"/>
  <c r="R59" i="15"/>
  <c r="R34" i="15"/>
  <c r="R35" i="15"/>
  <c r="R48" i="15"/>
  <c r="R67" i="15"/>
  <c r="R60" i="15"/>
  <c r="R40" i="15"/>
  <c r="R38" i="15"/>
  <c r="R43" i="15"/>
  <c r="R65" i="15"/>
  <c r="R55" i="15"/>
  <c r="R71" i="15"/>
  <c r="R32" i="15"/>
  <c r="R37" i="15"/>
  <c r="R69" i="15"/>
  <c r="R54" i="15"/>
  <c r="R64" i="15"/>
  <c r="R61" i="15"/>
  <c r="R66" i="15"/>
  <c r="R72" i="15"/>
  <c r="R30" i="15"/>
  <c r="R52" i="15"/>
  <c r="R51" i="15"/>
  <c r="R39" i="15"/>
  <c r="R50" i="15"/>
  <c r="R45" i="15"/>
  <c r="R73" i="15"/>
  <c r="R56" i="5"/>
  <c r="R58" i="7"/>
  <c r="R46" i="9" l="1"/>
  <c r="R37" i="9"/>
  <c r="R68" i="9"/>
  <c r="R61" i="9"/>
  <c r="R65" i="9"/>
  <c r="R63" i="9"/>
  <c r="R53" i="9"/>
  <c r="R45" i="9"/>
  <c r="R47" i="9"/>
  <c r="R41" i="9"/>
  <c r="R72" i="9"/>
  <c r="R58" i="9"/>
  <c r="R55" i="9"/>
  <c r="R56" i="9"/>
  <c r="R50" i="9"/>
  <c r="R69" i="9"/>
  <c r="R73" i="9"/>
  <c r="R40" i="9"/>
  <c r="R48" i="9"/>
  <c r="R49" i="9"/>
  <c r="R66" i="9"/>
  <c r="R38" i="9"/>
  <c r="R59" i="9"/>
  <c r="R71" i="9"/>
  <c r="R44" i="9"/>
  <c r="R39" i="9"/>
  <c r="R67" i="9"/>
  <c r="R36" i="9"/>
  <c r="R51" i="9"/>
  <c r="R60" i="9"/>
  <c r="R62" i="9"/>
  <c r="R57" i="9"/>
  <c r="R54" i="9"/>
  <c r="R70" i="9"/>
  <c r="R43" i="9"/>
  <c r="R64" i="9"/>
  <c r="R35" i="9"/>
  <c r="R42" i="9"/>
  <c r="R37" i="18"/>
  <c r="R73" i="5"/>
  <c r="R39" i="5"/>
  <c r="R61" i="5"/>
  <c r="R70" i="5"/>
  <c r="R48" i="5"/>
  <c r="R34" i="5"/>
  <c r="R42" i="5"/>
  <c r="R71" i="5"/>
  <c r="R62" i="5"/>
  <c r="R55" i="5"/>
  <c r="R35" i="5"/>
  <c r="R59" i="5"/>
  <c r="R65" i="5"/>
  <c r="R40" i="5"/>
  <c r="R52" i="5"/>
  <c r="R51" i="5"/>
  <c r="R58" i="5"/>
  <c r="R53" i="5"/>
  <c r="R49" i="5"/>
  <c r="R36" i="5"/>
  <c r="R44" i="5"/>
  <c r="R60" i="5"/>
  <c r="R72" i="5"/>
  <c r="R68" i="5"/>
  <c r="R57" i="5"/>
  <c r="R37" i="5"/>
  <c r="R50" i="5"/>
  <c r="R38" i="5"/>
  <c r="R43" i="5"/>
  <c r="R66" i="5"/>
  <c r="R67" i="5"/>
  <c r="R69" i="5"/>
  <c r="R64" i="5"/>
  <c r="R46" i="5"/>
  <c r="R47" i="5"/>
  <c r="R54" i="5"/>
  <c r="R63" i="5"/>
  <c r="R41" i="5"/>
  <c r="R45" i="5"/>
  <c r="R36" i="21"/>
  <c r="R47" i="21" l="1"/>
  <c r="R38" i="21"/>
  <c r="R68" i="21"/>
  <c r="R65" i="21"/>
  <c r="R37" i="21"/>
  <c r="R35" i="21"/>
  <c r="R49" i="21"/>
  <c r="R64" i="21"/>
  <c r="R72" i="21"/>
  <c r="R42" i="21"/>
  <c r="R63" i="21"/>
  <c r="R43" i="21"/>
  <c r="R54" i="21"/>
  <c r="R46" i="21"/>
  <c r="R71" i="21"/>
  <c r="R70" i="21"/>
  <c r="R41" i="21"/>
  <c r="R62" i="21"/>
  <c r="R73" i="21"/>
  <c r="R58" i="21"/>
  <c r="R33" i="21"/>
  <c r="R34" i="21"/>
  <c r="R44" i="21"/>
  <c r="R61" i="21"/>
  <c r="R59" i="21"/>
  <c r="R48" i="21"/>
  <c r="R67" i="21"/>
  <c r="R32" i="21"/>
  <c r="R60" i="21"/>
  <c r="R55" i="21"/>
  <c r="R53" i="21"/>
  <c r="R69" i="21"/>
  <c r="R51" i="21"/>
  <c r="R66" i="21"/>
  <c r="R39" i="21"/>
  <c r="R56" i="21"/>
  <c r="R50" i="21"/>
  <c r="R40" i="21"/>
  <c r="R45" i="21"/>
  <c r="R57" i="21"/>
  <c r="R55" i="6"/>
  <c r="R50" i="6"/>
  <c r="R71" i="6"/>
  <c r="R40" i="6"/>
  <c r="R36" i="6"/>
  <c r="R39" i="6"/>
  <c r="R45" i="6"/>
  <c r="R58" i="6"/>
  <c r="R68" i="6"/>
  <c r="R63" i="6"/>
  <c r="R47" i="6"/>
  <c r="R54" i="6"/>
  <c r="R66" i="6"/>
  <c r="R38" i="6"/>
  <c r="R60" i="6"/>
  <c r="R56" i="6"/>
  <c r="R72" i="6"/>
  <c r="R59" i="6"/>
  <c r="R70" i="6"/>
  <c r="R43" i="6"/>
  <c r="R73" i="6"/>
  <c r="R42" i="6"/>
  <c r="R64" i="6"/>
  <c r="R53" i="6"/>
  <c r="R65" i="6"/>
  <c r="R57" i="6"/>
  <c r="R41" i="6"/>
  <c r="R51" i="6"/>
  <c r="R44" i="6"/>
  <c r="R61" i="6"/>
  <c r="R67" i="6"/>
  <c r="R48" i="6"/>
  <c r="R46" i="6"/>
  <c r="R69" i="6"/>
  <c r="R62" i="6"/>
  <c r="R49" i="6"/>
  <c r="R52" i="21"/>
  <c r="R52" i="6"/>
  <c r="R57" i="18"/>
  <c r="R64" i="18"/>
  <c r="R62" i="18"/>
  <c r="R34" i="18"/>
  <c r="R53" i="18"/>
  <c r="R49" i="18"/>
  <c r="R50" i="18"/>
  <c r="R35" i="18"/>
  <c r="R69" i="18"/>
  <c r="R32" i="18"/>
  <c r="R68" i="18"/>
  <c r="R54" i="18"/>
  <c r="R72" i="18"/>
  <c r="R40" i="18"/>
  <c r="R70" i="18"/>
  <c r="R71" i="18"/>
  <c r="R52" i="18"/>
  <c r="R67" i="18"/>
  <c r="R42" i="18"/>
  <c r="R48" i="18"/>
  <c r="R73" i="18"/>
  <c r="R51" i="18"/>
  <c r="R44" i="18"/>
  <c r="R60" i="18"/>
  <c r="R63" i="18"/>
  <c r="R55" i="18"/>
  <c r="R39" i="18"/>
  <c r="R65" i="18"/>
  <c r="R46" i="18"/>
  <c r="R56" i="18"/>
  <c r="R61" i="18"/>
  <c r="R45" i="18"/>
  <c r="R59" i="18"/>
  <c r="R38" i="18"/>
  <c r="R36" i="18"/>
  <c r="R43" i="18"/>
  <c r="R41" i="18"/>
  <c r="R58" i="18"/>
  <c r="R66" i="18"/>
  <c r="R33" i="18"/>
  <c r="R47" i="18"/>
  <c r="R54" i="4" l="1"/>
  <c r="R65" i="4"/>
  <c r="R66" i="4"/>
  <c r="R38" i="4"/>
  <c r="R32" i="4"/>
  <c r="R52" i="4"/>
  <c r="R44" i="4"/>
  <c r="R56" i="4"/>
  <c r="R58" i="4"/>
  <c r="R48" i="4"/>
  <c r="R43" i="4"/>
  <c r="R68" i="4"/>
  <c r="R53" i="4"/>
  <c r="R25" i="4"/>
  <c r="R36" i="4"/>
  <c r="R49" i="4"/>
  <c r="R30" i="4"/>
  <c r="R28" i="4"/>
  <c r="R50" i="4"/>
  <c r="R61" i="4"/>
  <c r="R51" i="4"/>
  <c r="R37" i="4"/>
  <c r="R60" i="4"/>
  <c r="R34" i="4"/>
  <c r="R29" i="4"/>
  <c r="R42" i="4"/>
  <c r="R59" i="4"/>
  <c r="R64" i="4"/>
  <c r="R73" i="4"/>
  <c r="R71" i="4"/>
  <c r="R67" i="4"/>
  <c r="R39" i="4"/>
  <c r="R69" i="4"/>
  <c r="R55" i="4"/>
  <c r="R70" i="4"/>
  <c r="R33" i="4"/>
  <c r="R35" i="4"/>
  <c r="R46" i="4"/>
  <c r="R26" i="4"/>
  <c r="R45" i="4"/>
  <c r="R41" i="4"/>
  <c r="R63" i="4"/>
  <c r="R72" i="4"/>
  <c r="R47" i="4"/>
  <c r="R62" i="4"/>
  <c r="R40" i="4"/>
  <c r="R27" i="4"/>
  <c r="R31" i="4"/>
  <c r="R5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N92" authorId="0" shapeId="0" xr:uid="{95C4AE0B-3737-42B0-BC5F-98DC5A3130C9}">
      <text>
        <r>
          <rPr>
            <b/>
            <sz val="9"/>
            <color indexed="81"/>
            <rFont val="BIZ UDPゴシック"/>
            <family val="3"/>
            <charset val="128"/>
          </rPr>
          <t>総括票「９　再生可能エネルギー源利用設備等の導入計画及び状況」における評価の対象となります。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8E3235EB-DE9B-45BA-B386-9ED00D0D1201}">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98AC3319-6249-4281-99B4-1FA3F404B7D4}">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935839D7-46A5-4C61-94E4-E24874406329}">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C2A1E7BD-DB65-4CB7-8E4C-12F8DB666D69}">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118E55EF-C201-400C-8E60-3867228F954A}">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1101CD77-3FCE-4534-B0DF-EF77100AE954}">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E2A89176-705A-4D5B-9D8D-F0C29D8C7F7B}">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CDE63500-1D66-4FC5-8E95-17BBF76C69D5}">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A0848F97-D350-445B-A9E3-CE043BFFFD03}">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65D2CA67-C807-4BB5-931A-BA3669068022}">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169FE876-0767-405A-9A28-957DC71A6317}">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08C073F6-D208-4377-A22B-FC846BCC47A8}">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9633B6BB-9674-43A5-BDB5-3677ABDDF19D}">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9278D79B-1177-4E1E-A4B9-56B9B6BBFBEB}">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CF5E9B90-9BF3-4160-AF10-A4085FC135CF}">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12A70469-78CB-40A6-B6DA-E58864E0325A}">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A28B544E-2483-44FA-B5D6-7BB6A599E27C}">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A0CD765E-E5E5-4C8F-9DD2-65A42F5C36DD}">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265D1DE3-2A9B-4BD8-BA3C-E7DC73253449}">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1800C915-7CD5-4C5A-95A4-675C2CA44498}">
      <text>
        <r>
          <rPr>
            <b/>
            <sz val="9"/>
            <color indexed="81"/>
            <rFont val="BIZ UDPゴシック"/>
            <family val="3"/>
            <charset val="128"/>
          </rPr>
          <t xml:space="preserve">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
</t>
        </r>
      </text>
    </comment>
    <comment ref="O23" authorId="0" shapeId="0" xr:uid="{033589D6-77FC-4075-BB17-FFE2C4895DCD}">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90232377-D99B-4D4E-963F-436022E1103B}">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E95C914F-23A5-40D8-A294-F8D90B8F9214}">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D20F2FD4-F3B2-4E39-B92E-A9B4F3D852C8}">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EC32020D-0F26-4410-956D-C448736A6EB1}">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8DFDFC3E-0E54-409D-B6C4-0ED25CEA8C57}">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A5E1CA3C-B321-434D-BA13-51DCEADBF9C0}">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3E10BED4-08DE-4279-8435-1BEF31D08B56}">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2C134EB4-0100-4543-A46A-4262E534CA73}">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B45553FE-8FEC-4455-814C-81478FF32BA2}">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E4" authorId="0" shapeId="0" xr:uid="{B62F6BB2-C2EC-40DF-8706-1F797937A567}">
      <text>
        <r>
          <rPr>
            <b/>
            <sz val="9"/>
            <color indexed="81"/>
            <rFont val="BIZ UDPゴシック"/>
            <family val="3"/>
            <charset val="128"/>
          </rPr>
          <t>事業者名を記入してください。</t>
        </r>
      </text>
    </comment>
    <comment ref="P4" authorId="0" shapeId="0" xr:uid="{AFAC4D52-C2B8-4BD1-BE53-E3881E43E757}">
      <text>
        <r>
          <rPr>
            <b/>
            <sz val="9"/>
            <color indexed="81"/>
            <rFont val="BIZ UDPゴシック"/>
            <family val="3"/>
            <charset val="128"/>
          </rPr>
          <t>提出区分（義務または任意）を記入してください。</t>
        </r>
      </text>
    </comment>
    <comment ref="R4" authorId="0" shapeId="0" xr:uid="{4A4742F4-1285-4FF5-B203-F1B247F6C787}">
      <text>
        <r>
          <rPr>
            <b/>
            <sz val="9"/>
            <color indexed="81"/>
            <rFont val="BIZ UDPゴシック"/>
            <family val="3"/>
            <charset val="128"/>
          </rPr>
          <t>算定対象年度を記入してください。</t>
        </r>
      </text>
    </comment>
    <comment ref="R35" authorId="0" shapeId="0" xr:uid="{B0056CC2-1BAF-49B8-A7C6-99D23912A4EE}">
      <text>
        <r>
          <rPr>
            <b/>
            <sz val="9"/>
            <color indexed="81"/>
            <rFont val="BIZ UDPゴシック"/>
            <family val="3"/>
            <charset val="128"/>
          </rPr>
          <t>13A以外のガス、また13Aでも単位発熱量40.0（GJ/千㎥）以外の都市ガスを使用している場合は、「その他の燃料」へガスの種類、単位発熱量、排出係数を記入してください。なお、換算係数はガス会社により異なりますので、ガス会社へ確認してください。
「その他の燃料」欄に入りきらない場合は、使用量で重み付けした単位発熱量を記入してください。
※計画書作成時に使用した単位発熱量、換算係数は計画期間は変更せずにお使いください。</t>
        </r>
      </text>
    </comment>
    <comment ref="R68" authorId="0" shapeId="0" xr:uid="{23BC48C7-F5E3-4659-B35F-DA299A2C7502}">
      <text>
        <r>
          <rPr>
            <b/>
            <sz val="9"/>
            <color indexed="81"/>
            <rFont val="BIZ UDPゴシック"/>
            <family val="3"/>
            <charset val="128"/>
          </rPr>
          <t>使用している電気事業者の調整後排出係数が『0.25（t-CO2/千kWh)』以下の場合は
低炭素電力へ小売電気事業者名とメニュー名、及び調整後排出係数を記入してください。
なお、調整後排出係数は、地球温暖化対策の推進に関する法律に基づき、環境省HP等において公表される電気事業者別の排出係数を毎年度記入してください（低炭素電力利用に限る）。</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D821016C-02F5-4471-870D-0B87F7AA0F6D}">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D5452526-FD04-43E9-A7D9-57E2D3E45767}">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F73064AF-E23F-4ED9-A1ED-8CF97CE62D40}">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3DE195F9-8CAC-48C4-93B6-E07F7EFF6E68}">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065D4EBA-0005-46FB-B485-476DCBBD07B4}">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2775DE1E-475E-4ED1-BD32-7C7B0BBF5CC2}">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DA040EA0-4444-4AA4-B9A0-EF2CCA5FC7B2}">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A54F6A96-4AAD-45E0-9E7A-82B3571A0E6A}">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BCF9FAFD-B55A-46D4-8C81-AE457C921A0F}">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76C620F5-2A32-40B8-893F-CE6491002E6D}">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154C9B97-13DE-4646-AE9D-B00B391A181B}">
      <text>
        <r>
          <rPr>
            <b/>
            <sz val="9"/>
            <color indexed="81"/>
            <rFont val="BIZ UDPゴシック"/>
            <family val="3"/>
            <charset val="128"/>
          </rPr>
          <t>13A以外のガス、また13Aでも単位発熱量40.0（GJ/千㎥）以外の都市ガスを使用している場合は、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4EADC4DE-9619-490A-89D0-5326B0ED90F9}">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AFD0317F-301F-4528-A795-9EC2C34A571E}">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6CE065B1-70E7-4F75-8A2A-AB8E4A6E1288}">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CD4FF85D-3A70-46B1-B7A7-BC8CFACC8B21}">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1C5916ED-1C4B-4BCC-AEFA-378EF4B73F48}">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88844558-ECC8-469A-8FAF-321BFF9B49D4}">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E84B73E4-6928-40AF-9B35-8B665F25568F}">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5E4D7795-1407-4919-B20C-2F532AB7A7C1}">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8B9BF9A0-F3EC-4DB0-A3B0-16B0750B13D5}">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45684ABA-EF01-4B33-994F-5CF1955C0535}">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384D5CF6-22D0-4117-8038-5DF12354F7CF}">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0155DB3C-6181-468F-BA5C-7D12BEC5712C}">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ED153ABC-0173-432C-85CC-CB4828B7E1AD}">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3F10036C-6BDC-4F3F-9EF4-638BF2763C49}">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DA9AD8F9-B35B-4F59-B38C-C7F35ACDF96D}">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21E79C8E-A8F9-4848-92DD-D71EE046140B}">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長野県</author>
  </authors>
  <commentList>
    <comment ref="O21" authorId="0" shapeId="0" xr:uid="{7FC9495E-38EE-4790-8891-7D5BD822939A}">
      <text>
        <r>
          <rPr>
            <b/>
            <sz val="9"/>
            <color indexed="81"/>
            <rFont val="BIZ UDPゴシック"/>
            <family val="3"/>
            <charset val="128"/>
          </rPr>
          <t>ガス会社からのLPG使用量が㎥（立法メートル）で表示されている場合は、ｔ（トン）に換算する必要があります。
換算係数はガス会社によって異なりますので、ガス会社にご確認ください。
不明な場合は、以下の数値を用いることができます。
プロパン：1/502
ブタン：1/355
プロパン・ブタンの混合：1/458
（いずれも１㎥あたり）
※LPG中のプロパンとブタンの混合比率が不明な場合は、1/458を使用してください。</t>
        </r>
      </text>
    </comment>
    <comment ref="O22" authorId="0" shapeId="0" xr:uid="{C8A44BB4-FDCA-47C6-BD87-2E7581A9649A}">
      <text>
        <r>
          <rPr>
            <b/>
            <sz val="9"/>
            <color indexed="81"/>
            <rFont val="BIZ UDPゴシック"/>
            <family val="3"/>
            <charset val="128"/>
          </rPr>
          <t>13A以外のガス、また13Aでも単位発熱量40.0
（GJ/千㎥）以外の都市ガスを使用している場合は、
1_排出係数シートの「その他の燃料」へガスの種類、単位発熱量、排出係数を記入します。使用量入力の際も「その他の燃料」欄を使用してください。
※計画書作成時に使用した単位発熱量、換算係数は計画期間は変更せずにお使いいただきます。</t>
        </r>
      </text>
    </comment>
    <comment ref="O23" authorId="0" shapeId="0" xr:uid="{624B214A-CDD1-47E8-BFFE-FF9812E4C3C8}">
      <text>
        <r>
          <rPr>
            <b/>
            <sz val="9"/>
            <color indexed="81"/>
            <rFont val="BIZ UDPゴシック"/>
            <family val="3"/>
            <charset val="128"/>
          </rPr>
          <t>以下、燃料の使用量を「千Nm³」単位でしか把握できない場合は、その数値を入力してください。
・石油系炭化水素ガス
・その他可燃性天然ガス
・コークス炉ガス
・高炉ガス
・発電用高炉ガス
・転炉ガス
・都市ガス(13A)
・バイオガス
・廃棄物ガス</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<sst xmlns="http://schemas.openxmlformats.org/spreadsheetml/2006/main" count="4981" uniqueCount="293">
  <si>
    <t>エネルギー起源二酸化炭素排出量等算定総括表</t>
    <rPh sb="5" eb="7">
      <t>キゲン</t>
    </rPh>
    <rPh sb="7" eb="12">
      <t>ニサンカタンソ</t>
    </rPh>
    <rPh sb="12" eb="14">
      <t>ハイシュツ</t>
    </rPh>
    <rPh sb="14" eb="15">
      <t>リョウ</t>
    </rPh>
    <rPh sb="15" eb="16">
      <t>トウ</t>
    </rPh>
    <rPh sb="16" eb="18">
      <t>サンテイ</t>
    </rPh>
    <rPh sb="18" eb="20">
      <t>ソウカツ</t>
    </rPh>
    <rPh sb="20" eb="21">
      <t>ヒョウ</t>
    </rPh>
    <phoneticPr fontId="6"/>
  </si>
  <si>
    <t>※　本シートへの直接の入力は不要です。1_排出係数及び2-1～2-20_使用量への入力により、自動で出力されます。</t>
    <rPh sb="8" eb="10">
      <t>チョクセツ</t>
    </rPh>
    <rPh sb="11" eb="13">
      <t>ニュウリョク</t>
    </rPh>
    <rPh sb="14" eb="16">
      <t>フヨウ</t>
    </rPh>
    <rPh sb="25" eb="26">
      <t>オヨ</t>
    </rPh>
    <rPh sb="41" eb="43">
      <t>ニュウリョク</t>
    </rPh>
    <rPh sb="47" eb="49">
      <t>ジドウ</t>
    </rPh>
    <rPh sb="50" eb="52">
      <t>シュツリョク</t>
    </rPh>
    <phoneticPr fontId="6"/>
  </si>
  <si>
    <t>事　業　者　名</t>
    <rPh sb="0" eb="1">
      <t>コト</t>
    </rPh>
    <rPh sb="2" eb="3">
      <t>ギョウ</t>
    </rPh>
    <rPh sb="4" eb="5">
      <t>シャ</t>
    </rPh>
    <rPh sb="6" eb="7">
      <t>メイ</t>
    </rPh>
    <phoneticPr fontId="6"/>
  </si>
  <si>
    <t>算定対象
年度</t>
    <rPh sb="0" eb="2">
      <t>サンテイ</t>
    </rPh>
    <rPh sb="2" eb="4">
      <t>タイショウ</t>
    </rPh>
    <rPh sb="5" eb="7">
      <t>ネンド</t>
    </rPh>
    <phoneticPr fontId="6"/>
  </si>
  <si>
    <t>kl</t>
    <phoneticPr fontId="6"/>
  </si>
  <si>
    <t>工場等の規模
（原油換算エネルギー使用量）</t>
    <rPh sb="4" eb="6">
      <t>キボ</t>
    </rPh>
    <rPh sb="8" eb="9">
      <t>ゲン</t>
    </rPh>
    <phoneticPr fontId="6"/>
  </si>
  <si>
    <t>工場等
の数</t>
    <rPh sb="5" eb="6">
      <t>カズ</t>
    </rPh>
    <phoneticPr fontId="6"/>
  </si>
  <si>
    <r>
      <t xml:space="preserve">排出量
の合計
</t>
    </r>
    <r>
      <rPr>
        <sz val="10"/>
        <color indexed="9"/>
        <rFont val="Arial"/>
        <family val="2"/>
      </rPr>
      <t>(t-CO</t>
    </r>
    <r>
      <rPr>
        <sz val="6"/>
        <color indexed="9"/>
        <rFont val="Arial"/>
        <family val="2"/>
      </rPr>
      <t>2</t>
    </r>
    <r>
      <rPr>
        <sz val="10"/>
        <color indexed="9"/>
        <rFont val="Arial"/>
        <family val="2"/>
      </rPr>
      <t>)</t>
    </r>
    <rPh sb="0" eb="2">
      <t>ハイシュツ</t>
    </rPh>
    <rPh sb="2" eb="3">
      <t>リョウ</t>
    </rPh>
    <rPh sb="5" eb="7">
      <t>ゴウケイ</t>
    </rPh>
    <phoneticPr fontId="6"/>
  </si>
  <si>
    <r>
      <t>t-CO</t>
    </r>
    <r>
      <rPr>
        <vertAlign val="subscript"/>
        <sz val="10"/>
        <color indexed="8"/>
        <rFont val="Arial Black"/>
        <family val="2"/>
      </rPr>
      <t>2</t>
    </r>
    <phoneticPr fontId="6"/>
  </si>
  <si>
    <t>3,000kl以上</t>
    <rPh sb="7" eb="9">
      <t>イジョウ</t>
    </rPh>
    <phoneticPr fontId="6"/>
  </si>
  <si>
    <t>1,500kl以上 3,000kl未満</t>
    <rPh sb="7" eb="9">
      <t>イジョウ</t>
    </rPh>
    <rPh sb="17" eb="19">
      <t>ミマン</t>
    </rPh>
    <phoneticPr fontId="6"/>
  </si>
  <si>
    <t>調整後排出量</t>
    <rPh sb="0" eb="3">
      <t>チョウセイゴ</t>
    </rPh>
    <rPh sb="3" eb="5">
      <t>ハイシュツ</t>
    </rPh>
    <rPh sb="5" eb="6">
      <t>リョウ</t>
    </rPh>
    <phoneticPr fontId="6"/>
  </si>
  <si>
    <t>1,500kl未満</t>
    <rPh sb="7" eb="9">
      <t>ミマン</t>
    </rPh>
    <phoneticPr fontId="6"/>
  </si>
  <si>
    <t>合　　計</t>
    <rPh sb="0" eb="1">
      <t>ゴウ</t>
    </rPh>
    <rPh sb="3" eb="4">
      <t>ケイ</t>
    </rPh>
    <phoneticPr fontId="6"/>
  </si>
  <si>
    <t>エネルギー年間使用量</t>
    <rPh sb="5" eb="7">
      <t>ネンカン</t>
    </rPh>
    <rPh sb="7" eb="9">
      <t>シヨウ</t>
    </rPh>
    <rPh sb="9" eb="10">
      <t>リョウ</t>
    </rPh>
    <phoneticPr fontId="6"/>
  </si>
  <si>
    <t>燃　　　料　　　及　　　び　　　熱</t>
    <rPh sb="0" eb="1">
      <t>ネン</t>
    </rPh>
    <rPh sb="4" eb="5">
      <t>リョウ</t>
    </rPh>
    <rPh sb="8" eb="9">
      <t>オヨ</t>
    </rPh>
    <rPh sb="16" eb="17">
      <t>ネツ</t>
    </rPh>
    <phoneticPr fontId="6"/>
  </si>
  <si>
    <t>燃料及び熱の種類</t>
    <rPh sb="0" eb="2">
      <t>ネンリョウ</t>
    </rPh>
    <rPh sb="2" eb="3">
      <t>オヨ</t>
    </rPh>
    <rPh sb="4" eb="5">
      <t>ネツ</t>
    </rPh>
    <rPh sb="6" eb="8">
      <t>シュルイ</t>
    </rPh>
    <phoneticPr fontId="6"/>
  </si>
  <si>
    <t>年間
使用量</t>
    <rPh sb="0" eb="2">
      <t>ネンカン</t>
    </rPh>
    <rPh sb="3" eb="6">
      <t>シヨウリョウ</t>
    </rPh>
    <phoneticPr fontId="6"/>
  </si>
  <si>
    <t>外部
供給量</t>
    <rPh sb="0" eb="2">
      <t>ガイブ</t>
    </rPh>
    <rPh sb="3" eb="5">
      <t>キョウキュウ</t>
    </rPh>
    <rPh sb="5" eb="6">
      <t>リョウ</t>
    </rPh>
    <phoneticPr fontId="6"/>
  </si>
  <si>
    <t>実使用量</t>
    <rPh sb="0" eb="1">
      <t>ジツ</t>
    </rPh>
    <rPh sb="1" eb="4">
      <t>シヨウリョウ</t>
    </rPh>
    <phoneticPr fontId="6"/>
  </si>
  <si>
    <t>単位</t>
    <rPh sb="0" eb="2">
      <t>タンイ</t>
    </rPh>
    <phoneticPr fontId="6"/>
  </si>
  <si>
    <r>
      <t xml:space="preserve">熱　　　量
</t>
    </r>
    <r>
      <rPr>
        <sz val="9"/>
        <color indexed="9"/>
        <rFont val="Arial"/>
        <family val="2"/>
      </rPr>
      <t>(GJ)</t>
    </r>
    <rPh sb="0" eb="1">
      <t>ネツ</t>
    </rPh>
    <rPh sb="4" eb="5">
      <t>リョウ</t>
    </rPh>
    <phoneticPr fontId="6"/>
  </si>
  <si>
    <r>
      <t xml:space="preserve">排　出　量
</t>
    </r>
    <r>
      <rPr>
        <sz val="9"/>
        <color indexed="9"/>
        <rFont val="Arial"/>
        <family val="2"/>
      </rPr>
      <t>(t-CO</t>
    </r>
    <r>
      <rPr>
        <sz val="6"/>
        <color indexed="9"/>
        <rFont val="Arial"/>
        <family val="2"/>
      </rPr>
      <t>2</t>
    </r>
    <r>
      <rPr>
        <sz val="9"/>
        <color indexed="9"/>
        <rFont val="Arial"/>
        <family val="2"/>
      </rPr>
      <t>)</t>
    </r>
    <rPh sb="0" eb="1">
      <t>ハイ</t>
    </rPh>
    <rPh sb="2" eb="3">
      <t>デ</t>
    </rPh>
    <rPh sb="4" eb="5">
      <t>リョウ</t>
    </rPh>
    <phoneticPr fontId="6"/>
  </si>
  <si>
    <t>化石燃料</t>
    <rPh sb="0" eb="4">
      <t>カセキネンリョウ</t>
    </rPh>
    <phoneticPr fontId="6"/>
  </si>
  <si>
    <t>原油（コンデンセートを除く）</t>
    <rPh sb="11" eb="12">
      <t>ノゾ</t>
    </rPh>
    <phoneticPr fontId="6"/>
  </si>
  <si>
    <t>原油のうちコンデンセート(NGL)</t>
    <rPh sb="0" eb="2">
      <t>ゲンユ</t>
    </rPh>
    <phoneticPr fontId="29"/>
  </si>
  <si>
    <t>揮発油（ガソリン）</t>
  </si>
  <si>
    <t>ナフサ</t>
  </si>
  <si>
    <t>ジェット燃料油</t>
    <rPh sb="4" eb="6">
      <t>ネンリョウ</t>
    </rPh>
    <rPh sb="6" eb="7">
      <t>アブラ</t>
    </rPh>
    <phoneticPr fontId="6"/>
  </si>
  <si>
    <t>灯油</t>
  </si>
  <si>
    <t>軽油</t>
  </si>
  <si>
    <t>Ａ重油</t>
  </si>
  <si>
    <t>Ｂ・Ｃ重油</t>
  </si>
  <si>
    <t>石油アスファルト</t>
  </si>
  <si>
    <t>t</t>
    <phoneticPr fontId="6"/>
  </si>
  <si>
    <t>石油コークス</t>
  </si>
  <si>
    <t>石油ガス</t>
  </si>
  <si>
    <t>液化石油ガス     (LPG)</t>
    <phoneticPr fontId="6"/>
  </si>
  <si>
    <t>石油系炭化水素ガス</t>
    <phoneticPr fontId="6"/>
  </si>
  <si>
    <r>
      <rPr>
        <sz val="8"/>
        <rFont val="ＭＳ Ｐゴシック"/>
        <family val="3"/>
        <charset val="128"/>
      </rPr>
      <t>千</t>
    </r>
    <r>
      <rPr>
        <sz val="9"/>
        <rFont val="Arial"/>
        <family val="2"/>
      </rPr>
      <t>m</t>
    </r>
    <r>
      <rPr>
        <vertAlign val="superscript"/>
        <sz val="8"/>
        <rFont val="Arial"/>
        <family val="2"/>
      </rPr>
      <t>3</t>
    </r>
    <rPh sb="0" eb="1">
      <t>セン</t>
    </rPh>
    <phoneticPr fontId="6"/>
  </si>
  <si>
    <t>可燃性
天然ガス</t>
  </si>
  <si>
    <t>液化天然ガス     (LNG)</t>
    <phoneticPr fontId="6"/>
  </si>
  <si>
    <t>その他可燃性天然ガス</t>
  </si>
  <si>
    <t>石炭</t>
  </si>
  <si>
    <t>原料炭</t>
  </si>
  <si>
    <t>輸入原料炭</t>
    <rPh sb="0" eb="2">
      <t>ユニュウ</t>
    </rPh>
    <rPh sb="2" eb="4">
      <t>ゲンリョウ</t>
    </rPh>
    <rPh sb="4" eb="5">
      <t>スミ</t>
    </rPh>
    <phoneticPr fontId="6"/>
  </si>
  <si>
    <t>コークス用原料炭</t>
    <rPh sb="4" eb="5">
      <t>ヨウ</t>
    </rPh>
    <rPh sb="5" eb="7">
      <t>ゲンリョウ</t>
    </rPh>
    <rPh sb="7" eb="8">
      <t>スミ</t>
    </rPh>
    <phoneticPr fontId="6"/>
  </si>
  <si>
    <t>吹込用原料炭</t>
    <rPh sb="0" eb="2">
      <t>フキコ</t>
    </rPh>
    <rPh sb="2" eb="3">
      <t>ヨウ</t>
    </rPh>
    <rPh sb="3" eb="5">
      <t>ゲンリョウ</t>
    </rPh>
    <rPh sb="5" eb="6">
      <t>スミ</t>
    </rPh>
    <phoneticPr fontId="6"/>
  </si>
  <si>
    <t>一般炭</t>
  </si>
  <si>
    <t>輸入一般炭</t>
    <rPh sb="0" eb="2">
      <t>ユニュウ</t>
    </rPh>
    <rPh sb="2" eb="4">
      <t>イッパン</t>
    </rPh>
    <rPh sb="4" eb="5">
      <t>スミ</t>
    </rPh>
    <phoneticPr fontId="6"/>
  </si>
  <si>
    <t>国産一般炭</t>
    <rPh sb="0" eb="2">
      <t>コクサン</t>
    </rPh>
    <rPh sb="2" eb="4">
      <t>イッパン</t>
    </rPh>
    <rPh sb="4" eb="5">
      <t>スミ</t>
    </rPh>
    <phoneticPr fontId="6"/>
  </si>
  <si>
    <t>輸入無煙炭</t>
    <rPh sb="0" eb="2">
      <t>ユニュウ</t>
    </rPh>
    <phoneticPr fontId="6"/>
  </si>
  <si>
    <t>石炭コークス</t>
  </si>
  <si>
    <t>コールタール</t>
  </si>
  <si>
    <t>コークス炉ガス</t>
  </si>
  <si>
    <t>高炉ガス</t>
  </si>
  <si>
    <t>発電用高炉ガス</t>
    <rPh sb="0" eb="3">
      <t>ハツデンヨウ</t>
    </rPh>
    <rPh sb="3" eb="5">
      <t>コウロ</t>
    </rPh>
    <phoneticPr fontId="6"/>
  </si>
  <si>
    <t>転炉ガス</t>
    <rPh sb="0" eb="2">
      <t>テンロ</t>
    </rPh>
    <phoneticPr fontId="6"/>
  </si>
  <si>
    <t>都市ガス(13A)</t>
    <phoneticPr fontId="6"/>
  </si>
  <si>
    <t>)</t>
    <phoneticPr fontId="6"/>
  </si>
  <si>
    <t>非化石燃料</t>
    <rPh sb="0" eb="5">
      <t>ヒカセキネンリョウ</t>
    </rPh>
    <phoneticPr fontId="6"/>
  </si>
  <si>
    <t>黒液</t>
    <rPh sb="0" eb="2">
      <t>コクエキ</t>
    </rPh>
    <phoneticPr fontId="6"/>
  </si>
  <si>
    <t>木材</t>
    <rPh sb="0" eb="2">
      <t>モクザイ</t>
    </rPh>
    <phoneticPr fontId="4"/>
  </si>
  <si>
    <t>木質廃材</t>
    <rPh sb="0" eb="2">
      <t>モクシツ</t>
    </rPh>
    <rPh sb="2" eb="4">
      <t>ハイザイ</t>
    </rPh>
    <phoneticPr fontId="4"/>
  </si>
  <si>
    <t>バイオエタノール</t>
  </si>
  <si>
    <t>バイオディーゼル</t>
  </si>
  <si>
    <t>バイオガス</t>
  </si>
  <si>
    <t>その他バイオマス（</t>
    <rPh sb="2" eb="3">
      <t>タ</t>
    </rPh>
    <phoneticPr fontId="4"/>
  </si>
  <si>
    <t>RDF</t>
  </si>
  <si>
    <t>RPF</t>
  </si>
  <si>
    <t>廃タイヤ</t>
    <rPh sb="0" eb="1">
      <t>ハイ</t>
    </rPh>
    <phoneticPr fontId="4"/>
  </si>
  <si>
    <t>廃プラスチック</t>
    <rPh sb="0" eb="1">
      <t>ハイ</t>
    </rPh>
    <phoneticPr fontId="4"/>
  </si>
  <si>
    <t>一般廃棄物</t>
    <rPh sb="0" eb="5">
      <t>イッパンハイキブツ</t>
    </rPh>
    <phoneticPr fontId="6"/>
  </si>
  <si>
    <t>産業廃棄物</t>
    <rPh sb="0" eb="5">
      <t>サンギョウハイキブツ</t>
    </rPh>
    <phoneticPr fontId="6"/>
  </si>
  <si>
    <t>廃油</t>
    <rPh sb="0" eb="2">
      <t>ハイユ</t>
    </rPh>
    <phoneticPr fontId="4"/>
  </si>
  <si>
    <t>廃棄物ガス</t>
    <rPh sb="0" eb="3">
      <t>ハイキブツ</t>
    </rPh>
    <phoneticPr fontId="4"/>
  </si>
  <si>
    <t>混合廃材</t>
    <rPh sb="0" eb="2">
      <t>コンゴウ</t>
    </rPh>
    <rPh sb="2" eb="4">
      <t>ハイザイ</t>
    </rPh>
    <phoneticPr fontId="4"/>
  </si>
  <si>
    <t>水素</t>
    <rPh sb="0" eb="2">
      <t>スイソ</t>
    </rPh>
    <phoneticPr fontId="4"/>
  </si>
  <si>
    <t>アンモニア</t>
  </si>
  <si>
    <t>熱</t>
    <rPh sb="0" eb="1">
      <t>ネツ</t>
    </rPh>
    <phoneticPr fontId="6"/>
  </si>
  <si>
    <t>蒸気（産業用）</t>
    <rPh sb="0" eb="2">
      <t>ジョウキ</t>
    </rPh>
    <rPh sb="3" eb="6">
      <t>サンギョウヨウ</t>
    </rPh>
    <phoneticPr fontId="29"/>
  </si>
  <si>
    <t>GJ</t>
    <phoneticPr fontId="6"/>
  </si>
  <si>
    <t>蒸気（産業用を除く）</t>
    <rPh sb="0" eb="2">
      <t>ジョウキ</t>
    </rPh>
    <rPh sb="3" eb="6">
      <t>サンギョウヨウ</t>
    </rPh>
    <rPh sb="7" eb="8">
      <t>ノゾ</t>
    </rPh>
    <phoneticPr fontId="29"/>
  </si>
  <si>
    <t>温水</t>
    <rPh sb="0" eb="2">
      <t>オンスイ</t>
    </rPh>
    <phoneticPr fontId="29"/>
  </si>
  <si>
    <t>冷水</t>
    <rPh sb="0" eb="2">
      <t>レイスイ</t>
    </rPh>
    <phoneticPr fontId="29"/>
  </si>
  <si>
    <t>地熱</t>
    <rPh sb="0" eb="2">
      <t>チネツ</t>
    </rPh>
    <phoneticPr fontId="4"/>
  </si>
  <si>
    <t>温泉熱</t>
    <rPh sb="0" eb="3">
      <t>オンセンネツ</t>
    </rPh>
    <phoneticPr fontId="4"/>
  </si>
  <si>
    <t>太陽熱</t>
    <rPh sb="0" eb="3">
      <t>タイヨウネツ</t>
    </rPh>
    <phoneticPr fontId="4"/>
  </si>
  <si>
    <t>雪氷熱</t>
    <rPh sb="0" eb="3">
      <t>セッピョウネツ</t>
    </rPh>
    <phoneticPr fontId="4"/>
  </si>
  <si>
    <t>小　　　　　計</t>
    <rPh sb="0" eb="1">
      <t>ショウ</t>
    </rPh>
    <rPh sb="6" eb="7">
      <t>ケイ</t>
    </rPh>
    <phoneticPr fontId="6"/>
  </si>
  <si>
    <t>－</t>
    <phoneticPr fontId="6"/>
  </si>
  <si>
    <t>　</t>
    <phoneticPr fontId="6"/>
  </si>
  <si>
    <t>電　　　　　　　　気</t>
    <rPh sb="0" eb="1">
      <t>デン</t>
    </rPh>
    <rPh sb="9" eb="10">
      <t>キ</t>
    </rPh>
    <phoneticPr fontId="6"/>
  </si>
  <si>
    <t>電気の種類</t>
    <rPh sb="0" eb="2">
      <t>デンキ</t>
    </rPh>
    <rPh sb="3" eb="5">
      <t>シュルイ</t>
    </rPh>
    <phoneticPr fontId="6"/>
  </si>
  <si>
    <t>調整後
排出係数</t>
    <rPh sb="0" eb="3">
      <t>チョウセイゴ</t>
    </rPh>
    <rPh sb="4" eb="6">
      <t>ハイシュツ</t>
    </rPh>
    <rPh sb="6" eb="8">
      <t>ケイスウ</t>
    </rPh>
    <phoneticPr fontId="6"/>
  </si>
  <si>
    <t>買電</t>
    <rPh sb="0" eb="2">
      <t>カイデン</t>
    </rPh>
    <phoneticPr fontId="29"/>
  </si>
  <si>
    <r>
      <rPr>
        <sz val="8"/>
        <color indexed="8"/>
        <rFont val="ＭＳ Ｐゴシック"/>
        <family val="3"/>
        <charset val="128"/>
      </rPr>
      <t>千</t>
    </r>
    <r>
      <rPr>
        <sz val="9"/>
        <color indexed="8"/>
        <rFont val="Arial"/>
        <family val="2"/>
      </rPr>
      <t>kWh</t>
    </r>
    <rPh sb="0" eb="1">
      <t>セン</t>
    </rPh>
    <phoneticPr fontId="6"/>
  </si>
  <si>
    <t>低炭素
電力</t>
    <rPh sb="0" eb="3">
      <t>テイタンソ</t>
    </rPh>
    <rPh sb="4" eb="6">
      <t>デンリョク</t>
    </rPh>
    <phoneticPr fontId="29"/>
  </si>
  <si>
    <t>[再エネ]
自家消費
自己託送
PPA等</t>
    <rPh sb="6" eb="8">
      <t>ジカ</t>
    </rPh>
    <rPh sb="8" eb="10">
      <t>ショウヒ</t>
    </rPh>
    <rPh sb="11" eb="15">
      <t>ジコタクソウ</t>
    </rPh>
    <rPh sb="19" eb="20">
      <t>ナド</t>
    </rPh>
    <phoneticPr fontId="6"/>
  </si>
  <si>
    <t>太陽光</t>
    <rPh sb="0" eb="3">
      <t>タイヨウコウ</t>
    </rPh>
    <phoneticPr fontId="6"/>
  </si>
  <si>
    <t>水力</t>
    <rPh sb="0" eb="2">
      <t>スイリョク</t>
    </rPh>
    <phoneticPr fontId="6"/>
  </si>
  <si>
    <t>風力</t>
    <rPh sb="0" eb="2">
      <t>フウリョク</t>
    </rPh>
    <phoneticPr fontId="6"/>
  </si>
  <si>
    <t>その他</t>
    <phoneticPr fontId="6"/>
  </si>
  <si>
    <t xml:space="preserve">小　　　　　　計　 </t>
    <rPh sb="0" eb="1">
      <t>ショウ</t>
    </rPh>
    <rPh sb="7" eb="8">
      <t>ケイ</t>
    </rPh>
    <phoneticPr fontId="6"/>
  </si>
  <si>
    <t>合　　　　　計</t>
    <rPh sb="0" eb="1">
      <t>ゴウ</t>
    </rPh>
    <rPh sb="6" eb="7">
      <t>ケイ</t>
    </rPh>
    <phoneticPr fontId="6"/>
  </si>
  <si>
    <t>電力需要に対する再エネ電力使用量の割合</t>
    <rPh sb="0" eb="2">
      <t>デンリョク</t>
    </rPh>
    <rPh sb="2" eb="4">
      <t>ジュヨウ</t>
    </rPh>
    <rPh sb="5" eb="6">
      <t>タイ</t>
    </rPh>
    <rPh sb="8" eb="9">
      <t>サイ</t>
    </rPh>
    <rPh sb="11" eb="13">
      <t>デンリョク</t>
    </rPh>
    <rPh sb="13" eb="16">
      <t>シヨウリョウ</t>
    </rPh>
    <rPh sb="17" eb="19">
      <t>ワリアイ</t>
    </rPh>
    <phoneticPr fontId="6"/>
  </si>
  <si>
    <t>熱需要に対する再エネ熱等使用量の割合</t>
    <rPh sb="0" eb="1">
      <t>ネツ</t>
    </rPh>
    <rPh sb="1" eb="3">
      <t>ジュヨウ</t>
    </rPh>
    <rPh sb="4" eb="5">
      <t>タイ</t>
    </rPh>
    <rPh sb="7" eb="8">
      <t>サイ</t>
    </rPh>
    <rPh sb="10" eb="11">
      <t>ネツ</t>
    </rPh>
    <rPh sb="11" eb="12">
      <t>ナド</t>
    </rPh>
    <rPh sb="12" eb="15">
      <t>シヨウリョウ</t>
    </rPh>
    <rPh sb="16" eb="18">
      <t>ワリアイ</t>
    </rPh>
    <phoneticPr fontId="6"/>
  </si>
  <si>
    <t>利用量</t>
    <rPh sb="0" eb="2">
      <t>リヨウ</t>
    </rPh>
    <rPh sb="2" eb="3">
      <t>リョウ</t>
    </rPh>
    <phoneticPr fontId="6"/>
  </si>
  <si>
    <t>非化石証書</t>
    <rPh sb="0" eb="5">
      <t>ヒカセキショウショ</t>
    </rPh>
    <phoneticPr fontId="6"/>
  </si>
  <si>
    <r>
      <t>t-CO</t>
    </r>
    <r>
      <rPr>
        <sz val="6"/>
        <color indexed="8"/>
        <rFont val="Arial"/>
        <family val="2"/>
      </rPr>
      <t>2</t>
    </r>
    <phoneticPr fontId="6"/>
  </si>
  <si>
    <r>
      <t>県が認証したクレジット（森林CO</t>
    </r>
    <r>
      <rPr>
        <vertAlign val="subscript"/>
        <sz val="9"/>
        <rFont val="ＭＳ Ｐゴシック"/>
        <family val="3"/>
        <charset val="128"/>
      </rPr>
      <t>2</t>
    </r>
    <r>
      <rPr>
        <sz val="9"/>
        <rFont val="ＭＳ Ｐゴシック"/>
        <family val="3"/>
        <charset val="128"/>
      </rPr>
      <t>吸収評価認証制度等）</t>
    </r>
    <rPh sb="25" eb="26">
      <t>ナド</t>
    </rPh>
    <phoneticPr fontId="6"/>
  </si>
  <si>
    <t>グリーンエネルギー証書（電力）</t>
    <rPh sb="9" eb="11">
      <t>ショウショ</t>
    </rPh>
    <rPh sb="12" eb="14">
      <t>デンリョク</t>
    </rPh>
    <phoneticPr fontId="6"/>
  </si>
  <si>
    <t>グリーンエネルギー証書（熱）</t>
    <rPh sb="9" eb="11">
      <t>ショウショ</t>
    </rPh>
    <rPh sb="12" eb="13">
      <t>ネツ</t>
    </rPh>
    <phoneticPr fontId="6"/>
  </si>
  <si>
    <t>低炭素電力の利用</t>
    <rPh sb="0" eb="3">
      <t>テイタンソ</t>
    </rPh>
    <rPh sb="3" eb="5">
      <t>デンリョク</t>
    </rPh>
    <rPh sb="6" eb="8">
      <t>リヨウ</t>
    </rPh>
    <phoneticPr fontId="6"/>
  </si>
  <si>
    <t>小　　計</t>
    <rPh sb="0" eb="1">
      <t>ショウ</t>
    </rPh>
    <rPh sb="3" eb="4">
      <t>ケイ</t>
    </rPh>
    <phoneticPr fontId="6"/>
  </si>
  <si>
    <t>電気</t>
    <rPh sb="0" eb="2">
      <t>デンキ</t>
    </rPh>
    <phoneticPr fontId="6"/>
  </si>
  <si>
    <t>－</t>
  </si>
  <si>
    <t>その他クレジット</t>
    <rPh sb="2" eb="3">
      <t>タ</t>
    </rPh>
    <phoneticPr fontId="6"/>
  </si>
  <si>
    <t>エネルギーの種類別の発熱量、排出係数及び原油換算エネルギー使用量への換算係数</t>
    <rPh sb="6" eb="8">
      <t>シュルイ</t>
    </rPh>
    <rPh sb="8" eb="9">
      <t>ベツ</t>
    </rPh>
    <rPh sb="10" eb="12">
      <t>ハツネツ</t>
    </rPh>
    <rPh sb="12" eb="13">
      <t>リョウ</t>
    </rPh>
    <rPh sb="14" eb="16">
      <t>ハイシュツ</t>
    </rPh>
    <rPh sb="16" eb="18">
      <t>ケイスウ</t>
    </rPh>
    <rPh sb="18" eb="19">
      <t>オヨ</t>
    </rPh>
    <rPh sb="20" eb="22">
      <t>ゲンユ</t>
    </rPh>
    <rPh sb="22" eb="24">
      <t>カンザン</t>
    </rPh>
    <rPh sb="29" eb="32">
      <t>シヨウリョウ</t>
    </rPh>
    <rPh sb="34" eb="36">
      <t>カンザン</t>
    </rPh>
    <rPh sb="36" eb="38">
      <t>ケイスウ</t>
    </rPh>
    <phoneticPr fontId="6"/>
  </si>
  <si>
    <t>千m³</t>
    <rPh sb="0" eb="1">
      <t>セン</t>
    </rPh>
    <phoneticPr fontId="6"/>
  </si>
  <si>
    <t>事業者名</t>
    <rPh sb="0" eb="1">
      <t>コト</t>
    </rPh>
    <rPh sb="1" eb="2">
      <t>ギョウ</t>
    </rPh>
    <rPh sb="2" eb="3">
      <t>シャ</t>
    </rPh>
    <rPh sb="3" eb="4">
      <t>メイ</t>
    </rPh>
    <phoneticPr fontId="6"/>
  </si>
  <si>
    <t>提出区分</t>
    <rPh sb="0" eb="4">
      <t>テイシュツクブン</t>
    </rPh>
    <phoneticPr fontId="6"/>
  </si>
  <si>
    <t>検索用</t>
    <rPh sb="0" eb="3">
      <t>ケンサクヨウ</t>
    </rPh>
    <phoneticPr fontId="6"/>
  </si>
  <si>
    <t>使用量単位</t>
    <rPh sb="0" eb="3">
      <t>シヨウリョウ</t>
    </rPh>
    <rPh sb="3" eb="5">
      <t>タンイ</t>
    </rPh>
    <phoneticPr fontId="6"/>
  </si>
  <si>
    <t>単位発熱量</t>
    <rPh sb="0" eb="2">
      <t>タンイ</t>
    </rPh>
    <rPh sb="2" eb="4">
      <t>ハツネツ</t>
    </rPh>
    <rPh sb="4" eb="5">
      <t>リョウ</t>
    </rPh>
    <phoneticPr fontId="6"/>
  </si>
  <si>
    <t>計算フラグ</t>
    <rPh sb="0" eb="2">
      <t>ケイサン</t>
    </rPh>
    <phoneticPr fontId="6"/>
  </si>
  <si>
    <t>指定排出係数</t>
    <rPh sb="0" eb="2">
      <t>シテイ</t>
    </rPh>
    <rPh sb="2" eb="4">
      <t>ハイシュツ</t>
    </rPh>
    <rPh sb="4" eb="6">
      <t>ケイスウ</t>
    </rPh>
    <phoneticPr fontId="6"/>
  </si>
  <si>
    <t>燃料種</t>
    <rPh sb="0" eb="3">
      <t>ネンリョウシュ</t>
    </rPh>
    <phoneticPr fontId="6"/>
  </si>
  <si>
    <t>2-○使用量シートの「その他」プルダウン用</t>
    <rPh sb="3" eb="6">
      <t>シヨウリョウ</t>
    </rPh>
    <rPh sb="13" eb="14">
      <t>タ</t>
    </rPh>
    <rPh sb="20" eb="21">
      <t>ヨウ</t>
    </rPh>
    <phoneticPr fontId="6"/>
  </si>
  <si>
    <t>原油（コンデンセートを除く）</t>
    <phoneticPr fontId="6"/>
  </si>
  <si>
    <t>kl</t>
  </si>
  <si>
    <t>GJ/kl</t>
  </si>
  <si>
    <t>t-C/GJ</t>
    <phoneticPr fontId="6"/>
  </si>
  <si>
    <t>原油のうちコンデンセート(NGL)</t>
    <phoneticPr fontId="6"/>
  </si>
  <si>
    <t>石油系炭化水素ガス</t>
  </si>
  <si>
    <t>液化天然ガス     (ＬＮＧ)</t>
  </si>
  <si>
    <t>t</t>
  </si>
  <si>
    <t>GJ/t</t>
    <phoneticPr fontId="6"/>
  </si>
  <si>
    <t>液化石油ガス     (ＬＰＧ)</t>
    <phoneticPr fontId="6"/>
  </si>
  <si>
    <t>液化石油ガス     (ＬＰＧ)</t>
  </si>
  <si>
    <r>
      <rPr>
        <sz val="8"/>
        <color indexed="8"/>
        <rFont val="ＭＳ Ｐゴシック"/>
        <family val="3"/>
        <charset val="128"/>
      </rPr>
      <t>千</t>
    </r>
    <r>
      <rPr>
        <sz val="9"/>
        <color indexed="8"/>
        <rFont val="Arial"/>
        <family val="2"/>
      </rPr>
      <t>m</t>
    </r>
    <r>
      <rPr>
        <vertAlign val="superscript"/>
        <sz val="8"/>
        <color indexed="8"/>
        <rFont val="Arial"/>
        <family val="2"/>
      </rPr>
      <t>3</t>
    </r>
    <rPh sb="0" eb="1">
      <t>セン</t>
    </rPh>
    <phoneticPr fontId="6"/>
  </si>
  <si>
    <t>液化天然ガス     (ＬＮＧ)</t>
    <phoneticPr fontId="6"/>
  </si>
  <si>
    <t>木質廃材</t>
    <rPh sb="0" eb="2">
      <t>モクシツ</t>
    </rPh>
    <rPh sb="2" eb="4">
      <t>ハイザイ</t>
    </rPh>
    <phoneticPr fontId="45"/>
  </si>
  <si>
    <t>都市ガス(13A)</t>
  </si>
  <si>
    <t>GJ/</t>
    <phoneticPr fontId="6"/>
  </si>
  <si>
    <t>無</t>
    <rPh sb="0" eb="1">
      <t>ナシ</t>
    </rPh>
    <phoneticPr fontId="6"/>
  </si>
  <si>
    <t>GJ/t</t>
  </si>
  <si>
    <t>廃タイヤ</t>
    <rPh sb="0" eb="1">
      <t>ハイ</t>
    </rPh>
    <phoneticPr fontId="45"/>
  </si>
  <si>
    <t>廃プラスチック（一般廃棄物）</t>
    <rPh sb="0" eb="1">
      <t>ハイ</t>
    </rPh>
    <rPh sb="8" eb="10">
      <t>イッパン</t>
    </rPh>
    <rPh sb="10" eb="13">
      <t>ハイキブツ</t>
    </rPh>
    <phoneticPr fontId="4"/>
  </si>
  <si>
    <t>廃プラスチック（産業廃棄物）</t>
    <rPh sb="0" eb="1">
      <t>ハイ</t>
    </rPh>
    <rPh sb="8" eb="10">
      <t>サンギョウ</t>
    </rPh>
    <rPh sb="10" eb="13">
      <t>ハイキブツ</t>
    </rPh>
    <phoneticPr fontId="6"/>
  </si>
  <si>
    <t>廃油</t>
    <rPh sb="0" eb="2">
      <t>ハイユ</t>
    </rPh>
    <phoneticPr fontId="45"/>
  </si>
  <si>
    <t>バイオガス</t>
    <phoneticPr fontId="6"/>
  </si>
  <si>
    <t>廃棄物ガス</t>
    <rPh sb="0" eb="3">
      <t>ハイキブツ</t>
    </rPh>
    <phoneticPr fontId="45"/>
  </si>
  <si>
    <t>その他バイオマス （</t>
    <rPh sb="2" eb="3">
      <t>タ</t>
    </rPh>
    <phoneticPr fontId="6"/>
  </si>
  <si>
    <t>その他バイオマス</t>
    <rPh sb="2" eb="3">
      <t>タ</t>
    </rPh>
    <phoneticPr fontId="4"/>
  </si>
  <si>
    <t>混合廃材</t>
    <rPh sb="0" eb="2">
      <t>コンゴウ</t>
    </rPh>
    <rPh sb="2" eb="4">
      <t>ハイザイ</t>
    </rPh>
    <phoneticPr fontId="45"/>
  </si>
  <si>
    <t>水素</t>
    <rPh sb="0" eb="2">
      <t>スイソ</t>
    </rPh>
    <phoneticPr fontId="45"/>
  </si>
  <si>
    <t>一般廃棄物</t>
    <rPh sb="0" eb="5">
      <t>イッパンハイキブツ</t>
    </rPh>
    <phoneticPr fontId="22"/>
  </si>
  <si>
    <t>廃プラスチック（一般廃棄物）</t>
    <rPh sb="0" eb="1">
      <t>ハイ</t>
    </rPh>
    <rPh sb="8" eb="10">
      <t>イッパン</t>
    </rPh>
    <rPh sb="10" eb="13">
      <t>ハイキブツ</t>
    </rPh>
    <phoneticPr fontId="45"/>
  </si>
  <si>
    <t>産業廃棄物</t>
    <rPh sb="0" eb="5">
      <t>サンギョウハイキブツ</t>
    </rPh>
    <phoneticPr fontId="22"/>
  </si>
  <si>
    <t>廃油</t>
    <rPh sb="0" eb="2">
      <t>ハイユ</t>
    </rPh>
    <phoneticPr fontId="1"/>
  </si>
  <si>
    <t>廃棄物ガス</t>
    <rPh sb="0" eb="3">
      <t>ハイキブツ</t>
    </rPh>
    <phoneticPr fontId="1"/>
  </si>
  <si>
    <t>混合廃材</t>
    <rPh sb="0" eb="2">
      <t>コンゴウ</t>
    </rPh>
    <rPh sb="2" eb="4">
      <t>ハイザイ</t>
    </rPh>
    <phoneticPr fontId="1"/>
  </si>
  <si>
    <t>水素</t>
    <rPh sb="0" eb="2">
      <t>スイソ</t>
    </rPh>
    <phoneticPr fontId="1"/>
  </si>
  <si>
    <t>地熱</t>
    <rPh sb="0" eb="2">
      <t>チネツ</t>
    </rPh>
    <phoneticPr fontId="45"/>
  </si>
  <si>
    <t>温泉熱</t>
    <rPh sb="0" eb="3">
      <t>オンセンネツ</t>
    </rPh>
    <phoneticPr fontId="45"/>
  </si>
  <si>
    <t>雪氷熱</t>
    <rPh sb="0" eb="3">
      <t>セッピョウネツ</t>
    </rPh>
    <phoneticPr fontId="45"/>
  </si>
  <si>
    <t>蒸気（産業用）</t>
    <rPh sb="0" eb="2">
      <t>ジョウキ</t>
    </rPh>
    <rPh sb="3" eb="6">
      <t>サンギョウヨウ</t>
    </rPh>
    <phoneticPr fontId="2"/>
  </si>
  <si>
    <t>GJ</t>
  </si>
  <si>
    <t>GJ/GJ</t>
    <phoneticPr fontId="6"/>
  </si>
  <si>
    <r>
      <t>t-CO</t>
    </r>
    <r>
      <rPr>
        <vertAlign val="subscript"/>
        <sz val="10"/>
        <rFont val="Arial"/>
        <family val="2"/>
      </rPr>
      <t>2</t>
    </r>
    <r>
      <rPr>
        <sz val="10"/>
        <rFont val="Arial"/>
        <family val="2"/>
      </rPr>
      <t>/GJ</t>
    </r>
    <phoneticPr fontId="6"/>
  </si>
  <si>
    <t>その他</t>
    <rPh sb="2" eb="3">
      <t>タ</t>
    </rPh>
    <phoneticPr fontId="6"/>
  </si>
  <si>
    <t>蒸気（産業用を除く）</t>
    <rPh sb="0" eb="2">
      <t>ジョウキ</t>
    </rPh>
    <rPh sb="3" eb="6">
      <t>サンギョウヨウ</t>
    </rPh>
    <rPh sb="7" eb="8">
      <t>ノゾ</t>
    </rPh>
    <phoneticPr fontId="2"/>
  </si>
  <si>
    <t>温水</t>
    <rPh sb="0" eb="2">
      <t>オンスイ</t>
    </rPh>
    <phoneticPr fontId="2"/>
  </si>
  <si>
    <t>冷水</t>
    <rPh sb="0" eb="2">
      <t>レイスイ</t>
    </rPh>
    <phoneticPr fontId="2"/>
  </si>
  <si>
    <t>地熱</t>
    <rPh sb="0" eb="2">
      <t>チネツ</t>
    </rPh>
    <phoneticPr fontId="1"/>
  </si>
  <si>
    <t>温泉熱</t>
    <rPh sb="0" eb="3">
      <t>オンセンネツ</t>
    </rPh>
    <phoneticPr fontId="1"/>
  </si>
  <si>
    <t>太陽熱</t>
    <rPh sb="0" eb="3">
      <t>タイヨウネツ</t>
    </rPh>
    <phoneticPr fontId="1"/>
  </si>
  <si>
    <t>雪氷熱</t>
    <rPh sb="0" eb="3">
      <t>セッピョウネツ</t>
    </rPh>
    <phoneticPr fontId="1"/>
  </si>
  <si>
    <t>電　　　　　　　　　　　　　　　　気</t>
    <rPh sb="0" eb="1">
      <t>デン</t>
    </rPh>
    <rPh sb="17" eb="18">
      <t>キ</t>
    </rPh>
    <phoneticPr fontId="6"/>
  </si>
  <si>
    <t>電　気　の　種　類</t>
    <rPh sb="0" eb="1">
      <t>デン</t>
    </rPh>
    <rPh sb="2" eb="3">
      <t>キ</t>
    </rPh>
    <rPh sb="6" eb="7">
      <t>タネ</t>
    </rPh>
    <rPh sb="8" eb="9">
      <t>ルイ</t>
    </rPh>
    <phoneticPr fontId="6"/>
  </si>
  <si>
    <t>指定
排出係数</t>
    <rPh sb="0" eb="2">
      <t>シテイ</t>
    </rPh>
    <rPh sb="3" eb="5">
      <t>ハイシュツ</t>
    </rPh>
    <rPh sb="5" eb="7">
      <t>ケイスウ</t>
    </rPh>
    <phoneticPr fontId="6"/>
  </si>
  <si>
    <r>
      <rPr>
        <sz val="10"/>
        <color indexed="9"/>
        <rFont val="ＭＳ Ｐゴシック"/>
        <family val="3"/>
        <charset val="128"/>
      </rPr>
      <t>単位</t>
    </r>
    <rPh sb="0" eb="2">
      <t>タンイ</t>
    </rPh>
    <phoneticPr fontId="6"/>
  </si>
  <si>
    <r>
      <t>GJ/</t>
    </r>
    <r>
      <rPr>
        <sz val="10"/>
        <color indexed="8"/>
        <rFont val="Arial Unicode MS"/>
        <family val="3"/>
        <charset val="128"/>
      </rPr>
      <t>千</t>
    </r>
    <r>
      <rPr>
        <sz val="10"/>
        <color indexed="8"/>
        <rFont val="Arial"/>
        <family val="2"/>
      </rPr>
      <t>kWh</t>
    </r>
    <rPh sb="3" eb="4">
      <t>セン</t>
    </rPh>
    <phoneticPr fontId="6"/>
  </si>
  <si>
    <r>
      <t>t-CO</t>
    </r>
    <r>
      <rPr>
        <vertAlign val="subscript"/>
        <sz val="10"/>
        <rFont val="Arial"/>
        <family val="2"/>
      </rPr>
      <t>2</t>
    </r>
    <r>
      <rPr>
        <sz val="10"/>
        <rFont val="Arial"/>
        <family val="2"/>
      </rPr>
      <t>/</t>
    </r>
    <r>
      <rPr>
        <sz val="9"/>
        <rFont val="ＭＳ Ｐゴシック"/>
        <family val="3"/>
        <charset val="128"/>
      </rPr>
      <t>千</t>
    </r>
    <r>
      <rPr>
        <sz val="10"/>
        <rFont val="Arial"/>
        <family val="2"/>
      </rPr>
      <t>kWh</t>
    </r>
    <rPh sb="6" eb="7">
      <t>セン</t>
    </rPh>
    <phoneticPr fontId="6"/>
  </si>
  <si>
    <t>低炭素
電力</t>
    <rPh sb="0" eb="3">
      <t>テイタンソ</t>
    </rPh>
    <rPh sb="4" eb="6">
      <t>デンリョク</t>
    </rPh>
    <phoneticPr fontId="6"/>
  </si>
  <si>
    <t>千kWh</t>
    <phoneticPr fontId="6"/>
  </si>
  <si>
    <t>その他</t>
  </si>
  <si>
    <t>低炭素電力を使用した場合は、小売電気事業者名と調整後排出係数を記入してください。</t>
    <rPh sb="0" eb="3">
      <t>テイタンソ</t>
    </rPh>
    <rPh sb="3" eb="5">
      <t>デンリョク</t>
    </rPh>
    <rPh sb="6" eb="8">
      <t>シヨウ</t>
    </rPh>
    <rPh sb="10" eb="12">
      <t>バアイ</t>
    </rPh>
    <rPh sb="14" eb="16">
      <t>コウリ</t>
    </rPh>
    <rPh sb="16" eb="18">
      <t>デンキ</t>
    </rPh>
    <rPh sb="18" eb="21">
      <t>ジギョウシャ</t>
    </rPh>
    <rPh sb="21" eb="22">
      <t>メイ</t>
    </rPh>
    <rPh sb="23" eb="26">
      <t>チョウセイゴ</t>
    </rPh>
    <rPh sb="26" eb="28">
      <t>ハイシュツ</t>
    </rPh>
    <rPh sb="28" eb="30">
      <t>ケイスウ</t>
    </rPh>
    <rPh sb="31" eb="33">
      <t>キニュウ</t>
    </rPh>
    <phoneticPr fontId="6"/>
  </si>
  <si>
    <t>熱量の原油換算エネルギー使用量への換算係数</t>
    <phoneticPr fontId="6"/>
  </si>
  <si>
    <t>kl/GJ</t>
  </si>
  <si>
    <t>事　　業　　者　　名</t>
    <rPh sb="0" eb="1">
      <t>コト</t>
    </rPh>
    <rPh sb="3" eb="4">
      <t>ギョウ</t>
    </rPh>
    <rPh sb="6" eb="7">
      <t>モノ</t>
    </rPh>
    <rPh sb="9" eb="10">
      <t>メイ</t>
    </rPh>
    <phoneticPr fontId="6"/>
  </si>
  <si>
    <t>工場等
No.</t>
    <phoneticPr fontId="6"/>
  </si>
  <si>
    <t>工場等の名称</t>
    <rPh sb="0" eb="2">
      <t>コウジョウ</t>
    </rPh>
    <rPh sb="2" eb="3">
      <t>トウ</t>
    </rPh>
    <rPh sb="4" eb="6">
      <t>メイショウ</t>
    </rPh>
    <phoneticPr fontId="6"/>
  </si>
  <si>
    <t>合計
工場等数</t>
    <rPh sb="0" eb="2">
      <t>ゴウケイ</t>
    </rPh>
    <rPh sb="3" eb="7">
      <t>コウジョウトウスウ</t>
    </rPh>
    <phoneticPr fontId="6"/>
  </si>
  <si>
    <t>原油換算エネルギー使用量</t>
    <rPh sb="0" eb="2">
      <t>ゲンユ</t>
    </rPh>
    <rPh sb="2" eb="4">
      <t>カンサン</t>
    </rPh>
    <rPh sb="9" eb="12">
      <t>シヨウリョウ</t>
    </rPh>
    <phoneticPr fontId="6"/>
  </si>
  <si>
    <t>エネルギー起源
二酸化炭素排出量</t>
    <rPh sb="5" eb="7">
      <t>キゲン</t>
    </rPh>
    <rPh sb="8" eb="11">
      <t>ニサンカ</t>
    </rPh>
    <rPh sb="11" eb="13">
      <t>タンソ</t>
    </rPh>
    <rPh sb="13" eb="16">
      <t>ハイシュツリョウ</t>
    </rPh>
    <phoneticPr fontId="6"/>
  </si>
  <si>
    <t>調整後排出量</t>
    <rPh sb="0" eb="3">
      <t>チョウセイゴ</t>
    </rPh>
    <rPh sb="3" eb="6">
      <t>ハイシュツリョウ</t>
    </rPh>
    <phoneticPr fontId="6"/>
  </si>
  <si>
    <t>全　工　場　等　集　計</t>
    <rPh sb="0" eb="1">
      <t>ゼン</t>
    </rPh>
    <rPh sb="2" eb="3">
      <t>コウ</t>
    </rPh>
    <rPh sb="4" eb="5">
      <t>バ</t>
    </rPh>
    <rPh sb="6" eb="7">
      <t>トウ</t>
    </rPh>
    <rPh sb="8" eb="9">
      <t>シュウ</t>
    </rPh>
    <rPh sb="10" eb="11">
      <t>ケイ</t>
    </rPh>
    <phoneticPr fontId="6"/>
  </si>
  <si>
    <t>工場等別　エネルギー起源二酸化炭素排出量等算定表</t>
    <rPh sb="0" eb="2">
      <t>コウジョウ</t>
    </rPh>
    <rPh sb="2" eb="3">
      <t>トウ</t>
    </rPh>
    <rPh sb="3" eb="4">
      <t>ベツ</t>
    </rPh>
    <rPh sb="10" eb="12">
      <t>キゲン</t>
    </rPh>
    <rPh sb="12" eb="17">
      <t>ニサンカタンソ</t>
    </rPh>
    <rPh sb="17" eb="19">
      <t>ハイシュツ</t>
    </rPh>
    <rPh sb="19" eb="20">
      <t>リョウ</t>
    </rPh>
    <rPh sb="20" eb="21">
      <t>トウ</t>
    </rPh>
    <rPh sb="21" eb="23">
      <t>サンテイ</t>
    </rPh>
    <rPh sb="23" eb="24">
      <t>ヒョウ</t>
    </rPh>
    <phoneticPr fontId="6"/>
  </si>
  <si>
    <t>2-1～2-20_使用量シートに入力することで、1_排出係数シートの条件で自動的に0_総括シートに合計が出力されます</t>
    <rPh sb="9" eb="11">
      <t>シヨウ</t>
    </rPh>
    <rPh sb="11" eb="12">
      <t>リョウ</t>
    </rPh>
    <rPh sb="16" eb="18">
      <t>ニュウリョク</t>
    </rPh>
    <rPh sb="26" eb="28">
      <t>ハイシュツ</t>
    </rPh>
    <rPh sb="28" eb="30">
      <t>ケイスウ</t>
    </rPh>
    <rPh sb="52" eb="54">
      <t>シュツリョク</t>
    </rPh>
    <phoneticPr fontId="6"/>
  </si>
  <si>
    <t>工場等No.</t>
    <phoneticPr fontId="6"/>
  </si>
  <si>
    <t>工　場　等　名</t>
    <rPh sb="0" eb="1">
      <t>コウ</t>
    </rPh>
    <rPh sb="2" eb="3">
      <t>バ</t>
    </rPh>
    <rPh sb="4" eb="5">
      <t>トウ</t>
    </rPh>
    <rPh sb="6" eb="7">
      <t>メイ</t>
    </rPh>
    <phoneticPr fontId="6"/>
  </si>
  <si>
    <t>合計工場等数</t>
    <rPh sb="0" eb="2">
      <t>ゴウケイ</t>
    </rPh>
    <rPh sb="2" eb="4">
      <t>コウジョウ</t>
    </rPh>
    <rPh sb="4" eb="5">
      <t>トウ</t>
    </rPh>
    <rPh sb="5" eb="6">
      <t>スウ</t>
    </rPh>
    <phoneticPr fontId="6"/>
  </si>
  <si>
    <t>住　　　　所</t>
    <rPh sb="0" eb="1">
      <t>ジュウ</t>
    </rPh>
    <rPh sb="5" eb="6">
      <t>ショ</t>
    </rPh>
    <phoneticPr fontId="6"/>
  </si>
  <si>
    <t>原油換算エネルギー使用量</t>
    <rPh sb="0" eb="2">
      <t>ゲンユ</t>
    </rPh>
    <rPh sb="2" eb="4">
      <t>カンザン</t>
    </rPh>
    <rPh sb="9" eb="12">
      <t>シヨウリョウ</t>
    </rPh>
    <phoneticPr fontId="6"/>
  </si>
  <si>
    <t>工場等当たり原油換算エネルギー使用量</t>
    <rPh sb="3" eb="4">
      <t>ア</t>
    </rPh>
    <rPh sb="6" eb="8">
      <t>ゲンユ</t>
    </rPh>
    <rPh sb="8" eb="10">
      <t>カンザン</t>
    </rPh>
    <rPh sb="15" eb="18">
      <t>シヨウリョウ</t>
    </rPh>
    <phoneticPr fontId="6"/>
  </si>
  <si>
    <t>エネルギー起源二酸化炭素排出量</t>
    <rPh sb="5" eb="7">
      <t>キゲン</t>
    </rPh>
    <rPh sb="7" eb="15">
      <t>ニサンカタンソハイシュツリョウ</t>
    </rPh>
    <phoneticPr fontId="6"/>
  </si>
  <si>
    <t>工場等当たりエネルギー起源CO2排出量</t>
    <rPh sb="3" eb="4">
      <t>ア</t>
    </rPh>
    <rPh sb="11" eb="13">
      <t>キゲン</t>
    </rPh>
    <rPh sb="16" eb="18">
      <t>ハイシュツ</t>
    </rPh>
    <rPh sb="18" eb="19">
      <t>リョウ</t>
    </rPh>
    <phoneticPr fontId="6"/>
  </si>
  <si>
    <r>
      <t>t-CO</t>
    </r>
    <r>
      <rPr>
        <vertAlign val="subscript"/>
        <sz val="10"/>
        <color indexed="8"/>
        <rFont val="Arial"/>
        <family val="2"/>
      </rPr>
      <t>2</t>
    </r>
    <phoneticPr fontId="6"/>
  </si>
  <si>
    <t>工場等当たりクレジット量</t>
    <rPh sb="3" eb="4">
      <t>ア</t>
    </rPh>
    <rPh sb="11" eb="12">
      <t>リョウ</t>
    </rPh>
    <phoneticPr fontId="6"/>
  </si>
  <si>
    <t>工場等当たり調整後排出量</t>
    <rPh sb="3" eb="4">
      <t>ア</t>
    </rPh>
    <rPh sb="6" eb="9">
      <t>チョウセイゴ</t>
    </rPh>
    <rPh sb="9" eb="11">
      <t>ハイシュツ</t>
    </rPh>
    <rPh sb="11" eb="12">
      <t>リョウ</t>
    </rPh>
    <phoneticPr fontId="6"/>
  </si>
  <si>
    <t>燃　　　料　　　・　　　熱　　　・　　　電　　　気</t>
    <rPh sb="0" eb="1">
      <t>ネン</t>
    </rPh>
    <rPh sb="4" eb="5">
      <t>リョウ</t>
    </rPh>
    <rPh sb="12" eb="13">
      <t>ネツ</t>
    </rPh>
    <rPh sb="20" eb="21">
      <t>デン</t>
    </rPh>
    <rPh sb="24" eb="25">
      <t>キ</t>
    </rPh>
    <phoneticPr fontId="6"/>
  </si>
  <si>
    <t>○0_総括集計用</t>
    <rPh sb="3" eb="5">
      <t>ソウカツ</t>
    </rPh>
    <rPh sb="5" eb="8">
      <t>シュウケイヨウ</t>
    </rPh>
    <phoneticPr fontId="6"/>
  </si>
  <si>
    <t>燃料・熱の種類</t>
    <rPh sb="0" eb="2">
      <t>ネンリョウ</t>
    </rPh>
    <rPh sb="3" eb="4">
      <t>ネツ</t>
    </rPh>
    <rPh sb="5" eb="7">
      <t>シュルイ</t>
    </rPh>
    <phoneticPr fontId="6"/>
  </si>
  <si>
    <r>
      <t xml:space="preserve">排　出　量
</t>
    </r>
    <r>
      <rPr>
        <sz val="9"/>
        <color indexed="9"/>
        <rFont val="Arial"/>
        <family val="2"/>
      </rPr>
      <t>(t-CO</t>
    </r>
    <r>
      <rPr>
        <vertAlign val="subscript"/>
        <sz val="9"/>
        <color indexed="9"/>
        <rFont val="Arial"/>
        <family val="2"/>
      </rPr>
      <t>2</t>
    </r>
    <r>
      <rPr>
        <sz val="9"/>
        <color indexed="9"/>
        <rFont val="Arial"/>
        <family val="2"/>
      </rPr>
      <t>)</t>
    </r>
    <rPh sb="0" eb="1">
      <t>ハイ</t>
    </rPh>
    <rPh sb="2" eb="3">
      <t>デ</t>
    </rPh>
    <rPh sb="4" eb="5">
      <t>リョウ</t>
    </rPh>
    <phoneticPr fontId="6"/>
  </si>
  <si>
    <t>年間使用量</t>
    <rPh sb="0" eb="5">
      <t>ネンカンシヨウリョウ</t>
    </rPh>
    <phoneticPr fontId="6"/>
  </si>
  <si>
    <t>外部供給量</t>
    <rPh sb="0" eb="5">
      <t>ガイブキョウキュウリョウ</t>
    </rPh>
    <phoneticPr fontId="6"/>
  </si>
  <si>
    <t>実使用量</t>
    <rPh sb="0" eb="4">
      <t>ジツシヨウリョウ</t>
    </rPh>
    <phoneticPr fontId="6"/>
  </si>
  <si>
    <t>熱量</t>
    <rPh sb="0" eb="2">
      <t>ネツリョウ</t>
    </rPh>
    <phoneticPr fontId="6"/>
  </si>
  <si>
    <t>排出量</t>
    <rPh sb="0" eb="3">
      <t>ハイシュツリョウ</t>
    </rPh>
    <phoneticPr fontId="6"/>
  </si>
  <si>
    <t>燃料・熱</t>
    <rPh sb="0" eb="2">
      <t>ネンリョウ</t>
    </rPh>
    <rPh sb="3" eb="4">
      <t>ネツ</t>
    </rPh>
    <phoneticPr fontId="6"/>
  </si>
  <si>
    <t>化石燃料</t>
    <rPh sb="0" eb="2">
      <t>カセキ</t>
    </rPh>
    <rPh sb="2" eb="4">
      <t>ネンリョウ</t>
    </rPh>
    <phoneticPr fontId="6"/>
  </si>
  <si>
    <t>非化石
燃料</t>
    <rPh sb="0" eb="3">
      <t>ヒカセキ</t>
    </rPh>
    <rPh sb="4" eb="6">
      <t>ネンリョウ</t>
    </rPh>
    <phoneticPr fontId="6"/>
  </si>
  <si>
    <t>バイオガス</t>
    <phoneticPr fontId="4"/>
  </si>
  <si>
    <t>上記以外</t>
    <rPh sb="0" eb="4">
      <t>ジョウキイガイ</t>
    </rPh>
    <phoneticPr fontId="6"/>
  </si>
  <si>
    <t>買電</t>
    <rPh sb="0" eb="2">
      <t>カイデン</t>
    </rPh>
    <phoneticPr fontId="6"/>
  </si>
  <si>
    <t>再エネ
（自家消費等）</t>
    <rPh sb="0" eb="1">
      <t>サイ</t>
    </rPh>
    <rPh sb="5" eb="9">
      <t>ジカショウヒ</t>
    </rPh>
    <rPh sb="9" eb="10">
      <t>トウ</t>
    </rPh>
    <phoneticPr fontId="6"/>
  </si>
  <si>
    <t>太陽光</t>
  </si>
  <si>
    <t>水力</t>
  </si>
  <si>
    <t>小　　　　　　計　 　</t>
    <rPh sb="0" eb="1">
      <t>ショウ</t>
    </rPh>
    <rPh sb="7" eb="8">
      <t>ケイ</t>
    </rPh>
    <phoneticPr fontId="6"/>
  </si>
  <si>
    <t>使用量×排出係数</t>
    <rPh sb="0" eb="3">
      <t>シヨウリョウ</t>
    </rPh>
    <rPh sb="4" eb="8">
      <t>ハイシュツケイスウ</t>
    </rPh>
    <phoneticPr fontId="6"/>
  </si>
  <si>
    <t>都市ガスの場合：使用量×排出係数</t>
    <rPh sb="0" eb="2">
      <t>トシ</t>
    </rPh>
    <rPh sb="5" eb="7">
      <t>バアイ</t>
    </rPh>
    <rPh sb="8" eb="11">
      <t>シヨウリョウ</t>
    </rPh>
    <rPh sb="12" eb="16">
      <t>ハイシュツケイスウ</t>
    </rPh>
    <phoneticPr fontId="6"/>
  </si>
  <si>
    <t>クレジット等に関する取組状況</t>
    <rPh sb="5" eb="6">
      <t>トウ</t>
    </rPh>
    <rPh sb="7" eb="8">
      <t>カン</t>
    </rPh>
    <rPh sb="10" eb="12">
      <t>トリク</t>
    </rPh>
    <rPh sb="12" eb="14">
      <t>ジョウキョウ</t>
    </rPh>
    <phoneticPr fontId="6"/>
  </si>
  <si>
    <t>小計</t>
    <rPh sb="0" eb="2">
      <t>ショウケイ</t>
    </rPh>
    <phoneticPr fontId="6"/>
  </si>
  <si>
    <t>再エネ電気</t>
    <rPh sb="0" eb="1">
      <t>サイ</t>
    </rPh>
    <rPh sb="3" eb="5">
      <t>デンキ</t>
    </rPh>
    <phoneticPr fontId="6"/>
  </si>
  <si>
    <t>種類</t>
    <rPh sb="0" eb="2">
      <t>シュルイ</t>
    </rPh>
    <phoneticPr fontId="6"/>
  </si>
  <si>
    <r>
      <rPr>
        <sz val="8"/>
        <color theme="1"/>
        <rFont val="ＭＳ Ｐゴシック"/>
        <family val="3"/>
        <charset val="128"/>
      </rPr>
      <t>千</t>
    </r>
    <r>
      <rPr>
        <sz val="9"/>
        <color theme="1"/>
        <rFont val="Arial"/>
        <family val="2"/>
      </rPr>
      <t>m</t>
    </r>
    <r>
      <rPr>
        <vertAlign val="superscript"/>
        <sz val="8"/>
        <color theme="1"/>
        <rFont val="Arial"/>
        <family val="2"/>
      </rPr>
      <t>3</t>
    </r>
    <rPh sb="0" eb="1">
      <t>セン</t>
    </rPh>
    <phoneticPr fontId="6"/>
  </si>
  <si>
    <r>
      <t>GJ/</t>
    </r>
    <r>
      <rPr>
        <sz val="10"/>
        <color theme="1"/>
        <rFont val="Arial Unicode MS"/>
        <family val="3"/>
        <charset val="128"/>
      </rPr>
      <t>千</t>
    </r>
    <r>
      <rPr>
        <sz val="10"/>
        <color theme="1"/>
        <rFont val="Arial"/>
        <family val="2"/>
      </rPr>
      <t>m</t>
    </r>
    <r>
      <rPr>
        <vertAlign val="superscript"/>
        <sz val="10"/>
        <color theme="1"/>
        <rFont val="Arial"/>
        <family val="2"/>
      </rPr>
      <t>3</t>
    </r>
    <rPh sb="3" eb="4">
      <t>セン</t>
    </rPh>
    <phoneticPr fontId="6"/>
  </si>
  <si>
    <r>
      <t>t-CO</t>
    </r>
    <r>
      <rPr>
        <vertAlign val="subscript"/>
        <sz val="10"/>
        <color theme="1"/>
        <rFont val="Arial"/>
        <family val="2"/>
      </rPr>
      <t>2</t>
    </r>
    <r>
      <rPr>
        <sz val="10"/>
        <color theme="1"/>
        <rFont val="Arial"/>
        <family val="2"/>
      </rPr>
      <t>/</t>
    </r>
    <r>
      <rPr>
        <sz val="10"/>
        <color theme="1"/>
        <rFont val="游ゴシック"/>
        <family val="2"/>
        <charset val="128"/>
      </rPr>
      <t>千</t>
    </r>
    <r>
      <rPr>
        <sz val="10"/>
        <color theme="1"/>
        <rFont val="Arial"/>
        <family val="2"/>
      </rPr>
      <t>m</t>
    </r>
    <r>
      <rPr>
        <vertAlign val="superscript"/>
        <sz val="10"/>
        <color theme="1"/>
        <rFont val="Arial"/>
        <family val="2"/>
      </rPr>
      <t>3</t>
    </r>
    <rPh sb="6" eb="7">
      <t>セン</t>
    </rPh>
    <phoneticPr fontId="6"/>
  </si>
  <si>
    <t>その他可燃性天然ガス</t>
    <phoneticPr fontId="4"/>
  </si>
  <si>
    <t>バイオガス</t>
    <phoneticPr fontId="4"/>
  </si>
  <si>
    <t>クレジット等の種類</t>
    <rPh sb="5" eb="6">
      <t>ナド</t>
    </rPh>
    <rPh sb="7" eb="9">
      <t>シュルイ</t>
    </rPh>
    <phoneticPr fontId="6"/>
  </si>
  <si>
    <t>廃棄物の燃料としての使用または廃棄物を原材料とする燃料の使用にともなって発生する二酸化炭素</t>
    <rPh sb="0" eb="3">
      <t>ハイキブツ</t>
    </rPh>
    <rPh sb="4" eb="6">
      <t>ネンリョウ</t>
    </rPh>
    <rPh sb="10" eb="12">
      <t>シヨウ</t>
    </rPh>
    <rPh sb="15" eb="18">
      <t>ハイキブツ</t>
    </rPh>
    <rPh sb="19" eb="22">
      <t>ゲンザイリョウ</t>
    </rPh>
    <rPh sb="25" eb="27">
      <t>ネンリョウ</t>
    </rPh>
    <rPh sb="28" eb="30">
      <t>シヨウ</t>
    </rPh>
    <rPh sb="36" eb="38">
      <t>ハッセイ</t>
    </rPh>
    <rPh sb="40" eb="45">
      <t>ニサンカタンソ</t>
    </rPh>
    <phoneticPr fontId="4"/>
  </si>
  <si>
    <t>Ｊ－クレジット制度により創出されたクレジット　</t>
    <phoneticPr fontId="4"/>
  </si>
  <si>
    <t>クレジット</t>
    <phoneticPr fontId="6"/>
  </si>
  <si>
    <t>クレジット等の量</t>
    <rPh sb="5" eb="6">
      <t>ナド</t>
    </rPh>
    <rPh sb="7" eb="8">
      <t>リョウ</t>
    </rPh>
    <phoneticPr fontId="6"/>
  </si>
  <si>
    <r>
      <t>クレジット等の量　</t>
    </r>
    <r>
      <rPr>
        <sz val="8"/>
        <color rgb="FFFFFFFF"/>
        <rFont val="ＭＳ Ｐゴシック"/>
        <family val="3"/>
        <charset val="128"/>
      </rPr>
      <t>(t-CO2)</t>
    </r>
    <rPh sb="5" eb="6">
      <t>ナド</t>
    </rPh>
    <rPh sb="7" eb="8">
      <t>リョウ</t>
    </rPh>
    <phoneticPr fontId="6"/>
  </si>
  <si>
    <t>－</t>
    <phoneticPr fontId="4"/>
  </si>
  <si>
    <t>－</t>
    <phoneticPr fontId="4"/>
  </si>
  <si>
    <t>）</t>
    <phoneticPr fontId="6"/>
  </si>
  <si>
    <t>クレジット等の種類</t>
    <rPh sb="5" eb="6">
      <t>トウ</t>
    </rPh>
    <rPh sb="7" eb="9">
      <t>シュルイ</t>
    </rPh>
    <phoneticPr fontId="6"/>
  </si>
  <si>
    <t>工場等別実績一覧</t>
    <rPh sb="0" eb="4">
      <t>コウジョウトウベツ</t>
    </rPh>
    <rPh sb="4" eb="6">
      <t>ジッセキ</t>
    </rPh>
    <rPh sb="6" eb="8">
      <t>イチラン</t>
    </rPh>
    <phoneticPr fontId="6"/>
  </si>
  <si>
    <t>クレジット等の量　(t-CO2)</t>
    <phoneticPr fontId="6"/>
  </si>
  <si>
    <t>クレジット等の量</t>
    <rPh sb="5" eb="6">
      <t>トウ</t>
    </rPh>
    <rPh sb="7" eb="8">
      <t>リョウ</t>
    </rPh>
    <phoneticPr fontId="6"/>
  </si>
  <si>
    <t>プルダウン用</t>
    <rPh sb="5" eb="6">
      <t>ヨウ</t>
    </rPh>
    <phoneticPr fontId="4"/>
  </si>
  <si>
    <t>リスト</t>
    <phoneticPr fontId="4"/>
  </si>
  <si>
    <t>番号</t>
    <rPh sb="0" eb="2">
      <t>バンゴウ</t>
    </rPh>
    <phoneticPr fontId="4"/>
  </si>
  <si>
    <t>エネルギー起源二酸化炭素排出量合計</t>
    <rPh sb="5" eb="7">
      <t>キゲン</t>
    </rPh>
    <rPh sb="7" eb="10">
      <t>ニサンカ</t>
    </rPh>
    <rPh sb="10" eb="12">
      <t>タンソ</t>
    </rPh>
    <rPh sb="12" eb="14">
      <t>ハイシュツ</t>
    </rPh>
    <rPh sb="14" eb="15">
      <t>リョウ</t>
    </rPh>
    <rPh sb="15" eb="17">
      <t>ゴウケイ</t>
    </rPh>
    <phoneticPr fontId="6"/>
  </si>
  <si>
    <t>その他の燃料3（</t>
    <rPh sb="2" eb="3">
      <t>タ</t>
    </rPh>
    <rPh sb="4" eb="6">
      <t>ネンリョウ</t>
    </rPh>
    <phoneticPr fontId="6"/>
  </si>
  <si>
    <t>その他の燃料4（</t>
    <rPh sb="2" eb="3">
      <t>タ</t>
    </rPh>
    <rPh sb="4" eb="6">
      <t>ネンリョウ</t>
    </rPh>
    <phoneticPr fontId="6"/>
  </si>
  <si>
    <t>その他の燃料1（</t>
    <rPh sb="2" eb="3">
      <t>タ</t>
    </rPh>
    <rPh sb="4" eb="6">
      <t>ネンリョウ</t>
    </rPh>
    <phoneticPr fontId="6"/>
  </si>
  <si>
    <t>その他の燃料2（</t>
    <rPh sb="2" eb="3">
      <t>タ</t>
    </rPh>
    <rPh sb="4" eb="6">
      <t>ネンリョウ</t>
    </rPh>
    <phoneticPr fontId="6"/>
  </si>
  <si>
    <t>t</t>
    <phoneticPr fontId="4"/>
  </si>
  <si>
    <r>
      <t>千m</t>
    </r>
    <r>
      <rPr>
        <vertAlign val="superscript"/>
        <sz val="9"/>
        <rFont val="ＭＳ Ｐゴシック"/>
        <family val="3"/>
        <charset val="128"/>
      </rPr>
      <t>3</t>
    </r>
    <rPh sb="0" eb="1">
      <t>セン</t>
    </rPh>
    <phoneticPr fontId="4"/>
  </si>
  <si>
    <r>
      <t>GJ/</t>
    </r>
    <r>
      <rPr>
        <sz val="10"/>
        <rFont val="ＭＳ ゴシック"/>
        <family val="3"/>
        <charset val="128"/>
      </rPr>
      <t>千</t>
    </r>
    <r>
      <rPr>
        <sz val="10"/>
        <rFont val="Arial"/>
        <family val="3"/>
      </rPr>
      <t>m</t>
    </r>
    <r>
      <rPr>
        <vertAlign val="superscript"/>
        <sz val="10"/>
        <rFont val="Arial"/>
        <family val="2"/>
      </rPr>
      <t>3</t>
    </r>
    <phoneticPr fontId="4"/>
  </si>
  <si>
    <r>
      <t>GJ/</t>
    </r>
    <r>
      <rPr>
        <sz val="10"/>
        <color theme="1"/>
        <rFont val="ＭＳ ゴシック"/>
        <family val="3"/>
        <charset val="128"/>
      </rPr>
      <t>千</t>
    </r>
    <r>
      <rPr>
        <sz val="10"/>
        <color theme="1"/>
        <rFont val="Arial"/>
        <family val="3"/>
      </rPr>
      <t>m</t>
    </r>
    <r>
      <rPr>
        <vertAlign val="superscript"/>
        <sz val="10"/>
        <color theme="1"/>
        <rFont val="Arial"/>
        <family val="2"/>
      </rPr>
      <t>3</t>
    </r>
    <phoneticPr fontId="4"/>
  </si>
  <si>
    <t>t-CO₂/千m³</t>
    <phoneticPr fontId="4"/>
  </si>
  <si>
    <t>算定対象年度</t>
    <rPh sb="0" eb="6">
      <t>サンテイタイショウネンド</t>
    </rPh>
    <phoneticPr fontId="4"/>
  </si>
  <si>
    <t>単位発熱量単位</t>
    <rPh sb="0" eb="5">
      <t>タンイハツネツリョウ</t>
    </rPh>
    <rPh sb="5" eb="7">
      <t>タンイ</t>
    </rPh>
    <phoneticPr fontId="4"/>
  </si>
  <si>
    <t>指定排出係数単位</t>
    <rPh sb="0" eb="6">
      <t>シテイハイシュツケイスウ</t>
    </rPh>
    <rPh sb="6" eb="8">
      <t>タンイ</t>
    </rPh>
    <phoneticPr fontId="4"/>
  </si>
  <si>
    <t>t-C/GJ</t>
    <phoneticPr fontId="4"/>
  </si>
  <si>
    <t>その他の燃料2（</t>
    <phoneticPr fontId="4"/>
  </si>
  <si>
    <t>その他の燃料4（</t>
    <phoneticPr fontId="4"/>
  </si>
  <si>
    <t>LPG単位換算用</t>
    <rPh sb="3" eb="8">
      <t>タンイカンサンヨウ</t>
    </rPh>
    <phoneticPr fontId="4"/>
  </si>
  <si>
    <t>クレジット算定用低炭素電力実使用量</t>
    <rPh sb="5" eb="8">
      <t>サンテイヨウ</t>
    </rPh>
    <rPh sb="8" eb="13">
      <t>テイタンソデンリョク</t>
    </rPh>
    <rPh sb="13" eb="17">
      <t>ジツシヨウリョウ</t>
    </rPh>
    <phoneticPr fontId="4"/>
  </si>
  <si>
    <t>年間使用量</t>
    <rPh sb="0" eb="5">
      <t>ネンカンシヨウリョウ</t>
    </rPh>
    <phoneticPr fontId="4"/>
  </si>
  <si>
    <t>実使用量</t>
    <rPh sb="0" eb="4">
      <t>ジツシヨウリョウ</t>
    </rPh>
    <phoneticPr fontId="4"/>
  </si>
  <si>
    <t>上記以外排出量フラグ</t>
    <rPh sb="4" eb="7">
      <t>ハイシュツリョウ</t>
    </rPh>
    <phoneticPr fontId="6"/>
  </si>
  <si>
    <t>年間使用量</t>
    <rPh sb="0" eb="2">
      <t>ネンカン</t>
    </rPh>
    <rPh sb="2" eb="5">
      <t>シヨウリョウ</t>
    </rPh>
    <phoneticPr fontId="4"/>
  </si>
  <si>
    <t>クレジット算定用
低炭素電力実使用量</t>
    <rPh sb="5" eb="8">
      <t>サンテイヨウ</t>
    </rPh>
    <rPh sb="9" eb="14">
      <t>テイタンソデンリョク</t>
    </rPh>
    <rPh sb="14" eb="18">
      <t>ジツシヨウリョウ</t>
    </rPh>
    <phoneticPr fontId="4"/>
  </si>
  <si>
    <r>
      <rPr>
        <sz val="10"/>
        <color theme="1"/>
        <rFont val="ＭＳ Ｐゴシック"/>
        <family val="2"/>
        <charset val="128"/>
      </rPr>
      <t>千</t>
    </r>
    <r>
      <rPr>
        <sz val="10"/>
        <color theme="1"/>
        <rFont val="Arial"/>
        <family val="2"/>
      </rPr>
      <t>m</t>
    </r>
    <r>
      <rPr>
        <vertAlign val="superscript"/>
        <sz val="10"/>
        <color theme="1"/>
        <rFont val="Arial"/>
        <family val="2"/>
      </rPr>
      <t>3</t>
    </r>
    <phoneticPr fontId="4"/>
  </si>
  <si>
    <t>t-CO₂/千m³</t>
    <phoneticPr fontId="6"/>
  </si>
  <si>
    <t>kl</t>
    <phoneticPr fontId="4"/>
  </si>
  <si>
    <t>GJ</t>
    <phoneticPr fontId="4"/>
  </si>
  <si>
    <t>単位</t>
    <rPh sb="0" eb="2">
      <t>タンイ</t>
    </rPh>
    <phoneticPr fontId="4"/>
  </si>
  <si>
    <t>単位発熱量</t>
    <rPh sb="0" eb="5">
      <t>タンイハツネツリョウ</t>
    </rPh>
    <phoneticPr fontId="4"/>
  </si>
  <si>
    <t>指定排出係数</t>
    <rPh sb="0" eb="6">
      <t>シテイハイシュツケイスウ</t>
    </rPh>
    <phoneticPr fontId="4"/>
  </si>
  <si>
    <t>プルダウンリスト（その他の燃料）</t>
    <rPh sb="11" eb="12">
      <t>タ</t>
    </rPh>
    <rPh sb="13" eb="15">
      <t>ネンリョウ</t>
    </rPh>
    <phoneticPr fontId="4"/>
  </si>
  <si>
    <t>温室効果ガス排出量算定・報告マニュアル(Ver6.0) (令和7年3月)</t>
    <phoneticPr fontId="6"/>
  </si>
  <si>
    <t>https://policies.env.go.jp/earth/ghg-santeikohyo/manual.html</t>
    <phoneticPr fontId="4"/>
  </si>
  <si>
    <t>その他の燃料1（</t>
    <phoneticPr fontId="4"/>
  </si>
  <si>
    <t>その他の燃料3（</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</si>
</sst>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
    <numFmt numFmtId="177" formatCode="[=0]&quot;&quot;;#,##0"/>
    <numFmt numFmtId="178" formatCode="#,##0_);[Red]\(#,##0\)"/>
    <numFmt numFmtId="179" formatCode="[=0]&quot;&quot;;0.000"/>
    <numFmt numFmtId="180" formatCode="0.000\ "/>
    <numFmt numFmtId="181" formatCode="0.0%"/>
    <numFmt numFmtId="182" formatCode="0.0\ "/>
    <numFmt numFmtId="183" formatCode="0.0000\ "/>
    <numFmt numFmtId="184" formatCode="0.00\ "/>
    <numFmt numFmtId="185" formatCode="0\ "/>
    <numFmt numFmtId="186" formatCode="0.000_ "/>
    <numFmt numFmtId="187" formatCode="[=0]&quot;&quot;;General"/>
    <numFmt numFmtId="188" formatCode="[=0]&quot;&quot;;#,##0.00"/>
    <numFmt numFmtId="189" formatCode="[=0]&quot;&quot;;0.00"/>
    <numFmt numFmtId="190" formatCode="#,##0.0"/>
    <numFmt numFmtId="191" formatCode="0.0000"/>
    <numFmt numFmtId="192" formatCode="#"/>
  </numFmts>
  <fonts count="93">
    <font>
      <sz val="11"/>
      <color theme="1"/>
      <name val="ＭＳ Ｐゴシック"/>
      <family val="3"/>
      <charset val="128"/>
      <scheme val="minor"/>
    </font>
    <font>
      <sz val="11"/>
      <color theme="1"/>
      <name val="ＭＳ Ｐゴシック"/>
      <family val="2"/>
      <charset val="128"/>
      <scheme val="minor"/>
    </font>
    <font>
      <b/>
      <sz val="13"/>
      <color theme="3"/>
      <name val="ＭＳ Ｐゴシック"/>
      <family val="2"/>
      <charset val="128"/>
      <scheme val="minor"/>
    </font>
    <font>
      <sz val="11"/>
      <color theme="1"/>
      <name val="ＭＳ Ｐゴシック"/>
      <family val="3"/>
      <charset val="128"/>
      <scheme val="minor"/>
    </font>
    <font>
      <sz val="6"/>
      <name val="ＭＳ Ｐゴシック"/>
      <family val="3"/>
      <charset val="128"/>
      <scheme val="minor"/>
    </font>
    <font>
      <b/>
      <sz val="12"/>
      <color indexed="9"/>
      <name val="ＭＳ Ｐゴシック"/>
      <family val="3"/>
      <charset val="128"/>
    </font>
    <font>
      <sz val="6"/>
      <name val="ＭＳ Ｐゴシック"/>
      <family val="3"/>
      <charset val="128"/>
    </font>
    <font>
      <b/>
      <sz val="10"/>
      <color rgb="FFFF0000"/>
      <name val="ＭＳ Ｐゴシック"/>
      <family val="3"/>
      <charset val="128"/>
      <scheme val="minor"/>
    </font>
    <font>
      <b/>
      <sz val="12"/>
      <color indexed="8"/>
      <name val="ＭＳ Ｐゴシック"/>
      <family val="3"/>
      <charset val="128"/>
    </font>
    <font>
      <b/>
      <sz val="8"/>
      <color theme="0"/>
      <name val="ＭＳ Ｐゴシック"/>
      <family val="3"/>
      <charset val="128"/>
    </font>
    <font>
      <b/>
      <sz val="12"/>
      <name val="ＭＳ Ｐゴシック"/>
      <family val="3"/>
      <charset val="128"/>
    </font>
    <font>
      <sz val="10"/>
      <color indexed="9"/>
      <name val="ＭＳ Ｐゴシック"/>
      <family val="3"/>
      <charset val="128"/>
    </font>
    <font>
      <sz val="11"/>
      <color indexed="8"/>
      <name val="Arial Black"/>
      <family val="2"/>
    </font>
    <font>
      <sz val="10"/>
      <color indexed="8"/>
      <name val="Arial Black"/>
      <family val="2"/>
    </font>
    <font>
      <sz val="10"/>
      <color indexed="9"/>
      <name val="Arial"/>
      <family val="2"/>
    </font>
    <font>
      <sz val="6"/>
      <color indexed="9"/>
      <name val="Arial"/>
      <family val="2"/>
    </font>
    <font>
      <sz val="10"/>
      <color theme="0"/>
      <name val="ＭＳ Ｐゴシック"/>
      <family val="3"/>
      <charset val="128"/>
    </font>
    <font>
      <vertAlign val="subscript"/>
      <sz val="10"/>
      <color indexed="8"/>
      <name val="Arial Black"/>
      <family val="2"/>
    </font>
    <font>
      <sz val="9"/>
      <color indexed="9"/>
      <name val="ＭＳ Ｐゴシック"/>
      <family val="3"/>
      <charset val="128"/>
    </font>
    <font>
      <sz val="9"/>
      <color indexed="8"/>
      <name val="Arial"/>
      <family val="2"/>
    </font>
    <font>
      <sz val="11"/>
      <name val="ＭＳ Ｐゴシック"/>
      <family val="3"/>
      <charset val="128"/>
    </font>
    <font>
      <b/>
      <sz val="11"/>
      <color indexed="9"/>
      <name val="ＭＳ Ｐゴシック"/>
      <family val="3"/>
      <charset val="128"/>
    </font>
    <font>
      <sz val="11"/>
      <color indexed="9"/>
      <name val="ＭＳ Ｐゴシック"/>
      <family val="3"/>
      <charset val="128"/>
    </font>
    <font>
      <sz val="11"/>
      <color indexed="8"/>
      <name val="ＭＳ Ｐゴシック"/>
      <family val="3"/>
      <charset val="128"/>
    </font>
    <font>
      <sz val="9"/>
      <color indexed="9"/>
      <name val="Arial"/>
      <family val="2"/>
    </font>
    <font>
      <sz val="9"/>
      <name val="ＭＳ Ｐゴシック"/>
      <family val="3"/>
      <charset val="128"/>
      <scheme val="minor"/>
    </font>
    <font>
      <sz val="9"/>
      <name val="ＭＳ Ｐゴシック"/>
      <family val="3"/>
      <charset val="128"/>
    </font>
    <font>
      <sz val="11"/>
      <name val="ＭＳ Ｐゴシック"/>
      <family val="3"/>
      <charset val="128"/>
      <scheme val="minor"/>
    </font>
    <font>
      <sz val="9"/>
      <name val="Arial"/>
      <family val="2"/>
    </font>
    <font>
      <sz val="10"/>
      <name val="ＭＳ Ｐゴシック"/>
      <family val="3"/>
      <charset val="128"/>
    </font>
    <font>
      <sz val="9"/>
      <name val="Arial"/>
      <family val="3"/>
      <charset val="128"/>
    </font>
    <font>
      <sz val="8"/>
      <name val="ＭＳ Ｐゴシック"/>
      <family val="3"/>
      <charset val="128"/>
    </font>
    <font>
      <vertAlign val="superscript"/>
      <sz val="8"/>
      <name val="Arial"/>
      <family val="2"/>
    </font>
    <font>
      <sz val="8"/>
      <color indexed="8"/>
      <name val="ＭＳ Ｐゴシック"/>
      <family val="3"/>
      <charset val="128"/>
    </font>
    <font>
      <sz val="9"/>
      <color rgb="FF000000"/>
      <name val="ＭＳ Ｐゴシック"/>
      <family val="2"/>
      <charset val="128"/>
    </font>
    <font>
      <sz val="9"/>
      <color theme="1"/>
      <name val="ＭＳ Ｐゴシック"/>
      <family val="3"/>
      <charset val="128"/>
      <scheme val="minor"/>
    </font>
    <font>
      <sz val="6"/>
      <color indexed="8"/>
      <name val="Arial"/>
      <family val="2"/>
    </font>
    <font>
      <vertAlign val="subscript"/>
      <sz val="9"/>
      <name val="ＭＳ Ｐゴシック"/>
      <family val="3"/>
      <charset val="128"/>
    </font>
    <font>
      <sz val="9"/>
      <color indexed="8"/>
      <name val="ＭＳ Ｐゴシック"/>
      <family val="3"/>
      <charset val="128"/>
    </font>
    <font>
      <sz val="12"/>
      <color indexed="9"/>
      <name val="ＭＳ Ｐゴシック"/>
      <family val="3"/>
      <charset val="128"/>
    </font>
    <font>
      <sz val="12"/>
      <color indexed="8"/>
      <name val="ＭＳ Ｐゴシック"/>
      <family val="3"/>
      <charset val="128"/>
    </font>
    <font>
      <b/>
      <sz val="9"/>
      <color theme="0"/>
      <name val="ＭＳ Ｐゴシック"/>
      <family val="3"/>
      <charset val="128"/>
    </font>
    <font>
      <sz val="10"/>
      <name val="Arial"/>
      <family val="2"/>
    </font>
    <font>
      <sz val="10"/>
      <color rgb="FFFF0000"/>
      <name val="Arial"/>
      <family val="2"/>
    </font>
    <font>
      <vertAlign val="superscript"/>
      <sz val="8"/>
      <color indexed="8"/>
      <name val="Arial"/>
      <family val="2"/>
    </font>
    <font>
      <sz val="10"/>
      <color rgb="FFFF0000"/>
      <name val="ＭＳ Ｐゴシック"/>
      <family val="3"/>
      <charset val="128"/>
      <scheme val="minor"/>
    </font>
    <font>
      <sz val="10"/>
      <name val="ＭＳ Ｐゴシック"/>
      <family val="2"/>
      <charset val="128"/>
    </font>
    <font>
      <sz val="10"/>
      <name val="ＭＳ ゴシック"/>
      <family val="3"/>
      <charset val="128"/>
    </font>
    <font>
      <sz val="10"/>
      <color theme="1"/>
      <name val="Arial"/>
      <family val="2"/>
    </font>
    <font>
      <vertAlign val="subscript"/>
      <sz val="10"/>
      <name val="Arial"/>
      <family val="2"/>
    </font>
    <font>
      <sz val="11"/>
      <color rgb="FF000000"/>
      <name val="ＭＳ Ｐゴシック"/>
      <family val="3"/>
      <charset val="128"/>
      <scheme val="minor"/>
    </font>
    <font>
      <sz val="10"/>
      <color theme="1"/>
      <name val="ＭＳ Ｐゴシック"/>
      <family val="3"/>
      <charset val="128"/>
    </font>
    <font>
      <sz val="10"/>
      <color indexed="8"/>
      <name val="Arial"/>
      <family val="2"/>
    </font>
    <font>
      <sz val="10"/>
      <color indexed="8"/>
      <name val="Arial Unicode MS"/>
      <family val="3"/>
      <charset val="128"/>
    </font>
    <font>
      <sz val="11"/>
      <name val="Arial Black"/>
      <family val="2"/>
    </font>
    <font>
      <b/>
      <sz val="14"/>
      <color indexed="9"/>
      <name val="ＭＳ Ｐゴシック"/>
      <family val="3"/>
      <charset val="128"/>
    </font>
    <font>
      <sz val="11"/>
      <color indexed="8"/>
      <name val="Arial"/>
      <family val="2"/>
    </font>
    <font>
      <sz val="10"/>
      <color indexed="8"/>
      <name val="ＭＳ Ｐゴシック"/>
      <family val="3"/>
      <charset val="128"/>
    </font>
    <font>
      <sz val="7"/>
      <color indexed="9"/>
      <name val="ＭＳ Ｐゴシック"/>
      <family val="3"/>
      <charset val="128"/>
    </font>
    <font>
      <sz val="11"/>
      <color theme="0"/>
      <name val="ＭＳ Ｐゴシック"/>
      <family val="3"/>
      <charset val="128"/>
      <scheme val="minor"/>
    </font>
    <font>
      <vertAlign val="subscript"/>
      <sz val="10"/>
      <color indexed="8"/>
      <name val="Arial"/>
      <family val="2"/>
    </font>
    <font>
      <vertAlign val="subscript"/>
      <sz val="9"/>
      <color indexed="9"/>
      <name val="Arial"/>
      <family val="2"/>
    </font>
    <font>
      <sz val="9"/>
      <color indexed="8"/>
      <name val="Arial"/>
      <family val="3"/>
      <charset val="128"/>
    </font>
    <font>
      <sz val="8"/>
      <name val="ＭＳ Ｐゴシック"/>
      <family val="3"/>
      <charset val="128"/>
      <scheme val="minor"/>
    </font>
    <font>
      <sz val="8"/>
      <color theme="1"/>
      <name val="ＭＳ Ｐゴシック"/>
      <family val="3"/>
      <charset val="128"/>
    </font>
    <font>
      <sz val="9"/>
      <color theme="1"/>
      <name val="Arial"/>
      <family val="2"/>
    </font>
    <font>
      <vertAlign val="superscript"/>
      <sz val="8"/>
      <color theme="1"/>
      <name val="Arial"/>
      <family val="2"/>
    </font>
    <font>
      <sz val="10"/>
      <color theme="1"/>
      <name val="Arial Unicode MS"/>
      <family val="3"/>
      <charset val="128"/>
    </font>
    <font>
      <vertAlign val="superscript"/>
      <sz val="10"/>
      <color theme="1"/>
      <name val="Arial"/>
      <family val="2"/>
    </font>
    <font>
      <sz val="9"/>
      <color theme="1"/>
      <name val="ＭＳ Ｐゴシック"/>
      <family val="3"/>
      <charset val="128"/>
    </font>
    <font>
      <vertAlign val="subscript"/>
      <sz val="10"/>
      <color theme="1"/>
      <name val="Arial"/>
      <family val="2"/>
    </font>
    <font>
      <sz val="10"/>
      <color theme="1"/>
      <name val="游ゴシック"/>
      <family val="2"/>
      <charset val="128"/>
    </font>
    <font>
      <sz val="10"/>
      <color theme="1"/>
      <name val="ＭＳ ゴシック"/>
      <family val="3"/>
      <charset val="128"/>
    </font>
    <font>
      <sz val="8"/>
      <color indexed="9"/>
      <name val="ＭＳ Ｐゴシック"/>
      <family val="3"/>
      <charset val="128"/>
    </font>
    <font>
      <sz val="8"/>
      <color rgb="FFFFFFFF"/>
      <name val="ＭＳ Ｐゴシック"/>
      <family val="3"/>
      <charset val="128"/>
    </font>
    <font>
      <sz val="9"/>
      <color rgb="FF000000"/>
      <name val="ＭＳ ゴシック"/>
      <family val="3"/>
      <charset val="128"/>
    </font>
    <font>
      <sz val="10"/>
      <name val="ＭＳ Ｐゴシック"/>
      <family val="3"/>
      <charset val="128"/>
      <scheme val="minor"/>
    </font>
    <font>
      <vertAlign val="superscript"/>
      <sz val="9"/>
      <name val="ＭＳ Ｐゴシック"/>
      <family val="3"/>
      <charset val="128"/>
    </font>
    <font>
      <sz val="10"/>
      <name val="Arial"/>
      <family val="3"/>
    </font>
    <font>
      <vertAlign val="superscript"/>
      <sz val="10"/>
      <name val="Arial"/>
      <family val="2"/>
    </font>
    <font>
      <sz val="10"/>
      <color theme="1"/>
      <name val="Arial"/>
      <family val="3"/>
    </font>
    <font>
      <sz val="10"/>
      <color theme="1"/>
      <name val="ＭＳ Ｐゴシック"/>
      <family val="3"/>
      <charset val="128"/>
      <scheme val="minor"/>
    </font>
    <font>
      <sz val="11"/>
      <color theme="1"/>
      <name val="ＭＳ Ｐゴシック"/>
      <family val="2"/>
      <charset val="128"/>
    </font>
    <font>
      <sz val="10"/>
      <color theme="1"/>
      <name val="ＭＳ Ｐゴシック"/>
      <family val="2"/>
      <charset val="128"/>
    </font>
    <font>
      <sz val="10"/>
      <color theme="1"/>
      <name val="Arial"/>
      <family val="2"/>
      <charset val="128"/>
    </font>
    <font>
      <sz val="11"/>
      <color theme="1"/>
      <name val="Arial"/>
      <family val="2"/>
    </font>
    <font>
      <sz val="12"/>
      <color indexed="8"/>
      <name val="Arial"/>
      <family val="2"/>
    </font>
    <font>
      <sz val="10"/>
      <color theme="1"/>
      <name val="Arial"/>
      <family val="3"/>
      <charset val="128"/>
    </font>
    <font>
      <b/>
      <sz val="9"/>
      <color indexed="81"/>
      <name val="BIZ UDPゴシック"/>
      <family val="3"/>
      <charset val="128"/>
    </font>
    <font>
      <b/>
      <sz val="12"/>
      <color indexed="9"/>
      <name val="BIZ UDPゴシック"/>
      <family val="3"/>
      <charset val="128"/>
    </font>
    <font>
      <b/>
      <sz val="11"/>
      <color indexed="9"/>
      <name val="BIZ UDPゴシック"/>
      <family val="3"/>
      <charset val="128"/>
    </font>
    <font>
      <u/>
      <sz val="11"/>
      <color theme="10"/>
      <name val="ＭＳ Ｐゴシック"/>
      <family val="3"/>
      <charset val="128"/>
      <scheme val="minor"/>
    </font>
    <font>
      <sz val="11"/>
      <color theme="1"/>
      <name val="ＭＳ Ｐゴシック"/>
      <family val="3"/>
      <charset val="128"/>
    </font>
  </fonts>
  <fills count="11">
    <fill>
      <patternFill patternType="none"/>
    </fill>
    <fill>
      <patternFill patternType="gray125"/>
    </fill>
    <fill>
      <patternFill patternType="solid">
        <fgColor indexed="18"/>
        <bgColor indexed="64"/>
      </patternFill>
    </fill>
    <fill>
      <patternFill patternType="solid">
        <fgColor indexed="62"/>
        <bgColor indexed="64"/>
      </patternFill>
    </fill>
    <fill>
      <patternFill patternType="solid">
        <fgColor theme="0"/>
        <bgColor indexed="64"/>
      </patternFill>
    </fill>
    <fill>
      <patternFill patternType="gray125">
        <bgColor theme="0" tint="-0.14996795556505021"/>
      </patternFill>
    </fill>
    <fill>
      <patternFill patternType="solid">
        <fgColor theme="9" tint="0.59999389629810485"/>
        <bgColor indexed="64"/>
      </patternFill>
    </fill>
    <fill>
      <patternFill patternType="solid">
        <fgColor indexed="43"/>
        <bgColor indexed="64"/>
      </patternFill>
    </fill>
    <fill>
      <patternFill patternType="solid">
        <fgColor rgb="FF333399"/>
        <bgColor indexed="64"/>
      </patternFill>
    </fill>
    <fill>
      <patternFill patternType="solid">
        <fgColor theme="1" tint="0.34998626667073579"/>
        <bgColor indexed="64"/>
      </patternFill>
    </fill>
    <fill>
      <patternFill patternType="solid">
        <fgColor rgb="FFFFFF99"/>
        <bgColor indexed="64"/>
      </patternFill>
    </fill>
  </fills>
  <borders count="218">
    <border>
      <left/>
      <right/>
      <top/>
      <bottom/>
      <diagonal/>
    </border>
    <border>
      <left style="medium">
        <color indexed="18"/>
      </left>
      <right/>
      <top style="medium">
        <color indexed="18"/>
      </top>
      <bottom style="medium">
        <color indexed="18"/>
      </bottom>
      <diagonal/>
    </border>
    <border>
      <left/>
      <right/>
      <top style="medium">
        <color indexed="18"/>
      </top>
      <bottom style="medium">
        <color indexed="18"/>
      </bottom>
      <diagonal/>
    </border>
    <border>
      <left/>
      <right style="medium">
        <color indexed="18"/>
      </right>
      <top style="medium">
        <color indexed="18"/>
      </top>
      <bottom style="medium">
        <color indexed="18"/>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hair">
        <color indexed="64"/>
      </right>
      <top style="thin">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style="hair">
        <color indexed="64"/>
      </left>
      <right style="thin">
        <color indexed="64"/>
      </right>
      <top style="hair">
        <color indexed="64"/>
      </top>
      <bottom/>
      <diagonal/>
    </border>
    <border>
      <left style="hair">
        <color indexed="64"/>
      </left>
      <right/>
      <top style="hair">
        <color indexed="64"/>
      </top>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top/>
      <bottom/>
      <diagonal/>
    </border>
    <border>
      <left style="hair">
        <color indexed="64"/>
      </left>
      <right/>
      <top/>
      <bottom/>
      <diagonal/>
    </border>
    <border>
      <left style="hair">
        <color indexed="64"/>
      </left>
      <right style="thin">
        <color indexed="64"/>
      </right>
      <top/>
      <bottom/>
      <diagonal/>
    </border>
    <border>
      <left style="thin">
        <color indexed="64"/>
      </left>
      <right/>
      <top/>
      <bottom style="hair">
        <color indexed="64"/>
      </bottom>
      <diagonal/>
    </border>
    <border>
      <left style="thin">
        <color indexed="64"/>
      </left>
      <right style="medium">
        <color indexed="64"/>
      </right>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hair">
        <color indexed="64"/>
      </left>
      <right style="hair">
        <color indexed="64"/>
      </right>
      <top/>
      <bottom style="double">
        <color indexed="64"/>
      </bottom>
      <diagonal/>
    </border>
    <border>
      <left style="thin">
        <color indexed="64"/>
      </left>
      <right style="thin">
        <color indexed="64"/>
      </right>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hair">
        <color indexed="64"/>
      </right>
      <top style="double">
        <color indexed="64"/>
      </top>
      <bottom style="medium">
        <color indexed="64"/>
      </bottom>
      <diagonal/>
    </border>
    <border>
      <left style="hair">
        <color indexed="64"/>
      </left>
      <right style="hair">
        <color indexed="64"/>
      </right>
      <top style="double">
        <color indexed="64"/>
      </top>
      <bottom style="medium">
        <color indexed="64"/>
      </bottom>
      <diagonal/>
    </border>
    <border>
      <left style="hair">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hair">
        <color indexed="64"/>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style="thin">
        <color indexed="64"/>
      </right>
      <top/>
      <bottom style="hair">
        <color indexed="64"/>
      </bottom>
      <diagonal/>
    </border>
    <border>
      <left/>
      <right style="medium">
        <color indexed="64"/>
      </right>
      <top style="hair">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double">
        <color indexed="64"/>
      </top>
      <bottom style="medium">
        <color indexed="64"/>
      </bottom>
      <diagonal/>
    </border>
    <border>
      <left/>
      <right style="hair">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medium">
        <color indexed="64"/>
      </top>
      <bottom style="medium">
        <color indexed="64"/>
      </bottom>
      <diagonal/>
    </border>
    <border>
      <left style="hair">
        <color indexed="64"/>
      </left>
      <right style="medium">
        <color indexed="64"/>
      </right>
      <top style="thin">
        <color indexed="64"/>
      </top>
      <bottom/>
      <diagonal/>
    </border>
    <border>
      <left/>
      <right style="dotted">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dotted">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dotted">
        <color indexed="64"/>
      </right>
      <top style="hair">
        <color indexed="64"/>
      </top>
      <bottom style="hair">
        <color indexed="64"/>
      </bottom>
      <diagonal/>
    </border>
    <border>
      <left style="medium">
        <color indexed="64"/>
      </left>
      <right/>
      <top style="hair">
        <color indexed="64"/>
      </top>
      <bottom/>
      <diagonal/>
    </border>
    <border>
      <left/>
      <right style="dotted">
        <color indexed="64"/>
      </right>
      <top/>
      <bottom style="hair">
        <color indexed="64"/>
      </bottom>
      <diagonal/>
    </border>
    <border>
      <left/>
      <right style="dotted">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hair">
        <color indexed="64"/>
      </right>
      <top/>
      <bottom/>
      <diagonal/>
    </border>
    <border>
      <left style="hair">
        <color indexed="64"/>
      </left>
      <right style="medium">
        <color indexed="64"/>
      </right>
      <top/>
      <bottom/>
      <diagonal/>
    </border>
    <border>
      <left style="hair">
        <color indexed="64"/>
      </left>
      <right style="medium">
        <color indexed="64"/>
      </right>
      <top style="thin">
        <color indexed="64"/>
      </top>
      <bottom style="thin">
        <color indexed="64"/>
      </bottom>
      <diagonal/>
    </border>
    <border>
      <left style="thin">
        <color indexed="64"/>
      </left>
      <right style="dotted">
        <color indexed="64"/>
      </right>
      <top/>
      <bottom/>
      <diagonal/>
    </border>
    <border>
      <left style="hair">
        <color indexed="64"/>
      </left>
      <right style="medium">
        <color indexed="64"/>
      </right>
      <top/>
      <bottom style="hair">
        <color indexed="64"/>
      </bottom>
      <diagonal/>
    </border>
    <border>
      <left style="medium">
        <color indexed="64"/>
      </left>
      <right style="thin">
        <color indexed="64"/>
      </right>
      <top/>
      <bottom style="medium">
        <color indexed="64"/>
      </bottom>
      <diagonal/>
    </border>
    <border>
      <left/>
      <right style="hair">
        <color indexed="64"/>
      </right>
      <top/>
      <bottom style="medium">
        <color indexed="64"/>
      </bottom>
      <diagonal/>
    </border>
    <border>
      <left style="hair">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dotted">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bottom style="medium">
        <color indexed="18"/>
      </bottom>
      <diagonal/>
    </border>
    <border>
      <left/>
      <right/>
      <top style="medium">
        <color indexed="64"/>
      </top>
      <bottom style="medium">
        <color indexed="18"/>
      </bottom>
      <diagonal/>
    </border>
    <border>
      <left style="medium">
        <color indexed="64"/>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diagonal/>
    </border>
    <border>
      <left style="medium">
        <color indexed="64"/>
      </left>
      <right style="hair">
        <color indexed="64"/>
      </right>
      <top style="double">
        <color indexed="64"/>
      </top>
      <bottom style="medium">
        <color indexed="64"/>
      </bottom>
      <diagonal/>
    </border>
    <border>
      <left style="hair">
        <color indexed="64"/>
      </left>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hair">
        <color indexed="64"/>
      </right>
      <top/>
      <bottom style="double">
        <color indexed="64"/>
      </bottom>
      <diagonal/>
    </border>
    <border>
      <left style="hair">
        <color indexed="64"/>
      </left>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right style="hair">
        <color indexed="64"/>
      </right>
      <top style="thin">
        <color indexed="64"/>
      </top>
      <bottom/>
      <diagonal/>
    </border>
    <border>
      <left style="dotted">
        <color indexed="64"/>
      </left>
      <right/>
      <top/>
      <bottom/>
      <diagonal/>
    </border>
    <border>
      <left/>
      <right style="medium">
        <color indexed="64"/>
      </right>
      <top style="hair">
        <color indexed="64"/>
      </top>
      <bottom/>
      <diagonal/>
    </border>
    <border>
      <left style="medium">
        <color indexed="64"/>
      </left>
      <right/>
      <top style="thin">
        <color indexed="64"/>
      </top>
      <bottom style="double">
        <color indexed="64"/>
      </bottom>
      <diagonal/>
    </border>
    <border>
      <left/>
      <right style="hair">
        <color indexed="64"/>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medium">
        <color indexed="64"/>
      </right>
      <top style="hair">
        <color indexed="64"/>
      </top>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thin">
        <color indexed="64"/>
      </right>
      <top style="medium">
        <color indexed="64"/>
      </top>
      <bottom style="thin">
        <color theme="0"/>
      </bottom>
      <diagonal/>
    </border>
    <border>
      <left style="medium">
        <color indexed="64"/>
      </left>
      <right/>
      <top style="thin">
        <color theme="0"/>
      </top>
      <bottom style="thin">
        <color theme="0"/>
      </bottom>
      <diagonal/>
    </border>
    <border>
      <left/>
      <right/>
      <top style="thin">
        <color theme="0"/>
      </top>
      <bottom style="thin">
        <color theme="0"/>
      </bottom>
      <diagonal/>
    </border>
    <border>
      <left/>
      <right style="thin">
        <color indexed="64"/>
      </right>
      <top style="thin">
        <color theme="0"/>
      </top>
      <bottom style="thin">
        <color theme="0"/>
      </bottom>
      <diagonal/>
    </border>
    <border>
      <left style="medium">
        <color indexed="64"/>
      </left>
      <right/>
      <top style="thin">
        <color theme="0"/>
      </top>
      <bottom style="medium">
        <color indexed="64"/>
      </bottom>
      <diagonal/>
    </border>
    <border>
      <left/>
      <right/>
      <top style="thin">
        <color theme="0"/>
      </top>
      <bottom style="medium">
        <color indexed="64"/>
      </bottom>
      <diagonal/>
    </border>
    <border>
      <left/>
      <right style="thin">
        <color indexed="64"/>
      </right>
      <top style="thin">
        <color theme="0"/>
      </top>
      <bottom style="medium">
        <color indexed="64"/>
      </bottom>
      <diagonal/>
    </border>
  </borders>
  <cellStyleXfs count="5">
    <xf numFmtId="0" fontId="0"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20" fillId="0" borderId="0">
      <alignment vertical="center"/>
    </xf>
    <xf numFmtId="0" fontId="91" fillId="0" borderId="0" applyNumberFormat="0" applyFill="0" applyBorder="0" applyAlignment="0" applyProtection="0">
      <alignment vertical="center"/>
    </xf>
  </cellStyleXfs>
  <cellXfs count="807">
    <xf numFmtId="0" fontId="0" fillId="0" borderId="0" xfId="0">
      <alignment vertical="center"/>
    </xf>
    <xf numFmtId="0" fontId="5" fillId="2" borderId="1" xfId="0" applyFont="1" applyFill="1" applyBorder="1" applyAlignment="1">
      <alignment horizontal="centerContinuous" vertical="center"/>
    </xf>
    <xf numFmtId="0" fontId="5" fillId="2" borderId="2" xfId="0" applyFont="1" applyFill="1" applyBorder="1" applyAlignment="1">
      <alignment horizontal="centerContinuous" vertical="center"/>
    </xf>
    <xf numFmtId="0" fontId="5" fillId="2" borderId="3" xfId="0" applyFont="1" applyFill="1" applyBorder="1" applyAlignment="1">
      <alignment horizontal="centerContinuous" vertical="center"/>
    </xf>
    <xf numFmtId="0" fontId="7" fillId="0" borderId="0" xfId="0" applyFont="1">
      <alignment vertical="center"/>
    </xf>
    <xf numFmtId="0" fontId="5" fillId="2" borderId="4" xfId="0" applyFont="1" applyFill="1" applyBorder="1" applyAlignment="1">
      <alignment horizontal="centerContinuous" vertical="center"/>
    </xf>
    <xf numFmtId="0" fontId="5" fillId="2" borderId="5" xfId="0" applyFont="1" applyFill="1" applyBorder="1" applyAlignment="1">
      <alignment horizontal="centerContinuous" vertical="center"/>
    </xf>
    <xf numFmtId="0" fontId="5" fillId="2" borderId="6" xfId="0" applyFont="1" applyFill="1" applyBorder="1" applyAlignment="1">
      <alignment horizontal="centerContinuous" vertical="center"/>
    </xf>
    <xf numFmtId="0" fontId="9" fillId="2" borderId="10" xfId="0" applyFont="1" applyFill="1" applyBorder="1" applyAlignment="1">
      <alignment horizontal="center" vertical="center" wrapText="1" shrinkToFit="1"/>
    </xf>
    <xf numFmtId="0" fontId="10" fillId="0" borderId="10" xfId="0" applyFont="1" applyBorder="1" applyAlignment="1">
      <alignment horizontal="center" vertical="center"/>
    </xf>
    <xf numFmtId="0" fontId="18" fillId="3" borderId="32" xfId="0" applyFont="1" applyFill="1" applyBorder="1">
      <alignment vertical="center"/>
    </xf>
    <xf numFmtId="0" fontId="18" fillId="3" borderId="33" xfId="0" applyFont="1" applyFill="1" applyBorder="1">
      <alignment vertical="center"/>
    </xf>
    <xf numFmtId="0" fontId="19" fillId="0" borderId="34" xfId="0" applyFont="1" applyBorder="1">
      <alignment vertical="center"/>
    </xf>
    <xf numFmtId="4" fontId="19" fillId="0" borderId="35" xfId="0" applyNumberFormat="1" applyFont="1" applyBorder="1">
      <alignment vertical="center"/>
    </xf>
    <xf numFmtId="0" fontId="18" fillId="0" borderId="0" xfId="0" applyFont="1">
      <alignment vertical="center"/>
    </xf>
    <xf numFmtId="0" fontId="19" fillId="0" borderId="0" xfId="0" applyFont="1">
      <alignment vertical="center"/>
    </xf>
    <xf numFmtId="3" fontId="19" fillId="0" borderId="0" xfId="0" applyNumberFormat="1" applyFont="1">
      <alignment vertical="center"/>
    </xf>
    <xf numFmtId="0" fontId="18" fillId="3" borderId="36" xfId="0" applyFont="1" applyFill="1" applyBorder="1">
      <alignment vertical="center"/>
    </xf>
    <xf numFmtId="0" fontId="18" fillId="3" borderId="37" xfId="0" applyFont="1" applyFill="1" applyBorder="1">
      <alignment vertical="center"/>
    </xf>
    <xf numFmtId="0" fontId="19" fillId="0" borderId="38" xfId="0" applyFont="1" applyBorder="1">
      <alignment vertical="center"/>
    </xf>
    <xf numFmtId="4" fontId="19" fillId="0" borderId="39" xfId="0" applyNumberFormat="1" applyFont="1" applyBorder="1">
      <alignment vertical="center"/>
    </xf>
    <xf numFmtId="3" fontId="18" fillId="0" borderId="0" xfId="0" applyNumberFormat="1" applyFont="1">
      <alignment vertical="center"/>
    </xf>
    <xf numFmtId="0" fontId="18" fillId="3" borderId="43" xfId="0" applyFont="1" applyFill="1" applyBorder="1" applyAlignment="1">
      <alignment horizontal="centerContinuous" vertical="center"/>
    </xf>
    <xf numFmtId="0" fontId="18" fillId="3" borderId="44" xfId="0" applyFont="1" applyFill="1" applyBorder="1" applyAlignment="1">
      <alignment horizontal="centerContinuous" vertical="center"/>
    </xf>
    <xf numFmtId="0" fontId="19" fillId="0" borderId="45" xfId="0" applyFont="1" applyBorder="1">
      <alignment vertical="center"/>
    </xf>
    <xf numFmtId="4" fontId="19" fillId="0" borderId="46" xfId="0" applyNumberFormat="1" applyFont="1" applyBorder="1">
      <alignment vertical="center"/>
    </xf>
    <xf numFmtId="0" fontId="18" fillId="0" borderId="0" xfId="0" applyFont="1" applyAlignment="1">
      <alignment horizontal="centerContinuous" vertical="center"/>
    </xf>
    <xf numFmtId="0" fontId="21" fillId="2" borderId="1" xfId="3" applyFont="1" applyFill="1" applyBorder="1" applyAlignment="1">
      <alignment horizontal="centerContinuous" vertical="center"/>
    </xf>
    <xf numFmtId="0" fontId="21" fillId="2" borderId="2" xfId="3" applyFont="1" applyFill="1" applyBorder="1" applyAlignment="1">
      <alignment horizontal="centerContinuous" vertical="center"/>
    </xf>
    <xf numFmtId="0" fontId="21" fillId="2" borderId="3" xfId="3" applyFont="1" applyFill="1" applyBorder="1" applyAlignment="1">
      <alignment horizontal="centerContinuous" vertical="center"/>
    </xf>
    <xf numFmtId="0" fontId="22" fillId="0" borderId="0" xfId="3" applyFont="1">
      <alignment vertical="center"/>
    </xf>
    <xf numFmtId="0" fontId="23" fillId="0" borderId="0" xfId="0" applyFont="1">
      <alignment vertical="center"/>
    </xf>
    <xf numFmtId="0" fontId="18" fillId="3" borderId="11" xfId="3" applyFont="1" applyFill="1" applyBorder="1" applyAlignment="1">
      <alignment horizontal="centerContinuous" vertical="center"/>
    </xf>
    <xf numFmtId="0" fontId="18" fillId="3" borderId="12" xfId="3" applyFont="1" applyFill="1" applyBorder="1" applyAlignment="1">
      <alignment horizontal="centerContinuous" vertical="center"/>
    </xf>
    <xf numFmtId="0" fontId="0" fillId="3" borderId="12" xfId="0" applyFill="1" applyBorder="1" applyAlignment="1">
      <alignment horizontal="centerContinuous" vertical="center"/>
    </xf>
    <xf numFmtId="0" fontId="0" fillId="3" borderId="14" xfId="0" applyFill="1" applyBorder="1" applyAlignment="1">
      <alignment horizontal="centerContinuous" vertical="center"/>
    </xf>
    <xf numFmtId="0" fontId="20" fillId="0" borderId="0" xfId="3" applyAlignment="1">
      <alignment horizontal="center" vertical="center"/>
    </xf>
    <xf numFmtId="0" fontId="18" fillId="3" borderId="22" xfId="3" applyFont="1" applyFill="1" applyBorder="1" applyAlignment="1">
      <alignment horizontal="centerContinuous" vertical="center"/>
    </xf>
    <xf numFmtId="176" fontId="18" fillId="3" borderId="50" xfId="3" applyNumberFormat="1" applyFont="1" applyFill="1" applyBorder="1" applyAlignment="1">
      <alignment horizontal="center" vertical="center" wrapText="1"/>
    </xf>
    <xf numFmtId="176" fontId="18" fillId="3" borderId="51" xfId="3" applyNumberFormat="1" applyFont="1" applyFill="1" applyBorder="1" applyAlignment="1">
      <alignment horizontal="center" vertical="center" wrapText="1"/>
    </xf>
    <xf numFmtId="176" fontId="18" fillId="3" borderId="51" xfId="3" applyNumberFormat="1" applyFont="1" applyFill="1" applyBorder="1" applyAlignment="1">
      <alignment horizontal="center" vertical="center"/>
    </xf>
    <xf numFmtId="176" fontId="18" fillId="3" borderId="52" xfId="3" applyNumberFormat="1" applyFont="1" applyFill="1" applyBorder="1" applyAlignment="1">
      <alignment horizontal="center" vertical="center"/>
    </xf>
    <xf numFmtId="0" fontId="18" fillId="3" borderId="53" xfId="3" applyFont="1" applyFill="1" applyBorder="1" applyAlignment="1">
      <alignment horizontal="center" vertical="center" wrapText="1"/>
    </xf>
    <xf numFmtId="0" fontId="18" fillId="3" borderId="54" xfId="3" applyFont="1" applyFill="1" applyBorder="1" applyAlignment="1">
      <alignment horizontal="center" vertical="center" wrapText="1"/>
    </xf>
    <xf numFmtId="0" fontId="18" fillId="3" borderId="55" xfId="3" applyFont="1" applyFill="1" applyBorder="1" applyAlignment="1">
      <alignment vertical="center" textRotation="255" wrapText="1"/>
    </xf>
    <xf numFmtId="0" fontId="26" fillId="0" borderId="57" xfId="3" applyFont="1" applyBorder="1">
      <alignment vertical="center"/>
    </xf>
    <xf numFmtId="0" fontId="27" fillId="0" borderId="57" xfId="0" applyFont="1" applyBorder="1">
      <alignment vertical="center"/>
    </xf>
    <xf numFmtId="0" fontId="26" fillId="0" borderId="58" xfId="3" applyFont="1" applyBorder="1">
      <alignment vertical="center"/>
    </xf>
    <xf numFmtId="177" fontId="28" fillId="0" borderId="59" xfId="3" applyNumberFormat="1" applyFont="1" applyBorder="1">
      <alignment vertical="center"/>
    </xf>
    <xf numFmtId="177" fontId="28" fillId="0" borderId="60" xfId="3" applyNumberFormat="1" applyFont="1" applyBorder="1">
      <alignment vertical="center"/>
    </xf>
    <xf numFmtId="0" fontId="28" fillId="0" borderId="61" xfId="3" applyFont="1" applyBorder="1" applyAlignment="1">
      <alignment horizontal="center" vertical="center"/>
    </xf>
    <xf numFmtId="177" fontId="28" fillId="0" borderId="35" xfId="3" applyNumberFormat="1" applyFont="1" applyBorder="1">
      <alignment vertical="center"/>
    </xf>
    <xf numFmtId="0" fontId="20" fillId="0" borderId="0" xfId="3">
      <alignment vertical="center"/>
    </xf>
    <xf numFmtId="0" fontId="26" fillId="0" borderId="37" xfId="3" applyFont="1" applyBorder="1">
      <alignment vertical="center"/>
    </xf>
    <xf numFmtId="0" fontId="27" fillId="0" borderId="37" xfId="0" applyFont="1" applyBorder="1">
      <alignment vertical="center"/>
    </xf>
    <xf numFmtId="0" fontId="26" fillId="0" borderId="63" xfId="3" applyFont="1" applyBorder="1">
      <alignment vertical="center"/>
    </xf>
    <xf numFmtId="177" fontId="28" fillId="0" borderId="64" xfId="3" applyNumberFormat="1" applyFont="1" applyBorder="1">
      <alignment vertical="center"/>
    </xf>
    <xf numFmtId="177" fontId="28" fillId="0" borderId="65" xfId="3" applyNumberFormat="1" applyFont="1" applyBorder="1">
      <alignment vertical="center"/>
    </xf>
    <xf numFmtId="0" fontId="28" fillId="0" borderId="66" xfId="3" applyFont="1" applyBorder="1" applyAlignment="1">
      <alignment horizontal="center" vertical="center"/>
    </xf>
    <xf numFmtId="177" fontId="28" fillId="0" borderId="39" xfId="3" applyNumberFormat="1" applyFont="1" applyBorder="1">
      <alignment vertical="center"/>
    </xf>
    <xf numFmtId="177" fontId="28" fillId="4" borderId="64" xfId="3" applyNumberFormat="1" applyFont="1" applyFill="1" applyBorder="1">
      <alignment vertical="center"/>
    </xf>
    <xf numFmtId="177" fontId="28" fillId="4" borderId="65" xfId="3" applyNumberFormat="1" applyFont="1" applyFill="1" applyBorder="1">
      <alignment vertical="center"/>
    </xf>
    <xf numFmtId="0" fontId="28" fillId="4" borderId="66" xfId="3" applyFont="1" applyFill="1" applyBorder="1" applyAlignment="1">
      <alignment horizontal="center" vertical="center"/>
    </xf>
    <xf numFmtId="177" fontId="28" fillId="4" borderId="39" xfId="3" applyNumberFormat="1" applyFont="1" applyFill="1" applyBorder="1">
      <alignment vertical="center"/>
    </xf>
    <xf numFmtId="0" fontId="26" fillId="0" borderId="67" xfId="3" applyFont="1" applyBorder="1" applyAlignment="1">
      <alignment vertical="center" wrapText="1"/>
    </xf>
    <xf numFmtId="0" fontId="26" fillId="0" borderId="65" xfId="3" applyFont="1" applyBorder="1">
      <alignment vertical="center"/>
    </xf>
    <xf numFmtId="0" fontId="26" fillId="0" borderId="57" xfId="3" applyFont="1" applyBorder="1" applyAlignment="1">
      <alignment vertical="center" wrapText="1"/>
    </xf>
    <xf numFmtId="0" fontId="30" fillId="0" borderId="66" xfId="0" applyFont="1" applyBorder="1" applyAlignment="1">
      <alignment horizontal="center" vertical="center"/>
    </xf>
    <xf numFmtId="0" fontId="26" fillId="0" borderId="63" xfId="3" applyFont="1" applyBorder="1" applyAlignment="1">
      <alignment horizontal="center" vertical="center"/>
    </xf>
    <xf numFmtId="0" fontId="28" fillId="0" borderId="66" xfId="0" applyFont="1" applyBorder="1" applyAlignment="1">
      <alignment horizontal="center" vertical="center"/>
    </xf>
    <xf numFmtId="177" fontId="19" fillId="0" borderId="39" xfId="0" applyNumberFormat="1" applyFont="1" applyBorder="1">
      <alignment vertical="center"/>
    </xf>
    <xf numFmtId="0" fontId="26" fillId="0" borderId="67" xfId="3" applyFont="1" applyBorder="1">
      <alignment vertical="center"/>
    </xf>
    <xf numFmtId="0" fontId="27" fillId="0" borderId="67" xfId="0" applyFont="1" applyBorder="1">
      <alignment vertical="center"/>
    </xf>
    <xf numFmtId="0" fontId="26" fillId="0" borderId="76" xfId="3" applyFont="1" applyBorder="1">
      <alignment vertical="center"/>
    </xf>
    <xf numFmtId="0" fontId="28" fillId="0" borderId="77" xfId="3" applyFont="1" applyBorder="1" applyAlignment="1">
      <alignment horizontal="center" vertical="center"/>
    </xf>
    <xf numFmtId="177" fontId="28" fillId="5" borderId="39" xfId="3" applyNumberFormat="1" applyFont="1" applyFill="1" applyBorder="1" applyAlignment="1">
      <alignment vertical="center" shrinkToFit="1"/>
    </xf>
    <xf numFmtId="0" fontId="26" fillId="0" borderId="78" xfId="3" applyFont="1" applyBorder="1">
      <alignment vertical="center"/>
    </xf>
    <xf numFmtId="0" fontId="26" fillId="0" borderId="81" xfId="3" applyFont="1" applyBorder="1">
      <alignment vertical="center"/>
    </xf>
    <xf numFmtId="0" fontId="27" fillId="0" borderId="81" xfId="0" applyFont="1" applyBorder="1">
      <alignment vertical="center"/>
    </xf>
    <xf numFmtId="0" fontId="26" fillId="0" borderId="82" xfId="3" applyFont="1" applyBorder="1">
      <alignment vertical="center"/>
    </xf>
    <xf numFmtId="177" fontId="28" fillId="0" borderId="83" xfId="3" applyNumberFormat="1" applyFont="1" applyBorder="1">
      <alignment vertical="center"/>
    </xf>
    <xf numFmtId="177" fontId="28" fillId="0" borderId="84" xfId="3" applyNumberFormat="1" applyFont="1" applyBorder="1">
      <alignment vertical="center"/>
    </xf>
    <xf numFmtId="0" fontId="28" fillId="0" borderId="85" xfId="3" applyFont="1" applyBorder="1" applyAlignment="1">
      <alignment horizontal="center" vertical="center"/>
    </xf>
    <xf numFmtId="177" fontId="28" fillId="5" borderId="86" xfId="3" applyNumberFormat="1" applyFont="1" applyFill="1" applyBorder="1" applyAlignment="1">
      <alignment vertical="center" shrinkToFit="1"/>
    </xf>
    <xf numFmtId="178" fontId="26" fillId="0" borderId="87" xfId="3" applyNumberFormat="1" applyFont="1" applyBorder="1" applyAlignment="1">
      <alignment horizontal="center" vertical="center"/>
    </xf>
    <xf numFmtId="178" fontId="26" fillId="0" borderId="88" xfId="3" applyNumberFormat="1" applyFont="1" applyBorder="1" applyAlignment="1">
      <alignment horizontal="center" vertical="center"/>
    </xf>
    <xf numFmtId="0" fontId="26" fillId="0" borderId="89" xfId="3" applyFont="1" applyBorder="1" applyAlignment="1">
      <alignment horizontal="center" vertical="center"/>
    </xf>
    <xf numFmtId="177" fontId="28" fillId="0" borderId="90" xfId="3" applyNumberFormat="1" applyFont="1" applyBorder="1">
      <alignment vertical="center"/>
    </xf>
    <xf numFmtId="177" fontId="28" fillId="0" borderId="91" xfId="3" applyNumberFormat="1" applyFont="1" applyBorder="1">
      <alignment vertical="center"/>
    </xf>
    <xf numFmtId="0" fontId="18" fillId="3" borderId="25" xfId="3" applyFont="1" applyFill="1" applyBorder="1" applyAlignment="1">
      <alignment horizontal="centerContinuous" vertical="center" wrapText="1"/>
    </xf>
    <xf numFmtId="0" fontId="18" fillId="3" borderId="26" xfId="3" applyFont="1" applyFill="1" applyBorder="1" applyAlignment="1">
      <alignment horizontal="centerContinuous" vertical="center" wrapText="1"/>
    </xf>
    <xf numFmtId="0" fontId="26" fillId="3" borderId="26" xfId="3" applyFont="1" applyFill="1" applyBorder="1" applyAlignment="1">
      <alignment horizontal="centerContinuous" vertical="center"/>
    </xf>
    <xf numFmtId="0" fontId="0" fillId="3" borderId="26" xfId="0" applyFill="1" applyBorder="1" applyAlignment="1">
      <alignment horizontal="centerContinuous" vertical="center"/>
    </xf>
    <xf numFmtId="0" fontId="0" fillId="3" borderId="29" xfId="0" applyFill="1" applyBorder="1" applyAlignment="1">
      <alignment horizontal="centerContinuous" vertical="center"/>
    </xf>
    <xf numFmtId="0" fontId="22" fillId="3" borderId="22" xfId="3" applyFont="1" applyFill="1" applyBorder="1" applyAlignment="1">
      <alignment horizontal="center" vertical="center" wrapText="1"/>
    </xf>
    <xf numFmtId="0" fontId="18" fillId="3" borderId="92" xfId="3" applyFont="1" applyFill="1" applyBorder="1" applyAlignment="1">
      <alignment horizontal="center" vertical="center" wrapText="1"/>
    </xf>
    <xf numFmtId="0" fontId="18" fillId="3" borderId="52" xfId="3" applyFont="1" applyFill="1" applyBorder="1" applyAlignment="1">
      <alignment horizontal="center" vertical="center" wrapText="1"/>
    </xf>
    <xf numFmtId="176" fontId="18" fillId="3" borderId="93" xfId="3" applyNumberFormat="1" applyFont="1" applyFill="1" applyBorder="1" applyAlignment="1">
      <alignment horizontal="center" vertical="center" wrapText="1"/>
    </xf>
    <xf numFmtId="176" fontId="18" fillId="3" borderId="93" xfId="3" applyNumberFormat="1" applyFont="1" applyFill="1" applyBorder="1" applyAlignment="1">
      <alignment horizontal="center" vertical="center"/>
    </xf>
    <xf numFmtId="176" fontId="18" fillId="3" borderId="94" xfId="3" applyNumberFormat="1" applyFont="1" applyFill="1" applyBorder="1" applyAlignment="1">
      <alignment horizontal="center" vertical="center"/>
    </xf>
    <xf numFmtId="0" fontId="18" fillId="3" borderId="95" xfId="3" applyFont="1" applyFill="1" applyBorder="1" applyAlignment="1">
      <alignment horizontal="center" vertical="center" wrapText="1"/>
    </xf>
    <xf numFmtId="0" fontId="18" fillId="3" borderId="96" xfId="3" applyFont="1" applyFill="1" applyBorder="1" applyAlignment="1">
      <alignment horizontal="center" vertical="center" wrapText="1"/>
    </xf>
    <xf numFmtId="0" fontId="22" fillId="3" borderId="55" xfId="3" applyFont="1" applyFill="1" applyBorder="1" applyAlignment="1">
      <alignment vertical="center" wrapText="1"/>
    </xf>
    <xf numFmtId="0" fontId="0" fillId="0" borderId="57" xfId="0" applyBorder="1">
      <alignment vertical="center"/>
    </xf>
    <xf numFmtId="179" fontId="28" fillId="0" borderId="97" xfId="3" applyNumberFormat="1" applyFont="1" applyBorder="1" applyAlignment="1">
      <alignment horizontal="center" vertical="center"/>
    </xf>
    <xf numFmtId="179" fontId="28" fillId="5" borderId="61" xfId="3" applyNumberFormat="1" applyFont="1" applyFill="1" applyBorder="1" applyAlignment="1">
      <alignment horizontal="center" vertical="center"/>
    </xf>
    <xf numFmtId="177" fontId="28" fillId="0" borderId="90" xfId="3" applyNumberFormat="1" applyFont="1" applyBorder="1" applyAlignment="1">
      <alignment vertical="center" shrinkToFit="1"/>
    </xf>
    <xf numFmtId="177" fontId="28" fillId="0" borderId="98" xfId="3" applyNumberFormat="1" applyFont="1" applyBorder="1">
      <alignment vertical="center"/>
    </xf>
    <xf numFmtId="177" fontId="28" fillId="0" borderId="60" xfId="3" applyNumberFormat="1" applyFont="1" applyBorder="1" applyAlignment="1">
      <alignment vertical="center" shrinkToFit="1"/>
    </xf>
    <xf numFmtId="0" fontId="19" fillId="0" borderId="61" xfId="0" applyFont="1" applyBorder="1" applyAlignment="1">
      <alignment horizontal="center" vertical="center"/>
    </xf>
    <xf numFmtId="177" fontId="28" fillId="0" borderId="59" xfId="3" applyNumberFormat="1" applyFont="1" applyBorder="1" applyAlignment="1">
      <alignment vertical="center" shrinkToFit="1"/>
    </xf>
    <xf numFmtId="177" fontId="28" fillId="0" borderId="35" xfId="3" applyNumberFormat="1" applyFont="1" applyBorder="1" applyAlignment="1">
      <alignment vertical="center" shrinkToFit="1"/>
    </xf>
    <xf numFmtId="0" fontId="0" fillId="0" borderId="87" xfId="0" applyBorder="1">
      <alignment vertical="center"/>
    </xf>
    <xf numFmtId="180" fontId="28" fillId="0" borderId="66" xfId="3" applyNumberFormat="1" applyFont="1" applyBorder="1">
      <alignment vertical="center"/>
    </xf>
    <xf numFmtId="177" fontId="28" fillId="0" borderId="64" xfId="3" applyNumberFormat="1" applyFont="1" applyBorder="1" applyAlignment="1">
      <alignment vertical="center" shrinkToFit="1"/>
    </xf>
    <xf numFmtId="177" fontId="28" fillId="0" borderId="100" xfId="3" applyNumberFormat="1" applyFont="1" applyBorder="1">
      <alignment vertical="center"/>
    </xf>
    <xf numFmtId="177" fontId="28" fillId="0" borderId="65" xfId="3" applyNumberFormat="1" applyFont="1" applyBorder="1" applyAlignment="1">
      <alignment vertical="center" shrinkToFit="1"/>
    </xf>
    <xf numFmtId="0" fontId="19" fillId="0" borderId="65" xfId="0" applyFont="1" applyBorder="1" applyAlignment="1">
      <alignment horizontal="center" vertical="center"/>
    </xf>
    <xf numFmtId="177" fontId="28" fillId="5" borderId="38" xfId="3" applyNumberFormat="1" applyFont="1" applyFill="1" applyBorder="1" applyAlignment="1">
      <alignment vertical="center" shrinkToFit="1"/>
    </xf>
    <xf numFmtId="0" fontId="26" fillId="0" borderId="87" xfId="3" applyFont="1" applyBorder="1" applyAlignment="1">
      <alignment vertical="center" wrapText="1"/>
    </xf>
    <xf numFmtId="0" fontId="26" fillId="0" borderId="90" xfId="3" applyFont="1" applyBorder="1" applyAlignment="1">
      <alignment vertical="center" wrapText="1"/>
    </xf>
    <xf numFmtId="0" fontId="19" fillId="0" borderId="78" xfId="0" applyFont="1" applyBorder="1" applyAlignment="1">
      <alignment horizontal="center" vertical="center"/>
    </xf>
    <xf numFmtId="180" fontId="28" fillId="5" borderId="100" xfId="3" applyNumberFormat="1" applyFont="1" applyFill="1" applyBorder="1">
      <alignment vertical="center"/>
    </xf>
    <xf numFmtId="177" fontId="28" fillId="0" borderId="38" xfId="3" applyNumberFormat="1" applyFont="1" applyBorder="1" applyAlignment="1">
      <alignment vertical="center" shrinkToFit="1"/>
    </xf>
    <xf numFmtId="180" fontId="28" fillId="5" borderId="104" xfId="3" applyNumberFormat="1" applyFont="1" applyFill="1" applyBorder="1">
      <alignment vertical="center"/>
    </xf>
    <xf numFmtId="177" fontId="28" fillId="0" borderId="83" xfId="3" applyNumberFormat="1" applyFont="1" applyBorder="1" applyAlignment="1">
      <alignment vertical="center" shrinkToFit="1"/>
    </xf>
    <xf numFmtId="177" fontId="28" fillId="0" borderId="84" xfId="3" applyNumberFormat="1" applyFont="1" applyBorder="1" applyAlignment="1">
      <alignment vertical="center" shrinkToFit="1"/>
    </xf>
    <xf numFmtId="0" fontId="19" fillId="0" borderId="84" xfId="0" applyFont="1" applyBorder="1" applyAlignment="1">
      <alignment horizontal="center" vertical="center"/>
    </xf>
    <xf numFmtId="177" fontId="28" fillId="0" borderId="105" xfId="3" applyNumberFormat="1" applyFont="1" applyBorder="1" applyAlignment="1">
      <alignment vertical="center" shrinkToFit="1"/>
    </xf>
    <xf numFmtId="0" fontId="22" fillId="3" borderId="106" xfId="3" applyFont="1" applyFill="1" applyBorder="1" applyAlignment="1">
      <alignment vertical="center" wrapText="1"/>
    </xf>
    <xf numFmtId="177" fontId="28" fillId="0" borderId="87" xfId="3" applyNumberFormat="1" applyFont="1" applyBorder="1" applyAlignment="1">
      <alignment horizontal="right" vertical="center" shrinkToFit="1"/>
    </xf>
    <xf numFmtId="177" fontId="28" fillId="0" borderId="110" xfId="3" applyNumberFormat="1" applyFont="1" applyBorder="1" applyAlignment="1">
      <alignment horizontal="right" vertical="center"/>
    </xf>
    <xf numFmtId="177" fontId="28" fillId="0" borderId="88" xfId="3" applyNumberFormat="1" applyFont="1" applyBorder="1" applyAlignment="1">
      <alignment horizontal="right" vertical="center" shrinkToFit="1"/>
    </xf>
    <xf numFmtId="0" fontId="19" fillId="0" borderId="89" xfId="0" applyFont="1" applyBorder="1" applyAlignment="1">
      <alignment horizontal="center" vertical="center"/>
    </xf>
    <xf numFmtId="177" fontId="28" fillId="0" borderId="111" xfId="3" applyNumberFormat="1" applyFont="1" applyBorder="1" applyAlignment="1">
      <alignment vertical="center" shrinkToFit="1"/>
    </xf>
    <xf numFmtId="177" fontId="28" fillId="0" borderId="91" xfId="3" applyNumberFormat="1" applyFont="1" applyBorder="1" applyAlignment="1">
      <alignment vertical="center" shrinkToFit="1"/>
    </xf>
    <xf numFmtId="3" fontId="26" fillId="0" borderId="115" xfId="3" applyNumberFormat="1" applyFont="1" applyBorder="1" applyAlignment="1">
      <alignment horizontal="center" vertical="center" shrinkToFit="1"/>
    </xf>
    <xf numFmtId="3" fontId="26" fillId="0" borderId="116" xfId="3" applyNumberFormat="1" applyFont="1" applyBorder="1" applyAlignment="1">
      <alignment horizontal="center" vertical="center"/>
    </xf>
    <xf numFmtId="3" fontId="26" fillId="0" borderId="116" xfId="3" applyNumberFormat="1" applyFont="1" applyBorder="1" applyAlignment="1">
      <alignment horizontal="center" vertical="center" shrinkToFit="1"/>
    </xf>
    <xf numFmtId="0" fontId="26" fillId="0" borderId="117" xfId="3" applyFont="1" applyBorder="1" applyAlignment="1">
      <alignment horizontal="center" vertical="center"/>
    </xf>
    <xf numFmtId="177" fontId="28" fillId="0" borderId="113" xfId="3" applyNumberFormat="1" applyFont="1" applyBorder="1" applyAlignment="1">
      <alignment vertical="center" shrinkToFit="1"/>
    </xf>
    <xf numFmtId="177" fontId="28" fillId="0" borderId="118" xfId="3" applyNumberFormat="1" applyFont="1" applyBorder="1" applyAlignment="1">
      <alignment vertical="center" shrinkToFit="1"/>
    </xf>
    <xf numFmtId="0" fontId="22" fillId="0" borderId="0" xfId="3" applyFont="1" applyAlignment="1">
      <alignment vertical="center" wrapText="1"/>
    </xf>
    <xf numFmtId="0" fontId="26" fillId="0" borderId="0" xfId="3" applyFont="1" applyAlignment="1">
      <alignment horizontal="left" vertical="center"/>
    </xf>
    <xf numFmtId="0" fontId="26" fillId="0" borderId="0" xfId="3" applyFont="1" applyAlignment="1">
      <alignment horizontal="left" vertical="center" shrinkToFit="1"/>
    </xf>
    <xf numFmtId="180" fontId="28" fillId="0" borderId="0" xfId="3" applyNumberFormat="1" applyFont="1">
      <alignment vertical="center"/>
    </xf>
    <xf numFmtId="177" fontId="28" fillId="0" borderId="0" xfId="3" applyNumberFormat="1" applyFont="1">
      <alignment vertical="center"/>
    </xf>
    <xf numFmtId="0" fontId="19" fillId="0" borderId="0" xfId="0" applyFont="1" applyAlignment="1">
      <alignment horizontal="center" vertical="center"/>
    </xf>
    <xf numFmtId="181" fontId="35" fillId="6" borderId="53" xfId="2" applyNumberFormat="1" applyFont="1" applyFill="1" applyBorder="1">
      <alignment vertical="center"/>
    </xf>
    <xf numFmtId="0" fontId="18" fillId="3" borderId="119" xfId="0" applyFont="1" applyFill="1" applyBorder="1" applyAlignment="1">
      <alignment horizontal="centerContinuous" vertical="center"/>
    </xf>
    <xf numFmtId="0" fontId="18" fillId="3" borderId="120" xfId="0" applyFont="1" applyFill="1" applyBorder="1" applyAlignment="1">
      <alignment horizontal="centerContinuous" vertical="center"/>
    </xf>
    <xf numFmtId="0" fontId="18" fillId="3" borderId="121" xfId="0" applyFont="1" applyFill="1" applyBorder="1" applyAlignment="1">
      <alignment horizontal="centerContinuous" vertical="center"/>
    </xf>
    <xf numFmtId="0" fontId="18" fillId="3" borderId="122" xfId="0" applyFont="1" applyFill="1" applyBorder="1" applyAlignment="1">
      <alignment horizontal="centerContinuous" vertical="center"/>
    </xf>
    <xf numFmtId="0" fontId="18" fillId="3" borderId="125" xfId="0" applyFont="1" applyFill="1" applyBorder="1" applyAlignment="1">
      <alignment horizontal="center" vertical="center"/>
    </xf>
    <xf numFmtId="0" fontId="19" fillId="0" borderId="127" xfId="0" applyFont="1" applyBorder="1" applyAlignment="1">
      <alignment horizontal="center" vertical="center"/>
    </xf>
    <xf numFmtId="0" fontId="19" fillId="0" borderId="66" xfId="0" applyFont="1" applyBorder="1" applyAlignment="1">
      <alignment horizontal="center" vertical="center"/>
    </xf>
    <xf numFmtId="0" fontId="19" fillId="0" borderId="85" xfId="0" applyFont="1" applyBorder="1" applyAlignment="1">
      <alignment horizontal="center" vertical="center"/>
    </xf>
    <xf numFmtId="3" fontId="26" fillId="0" borderId="117" xfId="3" applyNumberFormat="1" applyFont="1" applyBorder="1" applyAlignment="1">
      <alignment horizontal="center" vertical="center"/>
    </xf>
    <xf numFmtId="0" fontId="5" fillId="3" borderId="1" xfId="3" applyFont="1" applyFill="1" applyBorder="1" applyAlignment="1">
      <alignment horizontal="centerContinuous" vertical="center"/>
    </xf>
    <xf numFmtId="0" fontId="5" fillId="3" borderId="2" xfId="3" applyFont="1" applyFill="1" applyBorder="1" applyAlignment="1">
      <alignment horizontal="centerContinuous" vertical="center"/>
    </xf>
    <xf numFmtId="0" fontId="39" fillId="3" borderId="2" xfId="3" applyFont="1" applyFill="1" applyBorder="1" applyAlignment="1">
      <alignment horizontal="centerContinuous" vertical="center"/>
    </xf>
    <xf numFmtId="0" fontId="40" fillId="3" borderId="2" xfId="0" applyFont="1" applyFill="1" applyBorder="1" applyAlignment="1">
      <alignment horizontal="centerContinuous" vertical="center"/>
    </xf>
    <xf numFmtId="0" fontId="40" fillId="3" borderId="3" xfId="0" applyFont="1" applyFill="1" applyBorder="1" applyAlignment="1">
      <alignment horizontal="centerContinuous" vertical="center"/>
    </xf>
    <xf numFmtId="0" fontId="40" fillId="3" borderId="0" xfId="0" applyFont="1" applyFill="1" applyAlignment="1">
      <alignment horizontal="centerContinuous" vertical="center"/>
    </xf>
    <xf numFmtId="0" fontId="40" fillId="0" borderId="0" xfId="0" applyFont="1">
      <alignment vertical="center"/>
    </xf>
    <xf numFmtId="0" fontId="5" fillId="2" borderId="8" xfId="0" applyFont="1" applyFill="1" applyBorder="1" applyAlignment="1">
      <alignment horizontal="centerContinuous" vertical="center"/>
    </xf>
    <xf numFmtId="0" fontId="5" fillId="2" borderId="136" xfId="0" applyFont="1" applyFill="1" applyBorder="1" applyAlignment="1">
      <alignment horizontal="centerContinuous" vertical="center"/>
    </xf>
    <xf numFmtId="0" fontId="8" fillId="7" borderId="9" xfId="0" applyFont="1" applyFill="1" applyBorder="1" applyAlignment="1" applyProtection="1">
      <alignment horizontal="center" vertical="center"/>
      <protection locked="0"/>
    </xf>
    <xf numFmtId="0" fontId="41" fillId="2" borderId="10" xfId="0" applyFont="1" applyFill="1" applyBorder="1" applyAlignment="1">
      <alignment horizontal="center" vertical="center" wrapText="1"/>
    </xf>
    <xf numFmtId="0" fontId="8" fillId="7" borderId="10"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22" fillId="3" borderId="11" xfId="3" applyFont="1" applyFill="1" applyBorder="1" applyAlignment="1">
      <alignment horizontal="centerContinuous" vertical="center"/>
    </xf>
    <xf numFmtId="0" fontId="22" fillId="3" borderId="12" xfId="3" applyFont="1" applyFill="1" applyBorder="1" applyAlignment="1">
      <alignment horizontal="centerContinuous" vertical="center"/>
    </xf>
    <xf numFmtId="176" fontId="22" fillId="3" borderId="12" xfId="3" applyNumberFormat="1" applyFont="1" applyFill="1" applyBorder="1" applyAlignment="1">
      <alignment horizontal="centerContinuous" vertical="center"/>
    </xf>
    <xf numFmtId="0" fontId="20" fillId="3" borderId="12" xfId="3" applyFill="1" applyBorder="1" applyAlignment="1">
      <alignment horizontal="centerContinuous" vertical="center"/>
    </xf>
    <xf numFmtId="0" fontId="0" fillId="3" borderId="0" xfId="0" applyFill="1" applyAlignment="1">
      <alignment horizontal="centerContinuous" vertical="center"/>
    </xf>
    <xf numFmtId="0" fontId="22" fillId="3" borderId="22" xfId="3" applyFont="1" applyFill="1" applyBorder="1" applyAlignment="1">
      <alignment horizontal="centerContinuous" vertical="center"/>
    </xf>
    <xf numFmtId="0" fontId="11" fillId="9" borderId="26" xfId="3" applyFont="1" applyFill="1" applyBorder="1" applyAlignment="1">
      <alignment horizontal="center" vertical="center"/>
    </xf>
    <xf numFmtId="0" fontId="11" fillId="9" borderId="26" xfId="3" applyFont="1" applyFill="1" applyBorder="1" applyAlignment="1">
      <alignment horizontal="center" vertical="center" wrapText="1"/>
    </xf>
    <xf numFmtId="176" fontId="11" fillId="8" borderId="56" xfId="3" applyNumberFormat="1" applyFont="1" applyFill="1" applyBorder="1" applyAlignment="1">
      <alignment horizontal="centerContinuous" vertical="center"/>
    </xf>
    <xf numFmtId="176" fontId="11" fillId="9" borderId="26" xfId="3" applyNumberFormat="1" applyFont="1" applyFill="1" applyBorder="1" applyAlignment="1">
      <alignment horizontal="centerContinuous" vertical="center" wrapText="1"/>
    </xf>
    <xf numFmtId="0" fontId="11" fillId="3" borderId="94" xfId="3" applyFont="1" applyFill="1" applyBorder="1" applyAlignment="1">
      <alignment horizontal="centerContinuous" vertical="center"/>
    </xf>
    <xf numFmtId="0" fontId="11" fillId="3" borderId="26" xfId="3" applyFont="1" applyFill="1" applyBorder="1" applyAlignment="1">
      <alignment horizontal="centerContinuous" vertical="center"/>
    </xf>
    <xf numFmtId="0" fontId="11" fillId="3" borderId="137" xfId="0" applyFont="1" applyFill="1" applyBorder="1" applyAlignment="1">
      <alignment horizontal="center" vertical="center"/>
    </xf>
    <xf numFmtId="0" fontId="11" fillId="3" borderId="0" xfId="0" applyFont="1" applyFill="1" applyAlignment="1">
      <alignment horizontal="center" vertical="center"/>
    </xf>
    <xf numFmtId="0" fontId="42" fillId="0" borderId="0" xfId="3" applyFont="1" applyAlignment="1">
      <alignment horizontal="center" vertical="center"/>
    </xf>
    <xf numFmtId="0" fontId="0" fillId="0" borderId="53" xfId="0" applyBorder="1">
      <alignment vertical="center"/>
    </xf>
    <xf numFmtId="0" fontId="29" fillId="0" borderId="141" xfId="3" applyFont="1" applyBorder="1" applyAlignment="1">
      <alignment horizontal="left" vertical="center"/>
    </xf>
    <xf numFmtId="0" fontId="29" fillId="0" borderId="37" xfId="3" applyFont="1" applyBorder="1" applyAlignment="1">
      <alignment horizontal="left" vertical="center"/>
    </xf>
    <xf numFmtId="182" fontId="42" fillId="0" borderId="142" xfId="3" applyNumberFormat="1" applyFont="1" applyBorder="1">
      <alignment vertical="center"/>
    </xf>
    <xf numFmtId="182" fontId="42" fillId="0" borderId="37" xfId="3" applyNumberFormat="1" applyFont="1" applyBorder="1">
      <alignment vertical="center"/>
    </xf>
    <xf numFmtId="0" fontId="42" fillId="0" borderId="143" xfId="3" applyFont="1" applyBorder="1" applyAlignment="1">
      <alignment horizontal="center" vertical="center"/>
    </xf>
    <xf numFmtId="0" fontId="23" fillId="0" borderId="53" xfId="0" applyFont="1" applyBorder="1">
      <alignment vertical="center"/>
    </xf>
    <xf numFmtId="184" fontId="42" fillId="0" borderId="142" xfId="3" applyNumberFormat="1" applyFont="1" applyBorder="1">
      <alignment vertical="center"/>
    </xf>
    <xf numFmtId="0" fontId="29" fillId="0" borderId="37" xfId="3" applyFont="1" applyBorder="1" applyAlignment="1">
      <alignment horizontal="center" vertical="center"/>
    </xf>
    <xf numFmtId="0" fontId="29" fillId="0" borderId="144" xfId="3" applyFont="1" applyBorder="1" applyAlignment="1">
      <alignment horizontal="left" vertical="center"/>
    </xf>
    <xf numFmtId="184" fontId="42" fillId="7" borderId="142" xfId="3" applyNumberFormat="1" applyFont="1" applyFill="1" applyBorder="1" applyProtection="1">
      <alignment vertical="center"/>
      <protection locked="0"/>
    </xf>
    <xf numFmtId="184" fontId="42" fillId="0" borderId="37" xfId="3" applyNumberFormat="1" applyFont="1" applyBorder="1" applyProtection="1">
      <alignment vertical="center"/>
      <protection locked="0"/>
    </xf>
    <xf numFmtId="0" fontId="42" fillId="0" borderId="65" xfId="0" applyFont="1" applyBorder="1" applyAlignment="1">
      <alignment horizontal="center" vertical="center"/>
    </xf>
    <xf numFmtId="182" fontId="47" fillId="0" borderId="37" xfId="3" applyNumberFormat="1" applyFont="1" applyBorder="1">
      <alignment vertical="center"/>
    </xf>
    <xf numFmtId="0" fontId="42" fillId="5" borderId="143" xfId="3" applyFont="1" applyFill="1" applyBorder="1" applyAlignment="1">
      <alignment horizontal="center" vertical="center"/>
    </xf>
    <xf numFmtId="0" fontId="42" fillId="5" borderId="0" xfId="3" applyFont="1" applyFill="1" applyAlignment="1">
      <alignment horizontal="center" vertical="center"/>
    </xf>
    <xf numFmtId="185" fontId="42" fillId="0" borderId="142" xfId="3" applyNumberFormat="1" applyFont="1" applyBorder="1">
      <alignment vertical="center"/>
    </xf>
    <xf numFmtId="185" fontId="42" fillId="0" borderId="37" xfId="3" applyNumberFormat="1" applyFont="1" applyBorder="1">
      <alignment vertical="center"/>
    </xf>
    <xf numFmtId="0" fontId="29" fillId="0" borderId="37" xfId="3" applyFont="1" applyBorder="1">
      <alignment vertical="center"/>
    </xf>
    <xf numFmtId="0" fontId="42" fillId="7" borderId="63" xfId="0" applyFont="1" applyFill="1" applyBorder="1" applyAlignment="1" applyProtection="1">
      <alignment horizontal="center" vertical="center"/>
      <protection locked="0"/>
    </xf>
    <xf numFmtId="184" fontId="47" fillId="0" borderId="37" xfId="3" applyNumberFormat="1" applyFont="1" applyBorder="1">
      <alignment vertical="center"/>
    </xf>
    <xf numFmtId="0" fontId="50" fillId="0" borderId="0" xfId="0" applyFont="1">
      <alignment vertical="center"/>
    </xf>
    <xf numFmtId="0" fontId="22" fillId="3" borderId="22" xfId="3" applyFont="1" applyFill="1" applyBorder="1" applyAlignment="1">
      <alignment horizontal="center" vertical="center" textRotation="255" wrapText="1"/>
    </xf>
    <xf numFmtId="0" fontId="29" fillId="0" borderId="146" xfId="3" applyFont="1" applyBorder="1" applyAlignment="1">
      <alignment horizontal="left" vertical="center"/>
    </xf>
    <xf numFmtId="0" fontId="29" fillId="0" borderId="57" xfId="3" applyFont="1" applyBorder="1" applyAlignment="1">
      <alignment horizontal="left" vertical="center"/>
    </xf>
    <xf numFmtId="184" fontId="42" fillId="0" borderId="74" xfId="3" applyNumberFormat="1" applyFont="1" applyBorder="1">
      <alignment vertical="center"/>
    </xf>
    <xf numFmtId="0" fontId="22" fillId="3" borderId="17" xfId="3" applyFont="1" applyFill="1" applyBorder="1" applyAlignment="1">
      <alignment horizontal="center" vertical="center" textRotation="255" wrapText="1"/>
    </xf>
    <xf numFmtId="0" fontId="29" fillId="0" borderId="81" xfId="3" applyFont="1" applyBorder="1" applyAlignment="1">
      <alignment horizontal="left" vertical="center"/>
    </xf>
    <xf numFmtId="0" fontId="29" fillId="0" borderId="147" xfId="3" applyFont="1" applyBorder="1" applyAlignment="1">
      <alignment horizontal="left" vertical="center"/>
    </xf>
    <xf numFmtId="184" fontId="42" fillId="0" borderId="148" xfId="3" applyNumberFormat="1" applyFont="1" applyBorder="1">
      <alignment vertical="center"/>
    </xf>
    <xf numFmtId="0" fontId="42" fillId="5" borderId="149" xfId="3" applyFont="1" applyFill="1" applyBorder="1" applyAlignment="1">
      <alignment horizontal="center" vertical="center"/>
    </xf>
    <xf numFmtId="0" fontId="22" fillId="3" borderId="150" xfId="3" applyFont="1" applyFill="1" applyBorder="1" applyAlignment="1">
      <alignment horizontal="centerContinuous" vertical="center" wrapText="1"/>
    </xf>
    <xf numFmtId="0" fontId="22" fillId="3" borderId="71" xfId="3" applyFont="1" applyFill="1" applyBorder="1" applyAlignment="1">
      <alignment horizontal="centerContinuous" vertical="center" wrapText="1"/>
    </xf>
    <xf numFmtId="0" fontId="29" fillId="3" borderId="72" xfId="3" applyFont="1" applyFill="1" applyBorder="1" applyAlignment="1">
      <alignment horizontal="centerContinuous" vertical="center"/>
    </xf>
    <xf numFmtId="0" fontId="29" fillId="3" borderId="88" xfId="3" applyFont="1" applyFill="1" applyBorder="1" applyAlignment="1">
      <alignment horizontal="centerContinuous" vertical="center"/>
    </xf>
    <xf numFmtId="0" fontId="29" fillId="3" borderId="71" xfId="3" applyFont="1" applyFill="1" applyBorder="1" applyAlignment="1">
      <alignment horizontal="centerContinuous" vertical="center"/>
    </xf>
    <xf numFmtId="184" fontId="42" fillId="3" borderId="72" xfId="3" applyNumberFormat="1" applyFont="1" applyFill="1" applyBorder="1" applyAlignment="1">
      <alignment horizontal="centerContinuous" vertical="center"/>
    </xf>
    <xf numFmtId="0" fontId="42" fillId="3" borderId="72" xfId="3" applyFont="1" applyFill="1" applyBorder="1" applyAlignment="1">
      <alignment horizontal="centerContinuous" vertical="center"/>
    </xf>
    <xf numFmtId="180" fontId="42" fillId="3" borderId="72" xfId="3" applyNumberFormat="1" applyFont="1" applyFill="1" applyBorder="1" applyAlignment="1">
      <alignment horizontal="centerContinuous" vertical="center"/>
    </xf>
    <xf numFmtId="0" fontId="20" fillId="3" borderId="72" xfId="3" applyFill="1" applyBorder="1" applyAlignment="1">
      <alignment horizontal="centerContinuous" vertical="center"/>
    </xf>
    <xf numFmtId="0" fontId="0" fillId="3" borderId="72" xfId="0" applyFill="1" applyBorder="1" applyAlignment="1">
      <alignment horizontal="centerContinuous" vertical="center"/>
    </xf>
    <xf numFmtId="0" fontId="0" fillId="3" borderId="151" xfId="0" applyFill="1" applyBorder="1" applyAlignment="1">
      <alignment horizontal="centerContinuous" vertical="center"/>
    </xf>
    <xf numFmtId="0" fontId="22" fillId="3" borderId="55" xfId="3" applyFont="1" applyFill="1" applyBorder="1" applyAlignment="1">
      <alignment horizontal="center" vertical="center" textRotation="255" wrapText="1"/>
    </xf>
    <xf numFmtId="184" fontId="11" fillId="3" borderId="50" xfId="3" applyNumberFormat="1" applyFont="1" applyFill="1" applyBorder="1" applyAlignment="1">
      <alignment horizontal="center" vertical="center"/>
    </xf>
    <xf numFmtId="0" fontId="11" fillId="3" borderId="52" xfId="3" applyFont="1" applyFill="1" applyBorder="1" applyAlignment="1">
      <alignment horizontal="centerContinuous" vertical="center"/>
    </xf>
    <xf numFmtId="0" fontId="11" fillId="3" borderId="48" xfId="3" applyFont="1" applyFill="1" applyBorder="1" applyAlignment="1">
      <alignment horizontal="centerContinuous" vertical="center"/>
    </xf>
    <xf numFmtId="0" fontId="11" fillId="3" borderId="51" xfId="0" applyFont="1" applyFill="1" applyBorder="1" applyAlignment="1">
      <alignment horizontal="center" vertical="center" wrapText="1"/>
    </xf>
    <xf numFmtId="0" fontId="14" fillId="3" borderId="152" xfId="3" applyFont="1" applyFill="1" applyBorder="1" applyAlignment="1">
      <alignment horizontal="center" vertical="center"/>
    </xf>
    <xf numFmtId="0" fontId="14" fillId="3" borderId="0" xfId="3" applyFont="1" applyFill="1" applyAlignment="1">
      <alignment horizontal="center" vertical="center"/>
    </xf>
    <xf numFmtId="0" fontId="51" fillId="5" borderId="153" xfId="3" applyFont="1" applyFill="1" applyBorder="1" applyAlignment="1">
      <alignment horizontal="left" vertical="center" wrapText="1"/>
    </xf>
    <xf numFmtId="0" fontId="51" fillId="5" borderId="0" xfId="3" applyFont="1" applyFill="1" applyAlignment="1">
      <alignment horizontal="left" vertical="center" wrapText="1"/>
    </xf>
    <xf numFmtId="184" fontId="42" fillId="5" borderId="57" xfId="3" applyNumberFormat="1" applyFont="1" applyFill="1" applyBorder="1">
      <alignment vertical="center"/>
    </xf>
    <xf numFmtId="0" fontId="52" fillId="0" borderId="127" xfId="0" applyFont="1" applyBorder="1" applyAlignment="1">
      <alignment horizontal="centerContinuous" vertical="center"/>
    </xf>
    <xf numFmtId="0" fontId="52" fillId="0" borderId="57" xfId="0" applyFont="1" applyBorder="1" applyAlignment="1">
      <alignment horizontal="centerContinuous" vertical="center"/>
    </xf>
    <xf numFmtId="0" fontId="52" fillId="5" borderId="93" xfId="0" applyFont="1" applyFill="1" applyBorder="1" applyAlignment="1">
      <alignment horizontal="center" vertical="center"/>
    </xf>
    <xf numFmtId="0" fontId="42" fillId="0" borderId="137" xfId="3" applyFont="1" applyBorder="1" applyAlignment="1">
      <alignment horizontal="center" vertical="center"/>
    </xf>
    <xf numFmtId="0" fontId="22" fillId="4" borderId="87" xfId="3" applyFont="1" applyFill="1" applyBorder="1" applyAlignment="1">
      <alignment horizontal="center" vertical="center" wrapText="1"/>
    </xf>
    <xf numFmtId="0" fontId="51" fillId="0" borderId="144" xfId="3" applyFont="1" applyBorder="1" applyAlignment="1" applyProtection="1">
      <alignment horizontal="left" vertical="center" wrapText="1"/>
      <protection locked="0"/>
    </xf>
    <xf numFmtId="0" fontId="51" fillId="5" borderId="37" xfId="3" applyFont="1" applyFill="1" applyBorder="1" applyAlignment="1" applyProtection="1">
      <alignment horizontal="left" vertical="center" wrapText="1"/>
      <protection locked="0"/>
    </xf>
    <xf numFmtId="184" fontId="42" fillId="5" borderId="142" xfId="3" applyNumberFormat="1" applyFont="1" applyFill="1" applyBorder="1">
      <alignment vertical="center"/>
    </xf>
    <xf numFmtId="184" fontId="42" fillId="5" borderId="37" xfId="3" applyNumberFormat="1" applyFont="1" applyFill="1" applyBorder="1">
      <alignment vertical="center"/>
    </xf>
    <xf numFmtId="0" fontId="52" fillId="0" borderId="66" xfId="0" applyFont="1" applyBorder="1" applyAlignment="1">
      <alignment horizontal="centerContinuous" vertical="center"/>
    </xf>
    <xf numFmtId="0" fontId="52" fillId="0" borderId="37" xfId="0" applyFont="1" applyBorder="1" applyAlignment="1">
      <alignment horizontal="centerContinuous" vertical="center"/>
    </xf>
    <xf numFmtId="180" fontId="43" fillId="5" borderId="64" xfId="3" applyNumberFormat="1" applyFont="1" applyFill="1" applyBorder="1">
      <alignment vertical="center"/>
    </xf>
    <xf numFmtId="0" fontId="42" fillId="5" borderId="99" xfId="3" applyFont="1" applyFill="1" applyBorder="1" applyAlignment="1">
      <alignment horizontal="right" vertical="center"/>
    </xf>
    <xf numFmtId="186" fontId="52" fillId="7" borderId="100" xfId="0" applyNumberFormat="1" applyFont="1" applyFill="1" applyBorder="1" applyAlignment="1" applyProtection="1">
      <alignment horizontal="right" vertical="center"/>
      <protection locked="0"/>
    </xf>
    <xf numFmtId="0" fontId="22" fillId="4" borderId="90" xfId="3" applyFont="1" applyFill="1" applyBorder="1" applyAlignment="1">
      <alignment horizontal="center" vertical="center" wrapText="1"/>
    </xf>
    <xf numFmtId="0" fontId="29" fillId="4" borderId="37" xfId="3" applyFont="1" applyFill="1" applyBorder="1" applyAlignment="1">
      <alignment horizontal="left" vertical="center"/>
    </xf>
    <xf numFmtId="0" fontId="29" fillId="5" borderId="144" xfId="3" applyFont="1" applyFill="1" applyBorder="1" applyAlignment="1">
      <alignment horizontal="left" vertical="center"/>
    </xf>
    <xf numFmtId="0" fontId="29" fillId="5" borderId="37" xfId="3" applyFont="1" applyFill="1" applyBorder="1" applyAlignment="1">
      <alignment horizontal="left" vertical="center"/>
    </xf>
    <xf numFmtId="0" fontId="42" fillId="5" borderId="100" xfId="3" applyFont="1" applyFill="1" applyBorder="1" applyAlignment="1">
      <alignment horizontal="right" vertical="center"/>
    </xf>
    <xf numFmtId="0" fontId="42" fillId="5" borderId="154" xfId="3" applyFont="1" applyFill="1" applyBorder="1" applyAlignment="1">
      <alignment horizontal="center" vertical="center"/>
    </xf>
    <xf numFmtId="184" fontId="46" fillId="0" borderId="37" xfId="3" applyNumberFormat="1" applyFont="1" applyBorder="1">
      <alignment vertical="center"/>
    </xf>
    <xf numFmtId="0" fontId="29" fillId="0" borderId="159" xfId="3" applyFont="1" applyBorder="1" applyAlignment="1">
      <alignment horizontal="left" vertical="center"/>
    </xf>
    <xf numFmtId="0" fontId="29" fillId="4" borderId="67" xfId="3" applyFont="1" applyFill="1" applyBorder="1" applyAlignment="1">
      <alignment horizontal="left" vertical="center"/>
    </xf>
    <xf numFmtId="0" fontId="42" fillId="5" borderId="160" xfId="3" applyFont="1" applyFill="1" applyBorder="1" applyAlignment="1">
      <alignment horizontal="right" vertical="center"/>
    </xf>
    <xf numFmtId="0" fontId="42" fillId="5" borderId="161" xfId="3" applyFont="1" applyFill="1" applyBorder="1" applyAlignment="1">
      <alignment horizontal="center" vertical="center"/>
    </xf>
    <xf numFmtId="0" fontId="0" fillId="0" borderId="40" xfId="0" applyBorder="1">
      <alignment vertical="center"/>
    </xf>
    <xf numFmtId="0" fontId="45" fillId="0" borderId="162" xfId="0" applyFont="1" applyBorder="1" applyAlignment="1">
      <alignment horizontal="left" vertical="top"/>
    </xf>
    <xf numFmtId="0" fontId="45" fillId="0" borderId="163" xfId="0" applyFont="1" applyBorder="1" applyAlignment="1">
      <alignment horizontal="left" vertical="top"/>
    </xf>
    <xf numFmtId="0" fontId="45" fillId="0" borderId="163" xfId="0" applyFont="1" applyBorder="1" applyAlignment="1">
      <alignment horizontal="left" vertical="top" wrapText="1"/>
    </xf>
    <xf numFmtId="0" fontId="45" fillId="0" borderId="12" xfId="0" applyFont="1" applyBorder="1" applyAlignment="1">
      <alignment horizontal="left" vertical="top" wrapText="1"/>
    </xf>
    <xf numFmtId="0" fontId="45" fillId="0" borderId="0" xfId="0" applyFont="1" applyAlignment="1">
      <alignment horizontal="left" vertical="top" wrapText="1"/>
    </xf>
    <xf numFmtId="0" fontId="22" fillId="3" borderId="7" xfId="0" applyFont="1" applyFill="1" applyBorder="1">
      <alignment vertical="center"/>
    </xf>
    <xf numFmtId="0" fontId="22" fillId="3" borderId="8" xfId="0" applyFont="1" applyFill="1" applyBorder="1">
      <alignment vertical="center"/>
    </xf>
    <xf numFmtId="0" fontId="22" fillId="3" borderId="8" xfId="0" applyFont="1"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12" fillId="0" borderId="9" xfId="0" applyFont="1" applyBorder="1" applyAlignment="1">
      <alignment horizontal="center" vertical="center"/>
    </xf>
    <xf numFmtId="0" fontId="22" fillId="3" borderId="164" xfId="0" applyFont="1" applyFill="1" applyBorder="1" applyAlignment="1">
      <alignment horizontal="center" vertical="center" wrapText="1"/>
    </xf>
    <xf numFmtId="0" fontId="22" fillId="3" borderId="165" xfId="0" applyFont="1" applyFill="1" applyBorder="1" applyAlignment="1">
      <alignment horizontal="center" vertical="center"/>
    </xf>
    <xf numFmtId="0" fontId="22" fillId="3" borderId="15"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15" xfId="0" applyFont="1" applyFill="1" applyBorder="1" applyAlignment="1">
      <alignment horizontal="center" vertical="center" wrapText="1"/>
    </xf>
    <xf numFmtId="0" fontId="56" fillId="0" borderId="32" xfId="0" applyFont="1" applyBorder="1" applyAlignment="1">
      <alignment horizontal="center" vertical="center"/>
    </xf>
    <xf numFmtId="187" fontId="0" fillId="0" borderId="34" xfId="0" applyNumberFormat="1" applyBorder="1">
      <alignment vertical="center"/>
    </xf>
    <xf numFmtId="187" fontId="0" fillId="0" borderId="59" xfId="0" applyNumberFormat="1" applyBorder="1" applyAlignment="1">
      <alignment horizontal="center" vertical="center"/>
    </xf>
    <xf numFmtId="188" fontId="56" fillId="0" borderId="59" xfId="0" applyNumberFormat="1" applyFont="1" applyBorder="1">
      <alignment vertical="center"/>
    </xf>
    <xf numFmtId="188" fontId="56" fillId="0" borderId="34" xfId="0" applyNumberFormat="1" applyFont="1" applyBorder="1">
      <alignment vertical="center"/>
    </xf>
    <xf numFmtId="0" fontId="56" fillId="0" borderId="36" xfId="0" applyFont="1" applyBorder="1" applyAlignment="1">
      <alignment horizontal="center" vertical="center"/>
    </xf>
    <xf numFmtId="187" fontId="0" fillId="0" borderId="38" xfId="0" applyNumberFormat="1" applyBorder="1">
      <alignment vertical="center"/>
    </xf>
    <xf numFmtId="187" fontId="0" fillId="0" borderId="64" xfId="0" applyNumberFormat="1" applyBorder="1" applyAlignment="1">
      <alignment horizontal="center" vertical="center"/>
    </xf>
    <xf numFmtId="188" fontId="56" fillId="0" borderId="64" xfId="0" applyNumberFormat="1" applyFont="1" applyBorder="1">
      <alignment vertical="center"/>
    </xf>
    <xf numFmtId="188" fontId="56" fillId="0" borderId="38" xfId="0" applyNumberFormat="1" applyFont="1" applyBorder="1">
      <alignment vertical="center"/>
    </xf>
    <xf numFmtId="0" fontId="56" fillId="0" borderId="145" xfId="0" applyFont="1" applyBorder="1" applyAlignment="1">
      <alignment horizontal="center" vertical="center"/>
    </xf>
    <xf numFmtId="187" fontId="0" fillId="0" borderId="166" xfId="0" applyNumberFormat="1" applyBorder="1">
      <alignment vertical="center"/>
    </xf>
    <xf numFmtId="187" fontId="0" fillId="0" borderId="101" xfId="0" applyNumberFormat="1" applyBorder="1" applyAlignment="1">
      <alignment horizontal="center" vertical="center"/>
    </xf>
    <xf numFmtId="188" fontId="56" fillId="0" borderId="101" xfId="0" applyNumberFormat="1" applyFont="1" applyBorder="1">
      <alignment vertical="center"/>
    </xf>
    <xf numFmtId="188" fontId="56" fillId="0" borderId="166" xfId="0" applyNumberFormat="1" applyFont="1" applyBorder="1">
      <alignment vertical="center"/>
    </xf>
    <xf numFmtId="187" fontId="23" fillId="0" borderId="169" xfId="0" applyNumberFormat="1" applyFont="1" applyBorder="1" applyAlignment="1">
      <alignment horizontal="center" vertical="center"/>
    </xf>
    <xf numFmtId="188" fontId="56" fillId="0" borderId="133" xfId="0" applyNumberFormat="1" applyFont="1" applyBorder="1">
      <alignment vertical="center"/>
    </xf>
    <xf numFmtId="189" fontId="56" fillId="0" borderId="169" xfId="0" applyNumberFormat="1" applyFont="1" applyBorder="1">
      <alignment vertical="center"/>
    </xf>
    <xf numFmtId="0" fontId="45" fillId="0" borderId="0" xfId="0" applyFont="1">
      <alignment vertical="center"/>
    </xf>
    <xf numFmtId="0" fontId="5" fillId="2" borderId="170" xfId="0" applyFont="1" applyFill="1" applyBorder="1" applyAlignment="1">
      <alignment horizontal="centerContinuous" vertical="center"/>
    </xf>
    <xf numFmtId="0" fontId="5" fillId="2" borderId="171" xfId="0" applyFont="1" applyFill="1" applyBorder="1" applyAlignment="1">
      <alignment horizontal="centerContinuous" vertical="center"/>
    </xf>
    <xf numFmtId="0" fontId="5" fillId="2" borderId="172" xfId="0" applyFont="1" applyFill="1" applyBorder="1" applyAlignment="1">
      <alignment horizontal="centerContinuous" vertical="center"/>
    </xf>
    <xf numFmtId="0" fontId="21" fillId="2" borderId="172" xfId="0" applyFont="1" applyFill="1" applyBorder="1" applyAlignment="1">
      <alignment horizontal="centerContinuous" vertical="center"/>
    </xf>
    <xf numFmtId="0" fontId="21" fillId="2" borderId="123" xfId="0" applyFont="1" applyFill="1" applyBorder="1" applyAlignment="1">
      <alignment horizontal="centerContinuous" vertical="center"/>
    </xf>
    <xf numFmtId="0" fontId="38" fillId="0" borderId="173" xfId="0" applyFont="1" applyBorder="1" applyAlignment="1">
      <alignment horizontal="center" vertical="center" wrapText="1"/>
    </xf>
    <xf numFmtId="0" fontId="5" fillId="2" borderId="174" xfId="0" applyFont="1" applyFill="1" applyBorder="1" applyAlignment="1">
      <alignment horizontal="centerContinuous" vertical="center"/>
    </xf>
    <xf numFmtId="0" fontId="5" fillId="2" borderId="49" xfId="0" applyFont="1" applyFill="1" applyBorder="1" applyAlignment="1">
      <alignment horizontal="centerContinuous" vertical="center"/>
    </xf>
    <xf numFmtId="0" fontId="5" fillId="2" borderId="53" xfId="0" applyFont="1" applyFill="1" applyBorder="1" applyAlignment="1">
      <alignment horizontal="centerContinuous" vertical="center"/>
    </xf>
    <xf numFmtId="0" fontId="21" fillId="2" borderId="53" xfId="0" applyFont="1" applyFill="1" applyBorder="1" applyAlignment="1">
      <alignment horizontal="centerContinuous" vertical="center"/>
    </xf>
    <xf numFmtId="0" fontId="21" fillId="2" borderId="47" xfId="0" applyFont="1" applyFill="1" applyBorder="1" applyAlignment="1">
      <alignment horizontal="centerContinuous" vertical="center"/>
    </xf>
    <xf numFmtId="0" fontId="0" fillId="7" borderId="52" xfId="0" applyFill="1" applyBorder="1" applyProtection="1">
      <alignment vertical="center"/>
      <protection locked="0"/>
    </xf>
    <xf numFmtId="0" fontId="5" fillId="2" borderId="175" xfId="0" applyFont="1" applyFill="1" applyBorder="1" applyAlignment="1">
      <alignment horizontal="centerContinuous" vertical="center"/>
    </xf>
    <xf numFmtId="0" fontId="5" fillId="2" borderId="176" xfId="0" applyFont="1" applyFill="1" applyBorder="1" applyAlignment="1">
      <alignment horizontal="centerContinuous" vertical="center"/>
    </xf>
    <xf numFmtId="0" fontId="5" fillId="2" borderId="177" xfId="0" applyFont="1" applyFill="1" applyBorder="1" applyAlignment="1">
      <alignment horizontal="centerContinuous" vertical="center"/>
    </xf>
    <xf numFmtId="0" fontId="21" fillId="2" borderId="177" xfId="0" applyFont="1" applyFill="1" applyBorder="1" applyAlignment="1">
      <alignment horizontal="centerContinuous" vertical="center"/>
    </xf>
    <xf numFmtId="0" fontId="21" fillId="2" borderId="178" xfId="0" applyFont="1" applyFill="1" applyBorder="1" applyAlignment="1">
      <alignment horizontal="centerContinuous" vertical="center"/>
    </xf>
    <xf numFmtId="0" fontId="18" fillId="2" borderId="181" xfId="0" applyFont="1" applyFill="1" applyBorder="1" applyAlignment="1">
      <alignment horizontal="centerContinuous" vertical="center"/>
    </xf>
    <xf numFmtId="0" fontId="18" fillId="2" borderId="124" xfId="0" applyFont="1" applyFill="1" applyBorder="1" applyAlignment="1">
      <alignment horizontal="centerContinuous" vertical="center"/>
    </xf>
    <xf numFmtId="0" fontId="11" fillId="2" borderId="124" xfId="0" applyFont="1" applyFill="1" applyBorder="1" applyAlignment="1">
      <alignment horizontal="centerContinuous" vertical="center"/>
    </xf>
    <xf numFmtId="0" fontId="13" fillId="0" borderId="126" xfId="0" applyFont="1" applyBorder="1">
      <alignment vertical="center"/>
    </xf>
    <xf numFmtId="0" fontId="58" fillId="2" borderId="181" xfId="0" applyFont="1" applyFill="1" applyBorder="1" applyAlignment="1">
      <alignment horizontal="centerContinuous" vertical="center"/>
    </xf>
    <xf numFmtId="188" fontId="52" fillId="0" borderId="124" xfId="0" applyNumberFormat="1" applyFont="1" applyBorder="1">
      <alignment vertical="center"/>
    </xf>
    <xf numFmtId="0" fontId="52" fillId="0" borderId="126" xfId="0" applyFont="1" applyBorder="1">
      <alignment vertical="center"/>
    </xf>
    <xf numFmtId="0" fontId="18" fillId="2" borderId="182" xfId="0" applyFont="1" applyFill="1" applyBorder="1" applyAlignment="1">
      <alignment horizontal="centerContinuous" vertical="center"/>
    </xf>
    <xf numFmtId="0" fontId="18" fillId="2" borderId="48" xfId="0" applyFont="1" applyFill="1" applyBorder="1" applyAlignment="1">
      <alignment horizontal="centerContinuous" vertical="center"/>
    </xf>
    <xf numFmtId="0" fontId="11" fillId="2" borderId="48" xfId="0" applyFont="1" applyFill="1" applyBorder="1" applyAlignment="1">
      <alignment horizontal="centerContinuous" vertical="center"/>
    </xf>
    <xf numFmtId="0" fontId="13" fillId="0" borderId="183" xfId="0" applyFont="1" applyBorder="1">
      <alignment vertical="center"/>
    </xf>
    <xf numFmtId="0" fontId="58" fillId="2" borderId="182" xfId="0" applyFont="1" applyFill="1" applyBorder="1" applyAlignment="1">
      <alignment horizontal="centerContinuous" vertical="center"/>
    </xf>
    <xf numFmtId="188" fontId="52" fillId="0" borderId="48" xfId="0" applyNumberFormat="1" applyFont="1" applyBorder="1">
      <alignment vertical="center"/>
    </xf>
    <xf numFmtId="0" fontId="52" fillId="0" borderId="183" xfId="0" applyFont="1" applyBorder="1">
      <alignment vertical="center"/>
    </xf>
    <xf numFmtId="0" fontId="18" fillId="2" borderId="184" xfId="0" applyFont="1" applyFill="1" applyBorder="1" applyAlignment="1">
      <alignment horizontal="centerContinuous" vertical="center"/>
    </xf>
    <xf numFmtId="0" fontId="18" fillId="2" borderId="179" xfId="0" applyFont="1" applyFill="1" applyBorder="1" applyAlignment="1">
      <alignment horizontal="centerContinuous" vertical="center"/>
    </xf>
    <xf numFmtId="0" fontId="11" fillId="2" borderId="179" xfId="0" applyFont="1" applyFill="1" applyBorder="1" applyAlignment="1">
      <alignment horizontal="centerContinuous" vertical="center"/>
    </xf>
    <xf numFmtId="0" fontId="13" fillId="0" borderId="185" xfId="0" applyFont="1" applyBorder="1">
      <alignment vertical="center"/>
    </xf>
    <xf numFmtId="0" fontId="58" fillId="2" borderId="184" xfId="0" applyFont="1" applyFill="1" applyBorder="1" applyAlignment="1">
      <alignment horizontal="centerContinuous" vertical="center"/>
    </xf>
    <xf numFmtId="188" fontId="52" fillId="0" borderId="179" xfId="0" applyNumberFormat="1" applyFont="1" applyBorder="1">
      <alignment vertical="center"/>
    </xf>
    <xf numFmtId="0" fontId="52" fillId="0" borderId="185" xfId="0" applyFont="1" applyBorder="1">
      <alignment vertical="center"/>
    </xf>
    <xf numFmtId="0" fontId="18" fillId="3" borderId="25" xfId="3" applyFont="1" applyFill="1" applyBorder="1" applyAlignment="1">
      <alignment horizontal="centerContinuous" vertical="center"/>
    </xf>
    <xf numFmtId="190" fontId="28" fillId="7" borderId="64" xfId="3" applyNumberFormat="1" applyFont="1" applyFill="1" applyBorder="1" applyProtection="1">
      <alignment vertical="center"/>
      <protection locked="0"/>
    </xf>
    <xf numFmtId="190" fontId="28" fillId="7" borderId="65" xfId="3" applyNumberFormat="1" applyFont="1" applyFill="1" applyBorder="1" applyProtection="1">
      <alignment vertical="center"/>
      <protection locked="0"/>
    </xf>
    <xf numFmtId="3" fontId="28" fillId="0" borderId="65" xfId="3" applyNumberFormat="1" applyFont="1" applyBorder="1">
      <alignment vertical="center"/>
    </xf>
    <xf numFmtId="3" fontId="28" fillId="0" borderId="64" xfId="3" applyNumberFormat="1" applyFont="1" applyBorder="1">
      <alignment vertical="center"/>
    </xf>
    <xf numFmtId="3" fontId="28" fillId="0" borderId="39" xfId="3" applyNumberFormat="1" applyFont="1" applyBorder="1">
      <alignment vertical="center"/>
    </xf>
    <xf numFmtId="176" fontId="0" fillId="0" borderId="53" xfId="0" applyNumberFormat="1" applyBorder="1">
      <alignment vertical="center"/>
    </xf>
    <xf numFmtId="2" fontId="0" fillId="0" borderId="53" xfId="0" applyNumberFormat="1" applyBorder="1">
      <alignment vertical="center"/>
    </xf>
    <xf numFmtId="191" fontId="0" fillId="0" borderId="53" xfId="0" applyNumberFormat="1" applyBorder="1">
      <alignment vertical="center"/>
    </xf>
    <xf numFmtId="0" fontId="62" fillId="0" borderId="66" xfId="0" applyFont="1" applyBorder="1" applyAlignment="1">
      <alignment horizontal="center" vertical="center"/>
    </xf>
    <xf numFmtId="190" fontId="28" fillId="7" borderId="78" xfId="3" applyNumberFormat="1" applyFont="1" applyFill="1" applyBorder="1" applyProtection="1">
      <alignment vertical="center"/>
      <protection locked="0"/>
    </xf>
    <xf numFmtId="3" fontId="28" fillId="5" borderId="39" xfId="3" applyNumberFormat="1" applyFont="1" applyFill="1" applyBorder="1">
      <alignment vertical="center"/>
    </xf>
    <xf numFmtId="0" fontId="25" fillId="0" borderId="75" xfId="0" applyFont="1" applyBorder="1" applyAlignment="1">
      <alignment horizontal="center" vertical="center" wrapText="1"/>
    </xf>
    <xf numFmtId="190" fontId="28" fillId="7" borderId="83" xfId="3" applyNumberFormat="1" applyFont="1" applyFill="1" applyBorder="1" applyProtection="1">
      <alignment vertical="center"/>
      <protection locked="0"/>
    </xf>
    <xf numFmtId="190" fontId="28" fillId="7" borderId="84" xfId="3" applyNumberFormat="1" applyFont="1" applyFill="1" applyBorder="1" applyProtection="1">
      <alignment vertical="center"/>
      <protection locked="0"/>
    </xf>
    <xf numFmtId="3" fontId="28" fillId="0" borderId="84" xfId="3" applyNumberFormat="1" applyFont="1" applyBorder="1">
      <alignment vertical="center"/>
    </xf>
    <xf numFmtId="3" fontId="28" fillId="0" borderId="53" xfId="3" applyNumberFormat="1" applyFont="1" applyBorder="1">
      <alignment vertical="center"/>
    </xf>
    <xf numFmtId="3" fontId="28" fillId="0" borderId="24" xfId="3" applyNumberFormat="1" applyFont="1" applyBorder="1">
      <alignment vertical="center"/>
    </xf>
    <xf numFmtId="0" fontId="26" fillId="0" borderId="28" xfId="3" applyFont="1" applyBorder="1" applyAlignment="1">
      <alignment vertical="center" wrapText="1"/>
    </xf>
    <xf numFmtId="0" fontId="26" fillId="0" borderId="26" xfId="3" applyFont="1" applyBorder="1" applyAlignment="1">
      <alignment vertical="center" wrapText="1"/>
    </xf>
    <xf numFmtId="190" fontId="28" fillId="7" borderId="139" xfId="3" applyNumberFormat="1" applyFont="1" applyFill="1" applyBorder="1" applyAlignment="1" applyProtection="1">
      <alignment vertical="center" shrinkToFit="1"/>
      <protection locked="0"/>
    </xf>
    <xf numFmtId="190" fontId="28" fillId="7" borderId="98" xfId="3" applyNumberFormat="1" applyFont="1" applyFill="1" applyBorder="1" applyAlignment="1" applyProtection="1">
      <alignment vertical="center" shrinkToFit="1"/>
      <protection locked="0"/>
    </xf>
    <xf numFmtId="3" fontId="28" fillId="0" borderId="60" xfId="3" applyNumberFormat="1" applyFont="1" applyBorder="1" applyAlignment="1">
      <alignment vertical="center" shrinkToFit="1"/>
    </xf>
    <xf numFmtId="3" fontId="28" fillId="0" borderId="59" xfId="3" applyNumberFormat="1" applyFont="1" applyBorder="1" applyAlignment="1">
      <alignment vertical="center" shrinkToFit="1"/>
    </xf>
    <xf numFmtId="3" fontId="28" fillId="0" borderId="35" xfId="3" applyNumberFormat="1" applyFont="1" applyBorder="1" applyAlignment="1">
      <alignment vertical="center" shrinkToFit="1"/>
    </xf>
    <xf numFmtId="0" fontId="26" fillId="0" borderId="87" xfId="3" applyFont="1" applyBorder="1" applyAlignment="1">
      <alignment vertical="center" textRotation="255" wrapText="1"/>
    </xf>
    <xf numFmtId="190" fontId="28" fillId="7" borderId="90" xfId="3" applyNumberFormat="1" applyFont="1" applyFill="1" applyBorder="1" applyAlignment="1" applyProtection="1">
      <alignment vertical="center" shrinkToFit="1"/>
      <protection locked="0"/>
    </xf>
    <xf numFmtId="190" fontId="28" fillId="7" borderId="73" xfId="3" applyNumberFormat="1" applyFont="1" applyFill="1" applyBorder="1" applyAlignment="1" applyProtection="1">
      <alignment vertical="center" shrinkToFit="1"/>
      <protection locked="0"/>
    </xf>
    <xf numFmtId="3" fontId="28" fillId="0" borderId="79" xfId="3" applyNumberFormat="1" applyFont="1" applyBorder="1" applyAlignment="1">
      <alignment vertical="center" shrinkToFit="1"/>
    </xf>
    <xf numFmtId="3" fontId="28" fillId="5" borderId="90" xfId="3" applyNumberFormat="1" applyFont="1" applyFill="1" applyBorder="1" applyAlignment="1">
      <alignment vertical="center" shrinkToFit="1"/>
    </xf>
    <xf numFmtId="3" fontId="28" fillId="5" borderId="91" xfId="3" applyNumberFormat="1" applyFont="1" applyFill="1" applyBorder="1" applyAlignment="1">
      <alignment vertical="center" shrinkToFit="1"/>
    </xf>
    <xf numFmtId="190" fontId="28" fillId="7" borderId="64" xfId="3" applyNumberFormat="1" applyFont="1" applyFill="1" applyBorder="1" applyAlignment="1" applyProtection="1">
      <alignment vertical="center" shrinkToFit="1"/>
      <protection locked="0"/>
    </xf>
    <xf numFmtId="3" fontId="28" fillId="5" borderId="100" xfId="3" applyNumberFormat="1" applyFont="1" applyFill="1" applyBorder="1" applyAlignment="1">
      <alignment vertical="center" shrinkToFit="1"/>
    </xf>
    <xf numFmtId="3" fontId="28" fillId="0" borderId="65" xfId="3" applyNumberFormat="1" applyFont="1" applyBorder="1" applyAlignment="1">
      <alignment vertical="center" shrinkToFit="1"/>
    </xf>
    <xf numFmtId="3" fontId="28" fillId="0" borderId="64" xfId="3" applyNumberFormat="1" applyFont="1" applyBorder="1" applyAlignment="1">
      <alignment vertical="center" shrinkToFit="1"/>
    </xf>
    <xf numFmtId="3" fontId="28" fillId="5" borderId="39" xfId="3" applyNumberFormat="1" applyFont="1" applyFill="1" applyBorder="1" applyAlignment="1">
      <alignment vertical="center" shrinkToFit="1"/>
    </xf>
    <xf numFmtId="190" fontId="28" fillId="7" borderId="83" xfId="3" applyNumberFormat="1" applyFont="1" applyFill="1" applyBorder="1" applyAlignment="1" applyProtection="1">
      <alignment vertical="center" shrinkToFit="1"/>
      <protection locked="0"/>
    </xf>
    <xf numFmtId="3" fontId="28" fillId="5" borderId="104" xfId="3" applyNumberFormat="1" applyFont="1" applyFill="1" applyBorder="1" applyAlignment="1">
      <alignment vertical="center" shrinkToFit="1"/>
    </xf>
    <xf numFmtId="3" fontId="28" fillId="0" borderId="84" xfId="3" applyNumberFormat="1" applyFont="1" applyBorder="1" applyAlignment="1">
      <alignment vertical="center" shrinkToFit="1"/>
    </xf>
    <xf numFmtId="3" fontId="28" fillId="5" borderId="86" xfId="3" applyNumberFormat="1" applyFont="1" applyFill="1" applyBorder="1" applyAlignment="1">
      <alignment vertical="center" shrinkToFit="1"/>
    </xf>
    <xf numFmtId="3" fontId="28" fillId="0" borderId="191" xfId="3" applyNumberFormat="1" applyFont="1" applyBorder="1" applyAlignment="1">
      <alignment horizontal="right" vertical="center" shrinkToFit="1"/>
    </xf>
    <xf numFmtId="3" fontId="28" fillId="0" borderId="110" xfId="3" applyNumberFormat="1" applyFont="1" applyBorder="1" applyAlignment="1">
      <alignment horizontal="right" vertical="center" shrinkToFit="1"/>
    </xf>
    <xf numFmtId="3" fontId="28" fillId="0" borderId="192" xfId="3" applyNumberFormat="1" applyFont="1" applyBorder="1" applyAlignment="1">
      <alignment horizontal="right" vertical="center" shrinkToFit="1"/>
    </xf>
    <xf numFmtId="0" fontId="19" fillId="0" borderId="193" xfId="0" applyFont="1" applyBorder="1" applyAlignment="1">
      <alignment horizontal="center" vertical="center"/>
    </xf>
    <xf numFmtId="3" fontId="28" fillId="0" borderId="188" xfId="3" applyNumberFormat="1" applyFont="1" applyBorder="1" applyAlignment="1">
      <alignment vertical="center" shrinkToFit="1"/>
    </xf>
    <xf numFmtId="3" fontId="28" fillId="0" borderId="194" xfId="3" applyNumberFormat="1" applyFont="1" applyBorder="1" applyAlignment="1">
      <alignment vertical="center" shrinkToFit="1"/>
    </xf>
    <xf numFmtId="3" fontId="26" fillId="0" borderId="195" xfId="3" applyNumberFormat="1" applyFont="1" applyBorder="1" applyAlignment="1">
      <alignment horizontal="center" vertical="center" shrinkToFit="1"/>
    </xf>
    <xf numFmtId="3" fontId="26" fillId="0" borderId="196" xfId="3" applyNumberFormat="1" applyFont="1" applyBorder="1" applyAlignment="1">
      <alignment horizontal="center" vertical="center" shrinkToFit="1"/>
    </xf>
    <xf numFmtId="0" fontId="26" fillId="0" borderId="197" xfId="3" applyFont="1" applyBorder="1" applyAlignment="1">
      <alignment horizontal="center" vertical="center"/>
    </xf>
    <xf numFmtId="177" fontId="28" fillId="0" borderId="40" xfId="3" applyNumberFormat="1" applyFont="1" applyBorder="1" applyAlignment="1">
      <alignment vertical="center" shrinkToFit="1"/>
    </xf>
    <xf numFmtId="177" fontId="28" fillId="0" borderId="180" xfId="3" applyNumberFormat="1" applyFont="1" applyBorder="1" applyAlignment="1">
      <alignment vertical="center" shrinkToFit="1"/>
    </xf>
    <xf numFmtId="181" fontId="35" fillId="6" borderId="53" xfId="2" applyNumberFormat="1" applyFont="1" applyFill="1" applyBorder="1" applyAlignment="1">
      <alignment vertical="center"/>
    </xf>
    <xf numFmtId="0" fontId="0" fillId="0" borderId="26" xfId="0" applyBorder="1">
      <alignment vertical="center"/>
    </xf>
    <xf numFmtId="2" fontId="0" fillId="0" borderId="0" xfId="0" applyNumberFormat="1">
      <alignment vertical="center"/>
    </xf>
    <xf numFmtId="0" fontId="0" fillId="0" borderId="53" xfId="0" applyBorder="1" applyAlignment="1">
      <alignment horizontal="center" vertical="center"/>
    </xf>
    <xf numFmtId="190" fontId="0" fillId="0" borderId="53" xfId="0" applyNumberFormat="1" applyBorder="1">
      <alignment vertical="center"/>
    </xf>
    <xf numFmtId="3" fontId="19" fillId="0" borderId="64" xfId="0" applyNumberFormat="1" applyFont="1" applyBorder="1">
      <alignment vertical="center"/>
    </xf>
    <xf numFmtId="3" fontId="19" fillId="0" borderId="39" xfId="0" applyNumberFormat="1" applyFont="1" applyBorder="1">
      <alignment vertical="center"/>
    </xf>
    <xf numFmtId="3" fontId="19" fillId="0" borderId="101" xfId="0" applyNumberFormat="1" applyFont="1" applyBorder="1">
      <alignment vertical="center"/>
    </xf>
    <xf numFmtId="3" fontId="19" fillId="0" borderId="86" xfId="0" applyNumberFormat="1" applyFont="1" applyBorder="1">
      <alignment vertical="center"/>
    </xf>
    <xf numFmtId="3" fontId="28" fillId="0" borderId="83" xfId="3" applyNumberFormat="1" applyFont="1" applyBorder="1" applyAlignment="1">
      <alignment vertical="center" shrinkToFit="1"/>
    </xf>
    <xf numFmtId="0" fontId="26" fillId="0" borderId="0" xfId="3" applyFont="1">
      <alignment vertical="center"/>
    </xf>
    <xf numFmtId="0" fontId="51" fillId="0" borderId="138" xfId="3" applyFont="1" applyBorder="1" applyAlignment="1">
      <alignment horizontal="left" vertical="center"/>
    </xf>
    <xf numFmtId="0" fontId="51" fillId="0" borderId="26" xfId="3" applyFont="1" applyBorder="1" applyAlignment="1">
      <alignment horizontal="left" vertical="center"/>
    </xf>
    <xf numFmtId="182" fontId="48" fillId="0" borderId="139" xfId="3" applyNumberFormat="1" applyFont="1" applyBorder="1">
      <alignment vertical="center"/>
    </xf>
    <xf numFmtId="182" fontId="48" fillId="0" borderId="33" xfId="3" applyNumberFormat="1" applyFont="1" applyBorder="1">
      <alignment vertical="center"/>
    </xf>
    <xf numFmtId="0" fontId="48" fillId="0" borderId="140" xfId="3" applyFont="1" applyBorder="1" applyAlignment="1">
      <alignment horizontal="center" vertical="center"/>
    </xf>
    <xf numFmtId="0" fontId="51" fillId="0" borderId="141" xfId="3" applyFont="1" applyBorder="1" applyAlignment="1">
      <alignment horizontal="left" vertical="center"/>
    </xf>
    <xf numFmtId="0" fontId="51" fillId="0" borderId="37" xfId="3" applyFont="1" applyBorder="1" applyAlignment="1">
      <alignment horizontal="left" vertical="center"/>
    </xf>
    <xf numFmtId="182" fontId="48" fillId="0" borderId="142" xfId="3" applyNumberFormat="1" applyFont="1" applyBorder="1">
      <alignment vertical="center"/>
    </xf>
    <xf numFmtId="182" fontId="48" fillId="0" borderId="37" xfId="3" applyNumberFormat="1" applyFont="1" applyBorder="1">
      <alignment vertical="center"/>
    </xf>
    <xf numFmtId="0" fontId="48" fillId="0" borderId="143" xfId="3" applyFont="1" applyBorder="1" applyAlignment="1">
      <alignment horizontal="center" vertical="center"/>
    </xf>
    <xf numFmtId="0" fontId="69" fillId="0" borderId="141" xfId="3" applyFont="1" applyBorder="1" applyAlignment="1">
      <alignment horizontal="left" vertical="center"/>
    </xf>
    <xf numFmtId="0" fontId="69" fillId="0" borderId="37" xfId="3" applyFont="1" applyBorder="1" applyAlignment="1">
      <alignment horizontal="left" vertical="center"/>
    </xf>
    <xf numFmtId="184" fontId="48" fillId="0" borderId="142" xfId="3" applyNumberFormat="1" applyFont="1" applyBorder="1">
      <alignment vertical="center"/>
    </xf>
    <xf numFmtId="184" fontId="48" fillId="0" borderId="37" xfId="3" applyNumberFormat="1" applyFont="1" applyBorder="1">
      <alignment vertical="center"/>
    </xf>
    <xf numFmtId="0" fontId="51" fillId="0" borderId="144" xfId="3" applyFont="1" applyBorder="1" applyAlignment="1">
      <alignment horizontal="left" vertical="center"/>
    </xf>
    <xf numFmtId="184" fontId="48" fillId="7" borderId="142" xfId="3" applyNumberFormat="1" applyFont="1" applyFill="1" applyBorder="1" applyProtection="1">
      <alignment vertical="center"/>
      <protection locked="0"/>
    </xf>
    <xf numFmtId="184" fontId="48" fillId="0" borderId="37" xfId="3" applyNumberFormat="1" applyFont="1" applyBorder="1" applyProtection="1">
      <alignment vertical="center"/>
      <protection locked="0"/>
    </xf>
    <xf numFmtId="0" fontId="48" fillId="0" borderId="65" xfId="0" applyFont="1" applyBorder="1" applyAlignment="1">
      <alignment horizontal="center" vertical="center"/>
    </xf>
    <xf numFmtId="182" fontId="72" fillId="0" borderId="37" xfId="3" applyNumberFormat="1" applyFont="1" applyBorder="1">
      <alignment vertical="center"/>
    </xf>
    <xf numFmtId="0" fontId="48" fillId="5" borderId="143" xfId="3" applyFont="1" applyFill="1" applyBorder="1" applyAlignment="1">
      <alignment horizontal="center" vertical="center"/>
    </xf>
    <xf numFmtId="191" fontId="20" fillId="0" borderId="0" xfId="3" applyNumberFormat="1">
      <alignment vertical="center"/>
    </xf>
    <xf numFmtId="0" fontId="26" fillId="0" borderId="37" xfId="0" applyFont="1" applyBorder="1">
      <alignment vertical="center"/>
    </xf>
    <xf numFmtId="0" fontId="26" fillId="0" borderId="63" xfId="0" applyFont="1" applyBorder="1">
      <alignment vertical="center"/>
    </xf>
    <xf numFmtId="0" fontId="38" fillId="0" borderId="57" xfId="0" applyFont="1" applyBorder="1">
      <alignment vertical="center"/>
    </xf>
    <xf numFmtId="0" fontId="38" fillId="0" borderId="58" xfId="0" applyFont="1" applyBorder="1">
      <alignment vertical="center"/>
    </xf>
    <xf numFmtId="0" fontId="38" fillId="0" borderId="37" xfId="0" applyFont="1" applyBorder="1">
      <alignment vertical="center"/>
    </xf>
    <xf numFmtId="0" fontId="38" fillId="0" borderId="63" xfId="0" applyFont="1" applyBorder="1">
      <alignment vertical="center"/>
    </xf>
    <xf numFmtId="0" fontId="38" fillId="0" borderId="81" xfId="0" applyFont="1" applyBorder="1">
      <alignment vertical="center"/>
    </xf>
    <xf numFmtId="0" fontId="38" fillId="0" borderId="82" xfId="0" applyFont="1" applyBorder="1">
      <alignment vertical="center"/>
    </xf>
    <xf numFmtId="0" fontId="38" fillId="0" borderId="60" xfId="0" applyFont="1" applyBorder="1">
      <alignment vertical="center"/>
    </xf>
    <xf numFmtId="0" fontId="38" fillId="0" borderId="132" xfId="0" applyFont="1" applyBorder="1">
      <alignment vertical="center"/>
    </xf>
    <xf numFmtId="0" fontId="38" fillId="0" borderId="65" xfId="0" applyFont="1" applyBorder="1">
      <alignment vertical="center"/>
    </xf>
    <xf numFmtId="0" fontId="38" fillId="0" borderId="78" xfId="0" applyFont="1" applyBorder="1">
      <alignment vertical="center"/>
    </xf>
    <xf numFmtId="0" fontId="38" fillId="0" borderId="76" xfId="0" applyFont="1" applyBorder="1">
      <alignment vertical="center"/>
    </xf>
    <xf numFmtId="0" fontId="19" fillId="0" borderId="77" xfId="0" applyFont="1" applyBorder="1" applyAlignment="1">
      <alignment horizontal="center" vertical="center"/>
    </xf>
    <xf numFmtId="0" fontId="11" fillId="3" borderId="16" xfId="0" applyFont="1" applyFill="1" applyBorder="1" applyAlignment="1">
      <alignment horizontal="center" vertical="center" wrapText="1"/>
    </xf>
    <xf numFmtId="188" fontId="56" fillId="0" borderId="35" xfId="0" applyNumberFormat="1" applyFont="1" applyBorder="1">
      <alignment vertical="center"/>
    </xf>
    <xf numFmtId="188" fontId="56" fillId="0" borderId="39" xfId="0" applyNumberFormat="1" applyFont="1" applyBorder="1">
      <alignment vertical="center"/>
    </xf>
    <xf numFmtId="188" fontId="56" fillId="0" borderId="207" xfId="0" applyNumberFormat="1" applyFont="1" applyBorder="1">
      <alignment vertical="center"/>
    </xf>
    <xf numFmtId="189" fontId="56" fillId="0" borderId="118" xfId="0" applyNumberFormat="1" applyFont="1" applyBorder="1">
      <alignment vertical="center"/>
    </xf>
    <xf numFmtId="0" fontId="0" fillId="0" borderId="49" xfId="0" applyBorder="1">
      <alignment vertical="center"/>
    </xf>
    <xf numFmtId="0" fontId="20" fillId="0" borderId="170" xfId="3" applyBorder="1" applyAlignment="1">
      <alignment horizontal="center" vertical="center"/>
    </xf>
    <xf numFmtId="0" fontId="20" fillId="0" borderId="174" xfId="3" applyBorder="1">
      <alignment vertical="center"/>
    </xf>
    <xf numFmtId="0" fontId="20" fillId="0" borderId="175" xfId="3" applyBorder="1">
      <alignment vertical="center"/>
    </xf>
    <xf numFmtId="0" fontId="0" fillId="0" borderId="0" xfId="0" applyAlignment="1">
      <alignment horizontal="center" vertical="center"/>
    </xf>
    <xf numFmtId="0" fontId="59" fillId="0" borderId="0" xfId="0" applyFont="1" applyAlignment="1">
      <alignment horizontal="center" vertical="center"/>
    </xf>
    <xf numFmtId="0" fontId="23" fillId="0" borderId="0" xfId="0" applyFont="1" applyAlignment="1">
      <alignment horizontal="center" vertical="center"/>
    </xf>
    <xf numFmtId="0" fontId="0" fillId="0" borderId="173" xfId="0" applyBorder="1" applyAlignment="1">
      <alignment horizontal="center" vertical="center"/>
    </xf>
    <xf numFmtId="0" fontId="0" fillId="0" borderId="54" xfId="0" applyBorder="1" applyAlignment="1">
      <alignment horizontal="center" vertical="center"/>
    </xf>
    <xf numFmtId="0" fontId="0" fillId="0" borderId="208" xfId="0" applyBorder="1" applyAlignment="1">
      <alignment horizontal="center" vertical="center"/>
    </xf>
    <xf numFmtId="0" fontId="76" fillId="0" borderId="0" xfId="0" applyFont="1">
      <alignment vertical="center"/>
    </xf>
    <xf numFmtId="0" fontId="20" fillId="0" borderId="53" xfId="3" applyBorder="1">
      <alignment vertical="center"/>
    </xf>
    <xf numFmtId="0" fontId="48" fillId="7" borderId="63" xfId="0" applyFont="1" applyFill="1" applyBorder="1" applyAlignment="1" applyProtection="1">
      <alignment horizontal="center" vertical="center"/>
      <protection locked="0"/>
    </xf>
    <xf numFmtId="0" fontId="40" fillId="0" borderId="53" xfId="0" applyFont="1" applyBorder="1">
      <alignment vertical="center"/>
    </xf>
    <xf numFmtId="0" fontId="40" fillId="0" borderId="53" xfId="0" applyFont="1" applyBorder="1" applyAlignment="1">
      <alignment horizontal="left" vertical="center"/>
    </xf>
    <xf numFmtId="0" fontId="0" fillId="0" borderId="53" xfId="0" applyBorder="1" applyAlignment="1">
      <alignment horizontal="left" vertical="center"/>
    </xf>
    <xf numFmtId="0" fontId="20" fillId="0" borderId="26" xfId="3" applyBorder="1">
      <alignment vertical="center"/>
    </xf>
    <xf numFmtId="0" fontId="20" fillId="0" borderId="54" xfId="3" applyBorder="1">
      <alignment vertical="center"/>
    </xf>
    <xf numFmtId="0" fontId="81" fillId="0" borderId="18" xfId="0" applyFont="1" applyBorder="1">
      <alignment vertical="center"/>
    </xf>
    <xf numFmtId="0" fontId="35" fillId="0" borderId="53" xfId="0" applyFont="1" applyBorder="1">
      <alignment vertical="center"/>
    </xf>
    <xf numFmtId="0" fontId="26" fillId="0" borderId="53" xfId="3" applyFont="1" applyBorder="1">
      <alignment vertical="center"/>
    </xf>
    <xf numFmtId="0" fontId="26" fillId="0" borderId="47" xfId="3" applyFont="1" applyBorder="1">
      <alignment vertical="center"/>
    </xf>
    <xf numFmtId="0" fontId="28" fillId="10" borderId="66" xfId="3" applyFont="1" applyFill="1" applyBorder="1" applyAlignment="1" applyProtection="1">
      <alignment horizontal="center" vertical="center"/>
      <protection locked="0"/>
    </xf>
    <xf numFmtId="0" fontId="48" fillId="10" borderId="143" xfId="3" applyFont="1" applyFill="1" applyBorder="1" applyAlignment="1" applyProtection="1">
      <alignment horizontal="center" vertical="center"/>
      <protection locked="0"/>
    </xf>
    <xf numFmtId="0" fontId="85" fillId="0" borderId="0" xfId="0" applyFont="1">
      <alignment vertical="center"/>
    </xf>
    <xf numFmtId="0" fontId="86" fillId="0" borderId="0" xfId="0" applyFont="1">
      <alignment vertical="center"/>
    </xf>
    <xf numFmtId="0" fontId="48" fillId="0" borderId="49" xfId="3" applyFont="1" applyBorder="1" applyAlignment="1">
      <alignment horizontal="center" vertical="center"/>
    </xf>
    <xf numFmtId="0" fontId="85" fillId="0" borderId="0" xfId="0" applyFont="1" applyAlignment="1">
      <alignment horizontal="center" vertical="center"/>
    </xf>
    <xf numFmtId="0" fontId="51" fillId="0" borderId="53" xfId="0" applyFont="1" applyBorder="1" applyAlignment="1">
      <alignment horizontal="center" vertical="center"/>
    </xf>
    <xf numFmtId="0" fontId="87" fillId="7" borderId="63" xfId="0" applyFont="1" applyFill="1" applyBorder="1" applyAlignment="1" applyProtection="1">
      <alignment horizontal="center" vertical="center"/>
      <protection locked="0"/>
    </xf>
    <xf numFmtId="0" fontId="48" fillId="0" borderId="53" xfId="0" applyFont="1" applyBorder="1" applyAlignment="1">
      <alignment horizontal="center" vertical="center"/>
    </xf>
    <xf numFmtId="0" fontId="84" fillId="0" borderId="53" xfId="0" applyFont="1" applyBorder="1" applyAlignment="1">
      <alignment horizontal="center" vertical="center"/>
    </xf>
    <xf numFmtId="0" fontId="83" fillId="0" borderId="0" xfId="0" applyFont="1">
      <alignment vertical="center"/>
    </xf>
    <xf numFmtId="0" fontId="89" fillId="2" borderId="172" xfId="0" applyFont="1" applyFill="1" applyBorder="1" applyAlignment="1">
      <alignment horizontal="centerContinuous" vertical="center"/>
    </xf>
    <xf numFmtId="0" fontId="90" fillId="2" borderId="172" xfId="0" applyFont="1" applyFill="1" applyBorder="1" applyAlignment="1">
      <alignment horizontal="centerContinuous" vertical="center"/>
    </xf>
    <xf numFmtId="0" fontId="90" fillId="2" borderId="123" xfId="0" applyFont="1" applyFill="1" applyBorder="1" applyAlignment="1">
      <alignment horizontal="centerContinuous" vertical="center"/>
    </xf>
    <xf numFmtId="0" fontId="91" fillId="0" borderId="0" xfId="4">
      <alignment vertical="center"/>
    </xf>
    <xf numFmtId="0" fontId="0" fillId="0" borderId="53" xfId="0" applyBorder="1">
      <alignment vertical="center"/>
    </xf>
    <xf numFmtId="183" fontId="54" fillId="0" borderId="136" xfId="3" applyNumberFormat="1" applyFont="1" applyBorder="1" applyAlignment="1">
      <alignment horizontal="right" vertical="center"/>
    </xf>
    <xf numFmtId="183" fontId="54" fillId="0" borderId="8" xfId="3" applyNumberFormat="1" applyFont="1" applyBorder="1" applyAlignment="1">
      <alignment horizontal="right" vertical="center"/>
    </xf>
    <xf numFmtId="0" fontId="51" fillId="10" borderId="65" xfId="3" applyFont="1" applyFill="1" applyBorder="1" applyAlignment="1" applyProtection="1">
      <alignment horizontal="left" vertical="center" wrapText="1"/>
      <protection locked="0"/>
    </xf>
    <xf numFmtId="0" fontId="51" fillId="10" borderId="37" xfId="3" applyFont="1" applyFill="1" applyBorder="1" applyAlignment="1" applyProtection="1">
      <alignment horizontal="left" vertical="center" wrapText="1"/>
      <protection locked="0"/>
    </xf>
    <xf numFmtId="0" fontId="51" fillId="10" borderId="63" xfId="3" applyFont="1" applyFill="1" applyBorder="1" applyAlignment="1" applyProtection="1">
      <alignment horizontal="left" vertical="center" wrapText="1"/>
      <protection locked="0"/>
    </xf>
    <xf numFmtId="0" fontId="29" fillId="0" borderId="65" xfId="3" applyFont="1" applyBorder="1" applyAlignment="1">
      <alignment horizontal="left" vertical="center"/>
    </xf>
    <xf numFmtId="0" fontId="29" fillId="0" borderId="37" xfId="3" applyFont="1" applyBorder="1" applyAlignment="1">
      <alignment horizontal="left" vertical="center"/>
    </xf>
    <xf numFmtId="0" fontId="29" fillId="0" borderId="63" xfId="3" applyFont="1" applyBorder="1" applyAlignment="1">
      <alignment horizontal="left" vertical="center"/>
    </xf>
    <xf numFmtId="0" fontId="48" fillId="0" borderId="65" xfId="0" applyFont="1" applyBorder="1" applyAlignment="1">
      <alignment horizontal="center" vertical="center"/>
    </xf>
    <xf numFmtId="0" fontId="48" fillId="0" borderId="63" xfId="0" applyFont="1" applyBorder="1" applyAlignment="1">
      <alignment horizontal="center" vertical="center"/>
    </xf>
    <xf numFmtId="183" fontId="48" fillId="0" borderId="64" xfId="0" applyNumberFormat="1" applyFont="1" applyBorder="1">
      <alignment vertical="center"/>
    </xf>
    <xf numFmtId="183" fontId="48" fillId="0" borderId="37" xfId="0" applyNumberFormat="1" applyFont="1" applyBorder="1">
      <alignment vertical="center"/>
    </xf>
    <xf numFmtId="183" fontId="48" fillId="0" borderId="99" xfId="0" applyNumberFormat="1" applyFont="1" applyBorder="1">
      <alignment vertical="center"/>
    </xf>
    <xf numFmtId="0" fontId="42" fillId="0" borderId="65" xfId="3" applyFont="1" applyBorder="1" applyAlignment="1">
      <alignment horizontal="center" vertical="center"/>
    </xf>
    <xf numFmtId="0" fontId="42" fillId="0" borderId="63" xfId="3" applyFont="1" applyBorder="1" applyAlignment="1">
      <alignment horizontal="center" vertical="center"/>
    </xf>
    <xf numFmtId="0" fontId="42" fillId="5" borderId="64" xfId="3" applyFont="1" applyFill="1" applyBorder="1" applyAlignment="1">
      <alignment horizontal="center" vertical="center"/>
    </xf>
    <xf numFmtId="0" fontId="42" fillId="5" borderId="37" xfId="3" applyFont="1" applyFill="1" applyBorder="1" applyAlignment="1">
      <alignment horizontal="center" vertical="center"/>
    </xf>
    <xf numFmtId="0" fontId="42" fillId="5" borderId="99" xfId="3" applyFont="1" applyFill="1" applyBorder="1" applyAlignment="1">
      <alignment horizontal="center" vertical="center"/>
    </xf>
    <xf numFmtId="0" fontId="42" fillId="0" borderId="65" xfId="0" applyFont="1" applyBorder="1" applyAlignment="1">
      <alignment horizontal="center" vertical="center"/>
    </xf>
    <xf numFmtId="0" fontId="42" fillId="0" borderId="63" xfId="0" applyFont="1" applyBorder="1" applyAlignment="1">
      <alignment horizontal="center" vertical="center"/>
    </xf>
    <xf numFmtId="0" fontId="29" fillId="7" borderId="37" xfId="3" applyFont="1" applyFill="1" applyBorder="1" applyAlignment="1" applyProtection="1">
      <alignment horizontal="center" vertical="center"/>
      <protection locked="0"/>
    </xf>
    <xf numFmtId="183" fontId="42" fillId="7" borderId="38" xfId="0" applyNumberFormat="1" applyFont="1" applyFill="1" applyBorder="1" applyAlignment="1" applyProtection="1">
      <alignment horizontal="right" vertical="center"/>
      <protection locked="0"/>
    </xf>
    <xf numFmtId="183" fontId="42" fillId="7" borderId="142" xfId="0" applyNumberFormat="1" applyFont="1" applyFill="1" applyBorder="1" applyAlignment="1" applyProtection="1">
      <alignment horizontal="right" vertical="center"/>
      <protection locked="0"/>
    </xf>
    <xf numFmtId="0" fontId="26" fillId="0" borderId="87" xfId="3" applyFont="1" applyBorder="1" applyAlignment="1">
      <alignment horizontal="center" vertical="center" wrapText="1"/>
    </xf>
    <xf numFmtId="0" fontId="26" fillId="0" borderId="71" xfId="3" applyFont="1" applyBorder="1" applyAlignment="1">
      <alignment horizontal="center" vertical="center" wrapText="1"/>
    </xf>
    <xf numFmtId="0" fontId="26" fillId="0" borderId="41" xfId="3" applyFont="1" applyBorder="1" applyAlignment="1">
      <alignment horizontal="center" vertical="center" wrapText="1"/>
    </xf>
    <xf numFmtId="0" fontId="26" fillId="0" borderId="156" xfId="3" applyFont="1" applyBorder="1" applyAlignment="1">
      <alignment horizontal="center" vertical="center" wrapText="1"/>
    </xf>
    <xf numFmtId="0" fontId="29" fillId="4" borderId="65" xfId="3" applyFont="1" applyFill="1" applyBorder="1" applyAlignment="1">
      <alignment horizontal="left" vertical="center"/>
    </xf>
    <xf numFmtId="0" fontId="29" fillId="4" borderId="37" xfId="3" applyFont="1" applyFill="1" applyBorder="1" applyAlignment="1">
      <alignment horizontal="left" vertical="center"/>
    </xf>
    <xf numFmtId="0" fontId="29" fillId="4" borderId="63" xfId="3" applyFont="1" applyFill="1" applyBorder="1" applyAlignment="1">
      <alignment horizontal="left" vertical="center"/>
    </xf>
    <xf numFmtId="0" fontId="29" fillId="4" borderId="157" xfId="3" applyFont="1" applyFill="1" applyBorder="1" applyAlignment="1">
      <alignment horizontal="left" vertical="center"/>
    </xf>
    <xf numFmtId="0" fontId="29" fillId="4" borderId="44" xfId="3" applyFont="1" applyFill="1" applyBorder="1" applyAlignment="1">
      <alignment horizontal="left" vertical="center"/>
    </xf>
    <xf numFmtId="0" fontId="29" fillId="4" borderId="158" xfId="3" applyFont="1" applyFill="1" applyBorder="1" applyAlignment="1">
      <alignment horizontal="left" vertical="center"/>
    </xf>
    <xf numFmtId="0" fontId="29" fillId="0" borderId="84" xfId="3" applyFont="1" applyBorder="1" applyAlignment="1">
      <alignment horizontal="left" vertical="center"/>
    </xf>
    <xf numFmtId="0" fontId="29" fillId="0" borderId="81" xfId="3" applyFont="1" applyBorder="1" applyAlignment="1">
      <alignment horizontal="left" vertical="center"/>
    </xf>
    <xf numFmtId="0" fontId="29" fillId="0" borderId="82" xfId="3" applyFont="1" applyBorder="1" applyAlignment="1">
      <alignment horizontal="left" vertical="center"/>
    </xf>
    <xf numFmtId="0" fontId="42" fillId="0" borderId="84" xfId="3" applyFont="1" applyBorder="1" applyAlignment="1">
      <alignment horizontal="center" vertical="center"/>
    </xf>
    <xf numFmtId="0" fontId="42" fillId="0" borderId="82" xfId="3" applyFont="1" applyBorder="1" applyAlignment="1">
      <alignment horizontal="center" vertical="center"/>
    </xf>
    <xf numFmtId="0" fontId="42" fillId="5" borderId="83" xfId="3" applyFont="1" applyFill="1" applyBorder="1" applyAlignment="1">
      <alignment horizontal="center" vertical="center"/>
    </xf>
    <xf numFmtId="0" fontId="42" fillId="5" borderId="81" xfId="3" applyFont="1" applyFill="1" applyBorder="1" applyAlignment="1">
      <alignment horizontal="center" vertical="center"/>
    </xf>
    <xf numFmtId="0" fontId="42" fillId="5" borderId="103" xfId="3" applyFont="1" applyFill="1" applyBorder="1" applyAlignment="1">
      <alignment horizontal="center" vertical="center"/>
    </xf>
    <xf numFmtId="0" fontId="11" fillId="3" borderId="47" xfId="3" applyFont="1" applyFill="1" applyBorder="1" applyAlignment="1">
      <alignment horizontal="center" vertical="center"/>
    </xf>
    <xf numFmtId="0" fontId="11" fillId="3" borderId="48" xfId="3" applyFont="1" applyFill="1" applyBorder="1" applyAlignment="1">
      <alignment horizontal="center" vertical="center"/>
    </xf>
    <xf numFmtId="0" fontId="11" fillId="3" borderId="49" xfId="3" applyFont="1" applyFill="1" applyBorder="1" applyAlignment="1">
      <alignment horizontal="center" vertical="center"/>
    </xf>
    <xf numFmtId="180" fontId="11" fillId="3" borderId="47" xfId="3" applyNumberFormat="1" applyFont="1" applyFill="1" applyBorder="1" applyAlignment="1">
      <alignment horizontal="center" vertical="center" wrapText="1"/>
    </xf>
    <xf numFmtId="180" fontId="11" fillId="3" borderId="92" xfId="3" applyNumberFormat="1" applyFont="1" applyFill="1" applyBorder="1" applyAlignment="1">
      <alignment horizontal="center" vertical="center" wrapText="1"/>
    </xf>
    <xf numFmtId="0" fontId="22" fillId="3" borderId="55" xfId="3" applyFont="1" applyFill="1" applyBorder="1" applyAlignment="1">
      <alignment horizontal="center" vertical="center" wrapText="1"/>
    </xf>
    <xf numFmtId="0" fontId="22" fillId="3" borderId="155" xfId="3" applyFont="1" applyFill="1" applyBorder="1" applyAlignment="1">
      <alignment horizontal="center" vertical="center" wrapText="1"/>
    </xf>
    <xf numFmtId="0" fontId="51" fillId="0" borderId="28" xfId="3" applyFont="1" applyBorder="1" applyAlignment="1">
      <alignment horizontal="left" vertical="center" wrapText="1"/>
    </xf>
    <xf numFmtId="0" fontId="51" fillId="0" borderId="26" xfId="3" applyFont="1" applyBorder="1" applyAlignment="1">
      <alignment horizontal="left" vertical="center" wrapText="1"/>
    </xf>
    <xf numFmtId="0" fontId="51" fillId="0" borderId="27" xfId="3" applyFont="1" applyBorder="1" applyAlignment="1">
      <alignment horizontal="left" vertical="center" wrapText="1"/>
    </xf>
    <xf numFmtId="180" fontId="42" fillId="0" borderId="59" xfId="3" applyNumberFormat="1" applyFont="1" applyBorder="1" applyAlignment="1">
      <alignment horizontal="center" vertical="center"/>
    </xf>
    <xf numFmtId="180" fontId="42" fillId="0" borderId="97" xfId="3" applyNumberFormat="1" applyFont="1" applyBorder="1" applyAlignment="1">
      <alignment horizontal="center" vertical="center"/>
    </xf>
    <xf numFmtId="0" fontId="51" fillId="0" borderId="70" xfId="3" applyFont="1" applyBorder="1" applyAlignment="1">
      <alignment horizontal="center" vertical="center" wrapText="1"/>
    </xf>
    <xf numFmtId="0" fontId="51" fillId="0" borderId="72" xfId="3" applyFont="1" applyBorder="1" applyAlignment="1">
      <alignment horizontal="center" vertical="center" wrapText="1"/>
    </xf>
    <xf numFmtId="0" fontId="51" fillId="0" borderId="73" xfId="3" applyFont="1" applyBorder="1" applyAlignment="1">
      <alignment horizontal="center" vertical="center" wrapText="1"/>
    </xf>
    <xf numFmtId="0" fontId="26" fillId="4" borderId="75" xfId="3" applyFont="1" applyFill="1" applyBorder="1" applyAlignment="1">
      <alignment horizontal="center" vertical="center" textRotation="255" wrapText="1"/>
    </xf>
    <xf numFmtId="0" fontId="26" fillId="4" borderId="62" xfId="3" applyFont="1" applyFill="1" applyBorder="1" applyAlignment="1">
      <alignment horizontal="center" vertical="center" textRotation="255" wrapText="1"/>
    </xf>
    <xf numFmtId="0" fontId="26" fillId="4" borderId="80" xfId="3" applyFont="1" applyFill="1" applyBorder="1" applyAlignment="1">
      <alignment horizontal="center" vertical="center" textRotation="255" wrapText="1"/>
    </xf>
    <xf numFmtId="183" fontId="48" fillId="0" borderId="64" xfId="3" applyNumberFormat="1" applyFont="1" applyBorder="1" applyAlignment="1">
      <alignment horizontal="right" vertical="center"/>
    </xf>
    <xf numFmtId="183" fontId="48" fillId="0" borderId="37" xfId="3" applyNumberFormat="1" applyFont="1" applyBorder="1" applyAlignment="1">
      <alignment horizontal="right" vertical="center"/>
    </xf>
    <xf numFmtId="183" fontId="48" fillId="0" borderId="99" xfId="3" applyNumberFormat="1" applyFont="1" applyBorder="1" applyAlignment="1">
      <alignment horizontal="right" vertical="center"/>
    </xf>
    <xf numFmtId="0" fontId="48" fillId="5" borderId="64" xfId="3" applyFont="1" applyFill="1" applyBorder="1" applyAlignment="1">
      <alignment horizontal="center" vertical="center"/>
    </xf>
    <xf numFmtId="0" fontId="48" fillId="5" borderId="37" xfId="3" applyFont="1" applyFill="1" applyBorder="1" applyAlignment="1">
      <alignment horizontal="center" vertical="center"/>
    </xf>
    <xf numFmtId="0" fontId="48" fillId="5" borderId="99" xfId="3" applyFont="1" applyFill="1" applyBorder="1" applyAlignment="1">
      <alignment horizontal="center" vertical="center"/>
    </xf>
    <xf numFmtId="0" fontId="31" fillId="0" borderId="65" xfId="3" applyFont="1" applyBorder="1" applyAlignment="1">
      <alignment horizontal="left" vertical="center"/>
    </xf>
    <xf numFmtId="0" fontId="31" fillId="0" borderId="37" xfId="3" applyFont="1" applyBorder="1" applyAlignment="1">
      <alignment horizontal="left" vertical="center"/>
    </xf>
    <xf numFmtId="0" fontId="29" fillId="0" borderId="67" xfId="3" applyFont="1" applyBorder="1" applyAlignment="1">
      <alignment horizontal="left" vertical="center" wrapText="1"/>
    </xf>
    <xf numFmtId="0" fontId="29" fillId="0" borderId="57" xfId="3" applyFont="1" applyBorder="1" applyAlignment="1">
      <alignment horizontal="left" vertical="center" wrapText="1"/>
    </xf>
    <xf numFmtId="0" fontId="26" fillId="4" borderId="74" xfId="3" applyFont="1" applyFill="1" applyBorder="1" applyAlignment="1">
      <alignment horizontal="center" vertical="center" textRotation="255" wrapText="1"/>
    </xf>
    <xf numFmtId="183" fontId="48" fillId="7" borderId="38" xfId="0" applyNumberFormat="1" applyFont="1" applyFill="1" applyBorder="1" applyAlignment="1" applyProtection="1">
      <alignment horizontal="right" vertical="center"/>
      <protection locked="0"/>
    </xf>
    <xf numFmtId="183" fontId="48" fillId="7" borderId="142" xfId="0" applyNumberFormat="1" applyFont="1" applyFill="1" applyBorder="1" applyAlignment="1" applyProtection="1">
      <alignment horizontal="right" vertical="center"/>
      <protection locked="0"/>
    </xf>
    <xf numFmtId="0" fontId="48" fillId="0" borderId="65" xfId="3" applyFont="1" applyBorder="1" applyAlignment="1">
      <alignment horizontal="center" vertical="center"/>
    </xf>
    <xf numFmtId="0" fontId="48" fillId="0" borderId="63" xfId="3" applyFont="1" applyBorder="1" applyAlignment="1">
      <alignment horizontal="center" vertical="center"/>
    </xf>
    <xf numFmtId="183" fontId="48" fillId="0" borderId="64" xfId="3" applyNumberFormat="1" applyFont="1" applyBorder="1">
      <alignment vertical="center"/>
    </xf>
    <xf numFmtId="183" fontId="48" fillId="0" borderId="37" xfId="3" applyNumberFormat="1" applyFont="1" applyBorder="1">
      <alignment vertical="center"/>
    </xf>
    <xf numFmtId="183" fontId="48" fillId="0" borderId="99" xfId="3" applyNumberFormat="1" applyFont="1" applyBorder="1">
      <alignment vertical="center"/>
    </xf>
    <xf numFmtId="0" fontId="26" fillId="0" borderId="65" xfId="3" applyFont="1" applyBorder="1" applyAlignment="1">
      <alignment horizontal="left" vertical="center"/>
    </xf>
    <xf numFmtId="0" fontId="26" fillId="0" borderId="37" xfId="3" applyFont="1" applyBorder="1" applyAlignment="1">
      <alignment horizontal="left" vertical="center"/>
    </xf>
    <xf numFmtId="0" fontId="26" fillId="0" borderId="63" xfId="3" applyFont="1" applyBorder="1" applyAlignment="1">
      <alignment horizontal="left" vertical="center"/>
    </xf>
    <xf numFmtId="0" fontId="29" fillId="0" borderId="78" xfId="3" applyFont="1" applyBorder="1" applyAlignment="1">
      <alignment horizontal="center" vertical="center"/>
    </xf>
    <xf numFmtId="0" fontId="29" fillId="0" borderId="68" xfId="3" applyFont="1" applyBorder="1" applyAlignment="1">
      <alignment horizontal="center" vertical="center"/>
    </xf>
    <xf numFmtId="0" fontId="29" fillId="0" borderId="79" xfId="3" applyFont="1" applyBorder="1" applyAlignment="1">
      <alignment horizontal="center" vertical="center"/>
    </xf>
    <xf numFmtId="0" fontId="29" fillId="0" borderId="69" xfId="3" applyFont="1" applyBorder="1" applyAlignment="1">
      <alignment horizontal="center" vertical="center"/>
    </xf>
    <xf numFmtId="0" fontId="29" fillId="0" borderId="99" xfId="3" applyFont="1" applyBorder="1">
      <alignment vertical="center"/>
    </xf>
    <xf numFmtId="0" fontId="29" fillId="0" borderId="88" xfId="3" applyFont="1" applyBorder="1" applyAlignment="1">
      <alignment horizontal="center" vertical="center"/>
    </xf>
    <xf numFmtId="0" fontId="29" fillId="0" borderId="71" xfId="3" applyFont="1" applyBorder="1" applyAlignment="1">
      <alignment horizontal="center" vertical="center"/>
    </xf>
    <xf numFmtId="0" fontId="29" fillId="0" borderId="99" xfId="3" applyFont="1" applyBorder="1" applyAlignment="1">
      <alignment vertical="center" wrapText="1"/>
    </xf>
    <xf numFmtId="0" fontId="82" fillId="0" borderId="47" xfId="0" applyFont="1" applyBorder="1" applyAlignment="1">
      <alignment horizontal="center" vertical="center"/>
    </xf>
    <xf numFmtId="0" fontId="82" fillId="0" borderId="49" xfId="0" applyFont="1" applyBorder="1" applyAlignment="1">
      <alignment horizontal="center" vertical="center"/>
    </xf>
    <xf numFmtId="0" fontId="8" fillId="7" borderId="7" xfId="0" applyFont="1" applyFill="1" applyBorder="1" applyProtection="1">
      <alignment vertical="center"/>
      <protection locked="0"/>
    </xf>
    <xf numFmtId="0" fontId="8" fillId="7" borderId="8" xfId="0" applyFont="1" applyFill="1" applyBorder="1" applyProtection="1">
      <alignment vertical="center"/>
      <protection locked="0"/>
    </xf>
    <xf numFmtId="0" fontId="41" fillId="2" borderId="7" xfId="0" applyFont="1" applyFill="1" applyBorder="1" applyAlignment="1">
      <alignment horizontal="center" vertical="center" wrapText="1"/>
    </xf>
    <xf numFmtId="0" fontId="41" fillId="2" borderId="9" xfId="0" applyFont="1" applyFill="1" applyBorder="1" applyAlignment="1">
      <alignment horizontal="center" vertical="center" wrapText="1"/>
    </xf>
    <xf numFmtId="0" fontId="11" fillId="8" borderId="47" xfId="3" applyFont="1" applyFill="1" applyBorder="1" applyAlignment="1">
      <alignment horizontal="center" vertical="center"/>
    </xf>
    <xf numFmtId="0" fontId="11" fillId="8" borderId="48" xfId="3" applyFont="1" applyFill="1" applyBorder="1" applyAlignment="1">
      <alignment horizontal="center" vertical="center"/>
    </xf>
    <xf numFmtId="0" fontId="11" fillId="8" borderId="49" xfId="3" applyFont="1" applyFill="1" applyBorder="1" applyAlignment="1">
      <alignment horizontal="center" vertical="center"/>
    </xf>
    <xf numFmtId="0" fontId="11" fillId="3" borderId="92" xfId="3" applyFont="1" applyFill="1" applyBorder="1" applyAlignment="1">
      <alignment horizontal="center" vertical="center"/>
    </xf>
    <xf numFmtId="0" fontId="22" fillId="3" borderId="129" xfId="3" applyFont="1" applyFill="1" applyBorder="1" applyAlignment="1">
      <alignment horizontal="center" vertical="center" textRotation="255" wrapText="1"/>
    </xf>
    <xf numFmtId="0" fontId="22" fillId="3" borderId="36" xfId="3" applyFont="1" applyFill="1" applyBorder="1" applyAlignment="1">
      <alignment horizontal="center" vertical="center" textRotation="255" wrapText="1"/>
    </xf>
    <xf numFmtId="0" fontId="22" fillId="3" borderId="145" xfId="3" applyFont="1" applyFill="1" applyBorder="1" applyAlignment="1">
      <alignment horizontal="center" vertical="center" textRotation="255" wrapText="1"/>
    </xf>
    <xf numFmtId="0" fontId="26" fillId="4" borderId="56" xfId="3" applyFont="1" applyFill="1" applyBorder="1" applyAlignment="1">
      <alignment horizontal="center" vertical="center" textRotation="255" wrapText="1"/>
    </xf>
    <xf numFmtId="0" fontId="29" fillId="0" borderId="60" xfId="3" applyFont="1" applyBorder="1">
      <alignment vertical="center"/>
    </xf>
    <xf numFmtId="0" fontId="29" fillId="0" borderId="33" xfId="3" applyFont="1" applyBorder="1">
      <alignment vertical="center"/>
    </xf>
    <xf numFmtId="0" fontId="29" fillId="0" borderId="132" xfId="3" applyFont="1" applyBorder="1">
      <alignment vertical="center"/>
    </xf>
    <xf numFmtId="0" fontId="48" fillId="0" borderId="61" xfId="3" applyFont="1" applyBorder="1" applyAlignment="1">
      <alignment horizontal="center" vertical="center"/>
    </xf>
    <xf numFmtId="0" fontId="48" fillId="0" borderId="34" xfId="3" applyFont="1" applyBorder="1" applyAlignment="1">
      <alignment horizontal="center" vertical="center"/>
    </xf>
    <xf numFmtId="183" fontId="48" fillId="0" borderId="59" xfId="3" applyNumberFormat="1" applyFont="1" applyBorder="1">
      <alignment vertical="center"/>
    </xf>
    <xf numFmtId="183" fontId="48" fillId="0" borderId="33" xfId="3" applyNumberFormat="1" applyFont="1" applyBorder="1">
      <alignment vertical="center"/>
    </xf>
    <xf numFmtId="183" fontId="48" fillId="0" borderId="97" xfId="3" applyNumberFormat="1" applyFont="1" applyBorder="1">
      <alignment vertical="center"/>
    </xf>
    <xf numFmtId="0" fontId="29" fillId="0" borderId="79" xfId="3" applyFont="1" applyBorder="1">
      <alignment vertical="center"/>
    </xf>
    <xf numFmtId="0" fontId="29" fillId="0" borderId="57" xfId="3" applyFont="1" applyBorder="1">
      <alignment vertical="center"/>
    </xf>
    <xf numFmtId="0" fontId="29" fillId="0" borderId="58" xfId="3" applyFont="1" applyBorder="1">
      <alignment vertical="center"/>
    </xf>
    <xf numFmtId="0" fontId="29" fillId="0" borderId="112" xfId="3" applyFont="1" applyBorder="1" applyAlignment="1">
      <alignment horizontal="center" vertical="center"/>
    </xf>
    <xf numFmtId="0" fontId="29" fillId="0" borderId="113" xfId="3" applyFont="1" applyBorder="1" applyAlignment="1">
      <alignment horizontal="center" vertical="center"/>
    </xf>
    <xf numFmtId="0" fontId="29" fillId="0" borderId="114" xfId="3" applyFont="1" applyBorder="1" applyAlignment="1">
      <alignment horizontal="center" vertical="center"/>
    </xf>
    <xf numFmtId="3" fontId="26" fillId="0" borderId="133" xfId="3" applyNumberFormat="1" applyFont="1" applyBorder="1" applyAlignment="1">
      <alignment horizontal="center" vertical="center"/>
    </xf>
    <xf numFmtId="3" fontId="26" fillId="0" borderId="113" xfId="3" applyNumberFormat="1" applyFont="1" applyBorder="1" applyAlignment="1">
      <alignment horizontal="center" vertical="center"/>
    </xf>
    <xf numFmtId="3" fontId="26" fillId="0" borderId="134" xfId="3" applyNumberFormat="1" applyFont="1" applyBorder="1" applyAlignment="1">
      <alignment horizontal="center" vertical="center"/>
    </xf>
    <xf numFmtId="177" fontId="28" fillId="0" borderId="113" xfId="3" applyNumberFormat="1" applyFont="1" applyBorder="1" applyAlignment="1">
      <alignment horizontal="right" vertical="center"/>
    </xf>
    <xf numFmtId="177" fontId="28" fillId="0" borderId="135" xfId="3" applyNumberFormat="1" applyFont="1" applyBorder="1" applyAlignment="1">
      <alignment horizontal="right" vertical="center"/>
    </xf>
    <xf numFmtId="177" fontId="19" fillId="0" borderId="83" xfId="0" applyNumberFormat="1" applyFont="1" applyBorder="1" applyAlignment="1">
      <alignment horizontal="right" vertical="center"/>
    </xf>
    <xf numFmtId="177" fontId="19" fillId="0" borderId="81" xfId="0" applyNumberFormat="1" applyFont="1" applyBorder="1" applyAlignment="1">
      <alignment horizontal="right" vertical="center"/>
    </xf>
    <xf numFmtId="177" fontId="19" fillId="0" borderId="103" xfId="0" applyNumberFormat="1" applyFont="1" applyBorder="1" applyAlignment="1">
      <alignment horizontal="right" vertical="center"/>
    </xf>
    <xf numFmtId="177" fontId="19" fillId="0" borderId="131" xfId="0" applyNumberFormat="1" applyFont="1" applyBorder="1" applyAlignment="1">
      <alignment horizontal="right" vertical="center"/>
    </xf>
    <xf numFmtId="38" fontId="38" fillId="0" borderId="90" xfId="1" applyFont="1" applyFill="1" applyBorder="1" applyAlignment="1" applyProtection="1">
      <alignment horizontal="center" vertical="center"/>
    </xf>
    <xf numFmtId="38" fontId="19" fillId="0" borderId="57" xfId="1" applyFont="1" applyFill="1" applyBorder="1" applyAlignment="1" applyProtection="1">
      <alignment horizontal="center" vertical="center"/>
    </xf>
    <xf numFmtId="38" fontId="19" fillId="0" borderId="69" xfId="1" applyFont="1" applyFill="1" applyBorder="1" applyAlignment="1" applyProtection="1">
      <alignment horizontal="center" vertical="center"/>
    </xf>
    <xf numFmtId="177" fontId="19" fillId="0" borderId="90" xfId="1" applyNumberFormat="1" applyFont="1" applyBorder="1" applyAlignment="1" applyProtection="1">
      <alignment horizontal="right" vertical="center"/>
    </xf>
    <xf numFmtId="177" fontId="19" fillId="0" borderId="130" xfId="1" applyNumberFormat="1" applyFont="1" applyBorder="1" applyAlignment="1" applyProtection="1">
      <alignment horizontal="right" vertical="center"/>
    </xf>
    <xf numFmtId="38" fontId="19" fillId="0" borderId="64" xfId="1" applyFont="1" applyFill="1" applyBorder="1" applyAlignment="1" applyProtection="1">
      <alignment horizontal="center" vertical="center"/>
    </xf>
    <xf numFmtId="38" fontId="19" fillId="0" borderId="37" xfId="1" applyFont="1" applyFill="1" applyBorder="1" applyAlignment="1" applyProtection="1">
      <alignment horizontal="center" vertical="center"/>
    </xf>
    <xf numFmtId="38" fontId="19" fillId="0" borderId="99" xfId="1" applyFont="1" applyFill="1" applyBorder="1" applyAlignment="1" applyProtection="1">
      <alignment horizontal="center" vertical="center"/>
    </xf>
    <xf numFmtId="177" fontId="19" fillId="4" borderId="64" xfId="1" applyNumberFormat="1" applyFont="1" applyFill="1" applyBorder="1" applyAlignment="1" applyProtection="1">
      <alignment horizontal="right" vertical="center"/>
    </xf>
    <xf numFmtId="177" fontId="19" fillId="4" borderId="128" xfId="1" applyNumberFormat="1" applyFont="1" applyFill="1" applyBorder="1" applyAlignment="1" applyProtection="1">
      <alignment horizontal="right" vertical="center"/>
    </xf>
    <xf numFmtId="38" fontId="19" fillId="0" borderId="101" xfId="1" applyFont="1" applyFill="1" applyBorder="1" applyAlignment="1" applyProtection="1">
      <alignment horizontal="center" vertical="center"/>
    </xf>
    <xf numFmtId="38" fontId="19" fillId="0" borderId="67" xfId="1" applyFont="1" applyFill="1" applyBorder="1" applyAlignment="1" applyProtection="1">
      <alignment horizontal="center" vertical="center"/>
    </xf>
    <xf numFmtId="38" fontId="19" fillId="0" borderId="68" xfId="1" applyFont="1" applyFill="1" applyBorder="1" applyAlignment="1" applyProtection="1">
      <alignment horizontal="center" vertical="center"/>
    </xf>
    <xf numFmtId="177" fontId="19" fillId="0" borderId="101" xfId="1" applyNumberFormat="1" applyFont="1" applyBorder="1" applyAlignment="1" applyProtection="1">
      <alignment horizontal="right" vertical="center"/>
    </xf>
    <xf numFmtId="177" fontId="19" fillId="0" borderId="203" xfId="1" applyNumberFormat="1" applyFont="1" applyBorder="1" applyAlignment="1" applyProtection="1">
      <alignment horizontal="right" vertical="center"/>
    </xf>
    <xf numFmtId="38" fontId="34" fillId="0" borderId="188" xfId="1" applyFont="1" applyFill="1" applyBorder="1" applyAlignment="1" applyProtection="1">
      <alignment horizontal="center" vertical="center"/>
    </xf>
    <xf numFmtId="38" fontId="19" fillId="0" borderId="189" xfId="1" applyFont="1" applyFill="1" applyBorder="1" applyAlignment="1" applyProtection="1">
      <alignment horizontal="center" vertical="center"/>
    </xf>
    <xf numFmtId="38" fontId="19" fillId="0" borderId="205" xfId="1" applyFont="1" applyFill="1" applyBorder="1" applyAlignment="1" applyProtection="1">
      <alignment horizontal="center" vertical="center"/>
    </xf>
    <xf numFmtId="177" fontId="19" fillId="0" borderId="188" xfId="1" applyNumberFormat="1" applyFont="1" applyBorder="1" applyAlignment="1" applyProtection="1">
      <alignment horizontal="right" vertical="center"/>
    </xf>
    <xf numFmtId="177" fontId="19" fillId="0" borderId="206" xfId="1" applyNumberFormat="1" applyFont="1" applyBorder="1" applyAlignment="1" applyProtection="1">
      <alignment horizontal="right" vertical="center"/>
    </xf>
    <xf numFmtId="0" fontId="35" fillId="0" borderId="199" xfId="0" applyFont="1" applyBorder="1" applyAlignment="1">
      <alignment horizontal="center" vertical="center" textRotation="255"/>
    </xf>
    <xf numFmtId="0" fontId="35" fillId="0" borderId="153" xfId="0" applyFont="1" applyBorder="1" applyAlignment="1">
      <alignment horizontal="center" vertical="center" textRotation="255"/>
    </xf>
    <xf numFmtId="0" fontId="38" fillId="0" borderId="200" xfId="0" applyFont="1" applyBorder="1" applyAlignment="1">
      <alignment horizontal="center" vertical="center"/>
    </xf>
    <xf numFmtId="0" fontId="38" fillId="0" borderId="26" xfId="0" applyFont="1" applyBorder="1" applyAlignment="1">
      <alignment horizontal="center" vertical="center"/>
    </xf>
    <xf numFmtId="0" fontId="38" fillId="0" borderId="201" xfId="0" applyFont="1" applyBorder="1" applyAlignment="1">
      <alignment horizontal="center" vertical="center"/>
    </xf>
    <xf numFmtId="0" fontId="38" fillId="0" borderId="202" xfId="0" applyFont="1" applyBorder="1" applyAlignment="1">
      <alignment horizontal="center" vertical="center"/>
    </xf>
    <xf numFmtId="0" fontId="38" fillId="0" borderId="0" xfId="0" applyFont="1" applyAlignment="1">
      <alignment horizontal="center" vertical="center"/>
    </xf>
    <xf numFmtId="0" fontId="38" fillId="0" borderId="71" xfId="0" applyFont="1" applyBorder="1" applyAlignment="1">
      <alignment horizontal="center" vertical="center"/>
    </xf>
    <xf numFmtId="0" fontId="38" fillId="0" borderId="204" xfId="0" applyFont="1" applyBorder="1" applyAlignment="1">
      <alignment vertical="top" wrapText="1"/>
    </xf>
    <xf numFmtId="0" fontId="38" fillId="0" borderId="189" xfId="0" applyFont="1" applyBorder="1" applyAlignment="1">
      <alignment vertical="top" wrapText="1"/>
    </xf>
    <xf numFmtId="0" fontId="38" fillId="0" borderId="190" xfId="0" applyFont="1" applyBorder="1" applyAlignment="1">
      <alignment vertical="top" wrapText="1"/>
    </xf>
    <xf numFmtId="0" fontId="26" fillId="0" borderId="107" xfId="3" applyFont="1" applyBorder="1" applyAlignment="1">
      <alignment horizontal="center" vertical="center"/>
    </xf>
    <xf numFmtId="0" fontId="26" fillId="0" borderId="108" xfId="3" applyFont="1" applyBorder="1" applyAlignment="1">
      <alignment horizontal="center" vertical="center"/>
    </xf>
    <xf numFmtId="0" fontId="26" fillId="0" borderId="109" xfId="3" applyFont="1" applyBorder="1" applyAlignment="1">
      <alignment horizontal="center" vertical="center"/>
    </xf>
    <xf numFmtId="0" fontId="34" fillId="0" borderId="47" xfId="0" applyFont="1" applyBorder="1" applyAlignment="1">
      <alignment horizontal="left" vertical="center"/>
    </xf>
    <xf numFmtId="0" fontId="34" fillId="0" borderId="48" xfId="0" applyFont="1" applyBorder="1" applyAlignment="1">
      <alignment horizontal="left" vertical="center"/>
    </xf>
    <xf numFmtId="0" fontId="34" fillId="0" borderId="49" xfId="0" applyFont="1" applyBorder="1" applyAlignment="1">
      <alignment horizontal="left" vertical="center"/>
    </xf>
    <xf numFmtId="0" fontId="18" fillId="3" borderId="123" xfId="0" applyFont="1" applyFill="1" applyBorder="1" applyAlignment="1">
      <alignment horizontal="center" vertical="center"/>
    </xf>
    <xf numFmtId="0" fontId="18" fillId="3" borderId="124" xfId="0" applyFont="1" applyFill="1" applyBorder="1" applyAlignment="1">
      <alignment horizontal="center" vertical="center"/>
    </xf>
    <xf numFmtId="0" fontId="18" fillId="3" borderId="120" xfId="0" applyFont="1" applyFill="1" applyBorder="1" applyAlignment="1">
      <alignment horizontal="center" vertical="center"/>
    </xf>
    <xf numFmtId="0" fontId="73" fillId="3" borderId="124" xfId="0" applyFont="1" applyFill="1" applyBorder="1" applyAlignment="1">
      <alignment horizontal="center" vertical="center"/>
    </xf>
    <xf numFmtId="0" fontId="73" fillId="3" borderId="126" xfId="0" applyFont="1" applyFill="1" applyBorder="1" applyAlignment="1">
      <alignment horizontal="center" vertical="center"/>
    </xf>
    <xf numFmtId="0" fontId="26" fillId="0" borderId="101" xfId="3" applyFont="1" applyBorder="1" applyAlignment="1">
      <alignment horizontal="center" vertical="center" wrapText="1"/>
    </xf>
    <xf numFmtId="0" fontId="26" fillId="0" borderId="68" xfId="3" applyFont="1" applyBorder="1" applyAlignment="1">
      <alignment horizontal="center" vertical="center" wrapText="1"/>
    </xf>
    <xf numFmtId="0" fontId="26" fillId="0" borderId="20" xfId="3" applyFont="1" applyBorder="1" applyAlignment="1">
      <alignment horizontal="center" vertical="center" wrapText="1"/>
    </xf>
    <xf numFmtId="0" fontId="26" fillId="0" borderId="102" xfId="3" applyFont="1" applyBorder="1" applyAlignment="1">
      <alignment horizontal="center" vertical="center" wrapText="1"/>
    </xf>
    <xf numFmtId="0" fontId="26" fillId="0" borderId="65" xfId="3" applyFont="1" applyBorder="1" applyAlignment="1">
      <alignment vertical="center" shrinkToFit="1"/>
    </xf>
    <xf numFmtId="0" fontId="26" fillId="0" borderId="37" xfId="3" applyFont="1" applyBorder="1" applyAlignment="1">
      <alignment vertical="center" shrinkToFit="1"/>
    </xf>
    <xf numFmtId="0" fontId="26" fillId="0" borderId="99" xfId="3" applyFont="1" applyBorder="1" applyAlignment="1">
      <alignment vertical="center" shrinkToFit="1"/>
    </xf>
    <xf numFmtId="0" fontId="26" fillId="0" borderId="84" xfId="3" applyFont="1" applyBorder="1" applyAlignment="1">
      <alignment vertical="center" shrinkToFit="1"/>
    </xf>
    <xf numFmtId="0" fontId="26" fillId="0" borderId="81" xfId="3" applyFont="1" applyBorder="1" applyAlignment="1">
      <alignment vertical="center" shrinkToFit="1"/>
    </xf>
    <xf numFmtId="0" fontId="26" fillId="0" borderId="103" xfId="3" applyFont="1" applyBorder="1" applyAlignment="1">
      <alignment vertical="center" shrinkToFit="1"/>
    </xf>
    <xf numFmtId="0" fontId="26" fillId="0" borderId="20" xfId="3" applyFont="1" applyBorder="1" applyAlignment="1">
      <alignment horizontal="center" vertical="center"/>
    </xf>
    <xf numFmtId="0" fontId="26" fillId="0" borderId="18" xfId="3" applyFont="1" applyBorder="1" applyAlignment="1">
      <alignment horizontal="center" vertical="center"/>
    </xf>
    <xf numFmtId="0" fontId="26" fillId="0" borderId="19" xfId="3" applyFont="1" applyBorder="1" applyAlignment="1">
      <alignment horizontal="center" vertical="center"/>
    </xf>
    <xf numFmtId="0" fontId="18" fillId="3" borderId="47" xfId="3" applyFont="1" applyFill="1" applyBorder="1" applyAlignment="1">
      <alignment horizontal="center" vertical="center"/>
    </xf>
    <xf numFmtId="0" fontId="18" fillId="3" borderId="48" xfId="3" applyFont="1" applyFill="1" applyBorder="1" applyAlignment="1">
      <alignment horizontal="center" vertical="center"/>
    </xf>
    <xf numFmtId="0" fontId="26" fillId="0" borderId="28" xfId="3" applyFont="1" applyBorder="1" applyAlignment="1">
      <alignment horizontal="center" vertical="center" wrapText="1"/>
    </xf>
    <xf numFmtId="0" fontId="26" fillId="0" borderId="26" xfId="3" applyFont="1" applyBorder="1" applyAlignment="1">
      <alignment horizontal="center" vertical="center" wrapText="1"/>
    </xf>
    <xf numFmtId="0" fontId="26" fillId="0" borderId="70" xfId="3" applyFont="1" applyBorder="1" applyAlignment="1">
      <alignment horizontal="center" vertical="center" wrapText="1"/>
    </xf>
    <xf numFmtId="0" fontId="26" fillId="0" borderId="72" xfId="3" applyFont="1" applyBorder="1" applyAlignment="1">
      <alignment horizontal="center" vertical="center" wrapText="1"/>
    </xf>
    <xf numFmtId="0" fontId="26" fillId="0" borderId="73" xfId="3" applyFont="1" applyBorder="1" applyAlignment="1">
      <alignment horizontal="center" vertical="center" wrapText="1"/>
    </xf>
    <xf numFmtId="0" fontId="25" fillId="0" borderId="75" xfId="0" applyFont="1" applyBorder="1" applyAlignment="1">
      <alignment horizontal="center" vertical="center" textRotation="255" wrapText="1"/>
    </xf>
    <xf numFmtId="0" fontId="25" fillId="0" borderId="62" xfId="0" applyFont="1" applyBorder="1" applyAlignment="1">
      <alignment horizontal="center" vertical="center" textRotation="255" wrapText="1"/>
    </xf>
    <xf numFmtId="0" fontId="25" fillId="0" borderId="80" xfId="0" applyFont="1" applyBorder="1" applyAlignment="1">
      <alignment horizontal="center" vertical="center" textRotation="255" wrapText="1"/>
    </xf>
    <xf numFmtId="0" fontId="18" fillId="3" borderId="49" xfId="3" applyFont="1" applyFill="1" applyBorder="1" applyAlignment="1">
      <alignment horizontal="center" vertical="center"/>
    </xf>
    <xf numFmtId="0" fontId="25" fillId="0" borderId="56" xfId="0" applyFont="1" applyBorder="1" applyAlignment="1">
      <alignment horizontal="center" vertical="center" textRotation="255"/>
    </xf>
    <xf numFmtId="0" fontId="25" fillId="0" borderId="62" xfId="0" applyFont="1" applyBorder="1" applyAlignment="1">
      <alignment horizontal="center" vertical="center" textRotation="255"/>
    </xf>
    <xf numFmtId="0" fontId="25" fillId="0" borderId="74" xfId="0" applyFont="1" applyBorder="1" applyAlignment="1">
      <alignment horizontal="center" vertical="center" textRotation="255"/>
    </xf>
    <xf numFmtId="0" fontId="26" fillId="0" borderId="68" xfId="3" applyFont="1" applyBorder="1" applyAlignment="1">
      <alignment vertical="center" wrapText="1"/>
    </xf>
    <xf numFmtId="0" fontId="26" fillId="0" borderId="69" xfId="3" applyFont="1" applyBorder="1" applyAlignment="1">
      <alignment vertical="center" wrapText="1"/>
    </xf>
    <xf numFmtId="0" fontId="26" fillId="0" borderId="68" xfId="3" applyFont="1" applyBorder="1">
      <alignment vertical="center"/>
    </xf>
    <xf numFmtId="0" fontId="26" fillId="0" borderId="71" xfId="3" applyFont="1" applyBorder="1">
      <alignment vertical="center"/>
    </xf>
    <xf numFmtId="0" fontId="26" fillId="0" borderId="69" xfId="3" applyFont="1" applyBorder="1">
      <alignment vertical="center"/>
    </xf>
    <xf numFmtId="0" fontId="26" fillId="0" borderId="70" xfId="3" applyFont="1" applyBorder="1">
      <alignment vertical="center"/>
    </xf>
    <xf numFmtId="0" fontId="26" fillId="0" borderId="72" xfId="3" applyFont="1" applyBorder="1">
      <alignment vertical="center"/>
    </xf>
    <xf numFmtId="0" fontId="26" fillId="0" borderId="73" xfId="3" applyFont="1" applyBorder="1">
      <alignment vertical="center"/>
    </xf>
    <xf numFmtId="0" fontId="26" fillId="0" borderId="37" xfId="3" applyFont="1" applyBorder="1" applyAlignment="1">
      <alignment horizontal="center" vertical="center"/>
    </xf>
    <xf numFmtId="0" fontId="25" fillId="0" borderId="75" xfId="0" applyFont="1" applyBorder="1" applyAlignment="1">
      <alignment horizontal="center" vertical="center" textRotation="255"/>
    </xf>
    <xf numFmtId="0" fontId="26" fillId="0" borderId="78" xfId="3" applyFont="1" applyBorder="1" applyAlignment="1">
      <alignment vertical="center" wrapText="1"/>
    </xf>
    <xf numFmtId="0" fontId="26" fillId="0" borderId="79" xfId="3" applyFont="1" applyBorder="1" applyAlignment="1">
      <alignment vertical="center" wrapText="1"/>
    </xf>
    <xf numFmtId="0" fontId="11" fillId="2" borderId="212" xfId="0" applyFont="1" applyFill="1" applyBorder="1" applyAlignment="1">
      <alignment horizontal="center" vertical="center"/>
    </xf>
    <xf numFmtId="0" fontId="11" fillId="2" borderId="213" xfId="0" applyFont="1" applyFill="1" applyBorder="1" applyAlignment="1">
      <alignment horizontal="center" vertical="center"/>
    </xf>
    <xf numFmtId="0" fontId="11" fillId="2" borderId="214" xfId="0" applyFont="1" applyFill="1" applyBorder="1" applyAlignment="1">
      <alignment horizontal="center" vertical="center"/>
    </xf>
    <xf numFmtId="4" fontId="12" fillId="0" borderId="28" xfId="0" applyNumberFormat="1" applyFont="1" applyBorder="1" applyAlignment="1">
      <alignment horizontal="right" vertical="center"/>
    </xf>
    <xf numFmtId="4" fontId="12" fillId="0" borderId="26" xfId="0" applyNumberFormat="1" applyFont="1" applyBorder="1" applyAlignment="1">
      <alignment horizontal="right" vertical="center"/>
    </xf>
    <xf numFmtId="4" fontId="12" fillId="0" borderId="20" xfId="0" applyNumberFormat="1" applyFont="1" applyBorder="1" applyAlignment="1">
      <alignment horizontal="right" vertical="center"/>
    </xf>
    <xf numFmtId="4" fontId="12" fillId="0" borderId="18" xfId="0" applyNumberFormat="1" applyFont="1" applyBorder="1" applyAlignment="1">
      <alignment horizontal="right" vertical="center"/>
    </xf>
    <xf numFmtId="0" fontId="13" fillId="0" borderId="29" xfId="0" applyFont="1" applyBorder="1" applyAlignment="1">
      <alignment horizontal="left" vertical="center"/>
    </xf>
    <xf numFmtId="0" fontId="13" fillId="0" borderId="21" xfId="0" applyFont="1" applyBorder="1" applyAlignment="1">
      <alignment horizontal="left" vertical="center"/>
    </xf>
    <xf numFmtId="0" fontId="11" fillId="2" borderId="212" xfId="0" applyFont="1" applyFill="1" applyBorder="1" applyAlignment="1">
      <alignment horizontal="center" vertical="center" wrapText="1"/>
    </xf>
    <xf numFmtId="0" fontId="11" fillId="2" borderId="213" xfId="0" applyFont="1" applyFill="1" applyBorder="1" applyAlignment="1">
      <alignment horizontal="center" vertical="center" wrapText="1"/>
    </xf>
    <xf numFmtId="0" fontId="11" fillId="2" borderId="214" xfId="0" applyFont="1" applyFill="1" applyBorder="1" applyAlignment="1">
      <alignment horizontal="center" vertical="center" wrapText="1"/>
    </xf>
    <xf numFmtId="0" fontId="11" fillId="2" borderId="215" xfId="0" applyFont="1" applyFill="1" applyBorder="1" applyAlignment="1">
      <alignment horizontal="center" vertical="center" wrapText="1"/>
    </xf>
    <xf numFmtId="0" fontId="11" fillId="2" borderId="216" xfId="0" applyFont="1" applyFill="1" applyBorder="1" applyAlignment="1">
      <alignment horizontal="center" vertical="center" wrapText="1"/>
    </xf>
    <xf numFmtId="0" fontId="11" fillId="2" borderId="217" xfId="0" applyFont="1" applyFill="1" applyBorder="1" applyAlignment="1">
      <alignment horizontal="center" vertical="center" wrapText="1"/>
    </xf>
    <xf numFmtId="4" fontId="12" fillId="0" borderId="41" xfId="0" applyNumberFormat="1" applyFont="1" applyBorder="1" applyAlignment="1">
      <alignment horizontal="right" vertical="center"/>
    </xf>
    <xf numFmtId="4" fontId="12" fillId="0" borderId="40" xfId="0" applyNumberFormat="1" applyFont="1" applyBorder="1" applyAlignment="1">
      <alignment horizontal="right" vertical="center"/>
    </xf>
    <xf numFmtId="0" fontId="13" fillId="0" borderId="42" xfId="0" applyFont="1" applyBorder="1" applyAlignment="1">
      <alignment horizontal="left" vertical="center"/>
    </xf>
    <xf numFmtId="0" fontId="11" fillId="2" borderId="16"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1" fillId="0" borderId="0" xfId="0" applyFont="1" applyAlignment="1">
      <alignment horizontal="center" vertical="center" wrapText="1"/>
    </xf>
    <xf numFmtId="0" fontId="16" fillId="2" borderId="212" xfId="0" applyFont="1" applyFill="1" applyBorder="1" applyAlignment="1">
      <alignment horizontal="center" vertical="center" wrapText="1"/>
    </xf>
    <xf numFmtId="0" fontId="16" fillId="2" borderId="213" xfId="0" applyFont="1" applyFill="1" applyBorder="1" applyAlignment="1">
      <alignment horizontal="center" vertical="center" wrapText="1"/>
    </xf>
    <xf numFmtId="0" fontId="16" fillId="2" borderId="214"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30" xfId="0" applyFont="1" applyFill="1" applyBorder="1" applyAlignment="1">
      <alignment horizontal="center" vertical="center" wrapText="1"/>
    </xf>
    <xf numFmtId="192" fontId="8" fillId="0" borderId="7" xfId="0" applyNumberFormat="1" applyFont="1" applyBorder="1" applyAlignment="1">
      <alignment horizontal="left" vertical="center" shrinkToFit="1"/>
    </xf>
    <xf numFmtId="192" fontId="8" fillId="0" borderId="8" xfId="0" applyNumberFormat="1" applyFont="1" applyBorder="1" applyAlignment="1">
      <alignment horizontal="left" vertical="center" shrinkToFit="1"/>
    </xf>
    <xf numFmtId="192" fontId="8" fillId="0" borderId="9" xfId="0" applyNumberFormat="1" applyFont="1" applyBorder="1" applyAlignment="1">
      <alignment horizontal="left" vertical="center" shrinkToFit="1"/>
    </xf>
    <xf numFmtId="0" fontId="11" fillId="2" borderId="209" xfId="0" applyFont="1" applyFill="1" applyBorder="1" applyAlignment="1">
      <alignment horizontal="center" vertical="center" wrapText="1"/>
    </xf>
    <xf numFmtId="0" fontId="11" fillId="2" borderId="210" xfId="0" applyFont="1" applyFill="1" applyBorder="1" applyAlignment="1">
      <alignment horizontal="center" vertical="center" wrapText="1"/>
    </xf>
    <xf numFmtId="0" fontId="11" fillId="2" borderId="211" xfId="0" applyFont="1" applyFill="1" applyBorder="1" applyAlignment="1">
      <alignment horizontal="center" vertical="center" wrapText="1"/>
    </xf>
    <xf numFmtId="4" fontId="12" fillId="0" borderId="13" xfId="0" applyNumberFormat="1" applyFont="1" applyBorder="1" applyAlignment="1">
      <alignment horizontal="right" vertical="center"/>
    </xf>
    <xf numFmtId="4" fontId="12" fillId="0" borderId="12" xfId="0" applyNumberFormat="1" applyFont="1" applyBorder="1" applyAlignment="1">
      <alignment horizontal="right" vertical="center"/>
    </xf>
    <xf numFmtId="0" fontId="13" fillId="0" borderId="14" xfId="0" applyFont="1" applyBorder="1" applyAlignment="1">
      <alignment horizontal="left" vertical="center"/>
    </xf>
    <xf numFmtId="0" fontId="11" fillId="2" borderId="11"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177" fontId="19" fillId="0" borderId="90" xfId="0" applyNumberFormat="1" applyFont="1" applyBorder="1" applyAlignment="1">
      <alignment horizontal="right" vertical="center"/>
    </xf>
    <xf numFmtId="177" fontId="19" fillId="0" borderId="57" xfId="0" applyNumberFormat="1" applyFont="1" applyBorder="1" applyAlignment="1">
      <alignment horizontal="right" vertical="center"/>
    </xf>
    <xf numFmtId="177" fontId="19" fillId="0" borderId="69" xfId="0" applyNumberFormat="1" applyFont="1" applyBorder="1" applyAlignment="1">
      <alignment horizontal="right" vertical="center"/>
    </xf>
    <xf numFmtId="177" fontId="19" fillId="0" borderId="130" xfId="0" applyNumberFormat="1" applyFont="1" applyBorder="1" applyAlignment="1">
      <alignment horizontal="right" vertical="center"/>
    </xf>
    <xf numFmtId="177" fontId="19" fillId="0" borderId="64" xfId="0" applyNumberFormat="1" applyFont="1" applyBorder="1" applyAlignment="1">
      <alignment horizontal="right" vertical="center"/>
    </xf>
    <xf numFmtId="177" fontId="19" fillId="0" borderId="37" xfId="0" applyNumberFormat="1" applyFont="1" applyBorder="1" applyAlignment="1">
      <alignment horizontal="right" vertical="center"/>
    </xf>
    <xf numFmtId="177" fontId="19" fillId="0" borderId="99" xfId="0" applyNumberFormat="1" applyFont="1" applyBorder="1" applyAlignment="1">
      <alignment horizontal="right" vertical="center"/>
    </xf>
    <xf numFmtId="177" fontId="19" fillId="0" borderId="128" xfId="0" applyNumberFormat="1" applyFont="1" applyBorder="1" applyAlignment="1">
      <alignment horizontal="right" vertical="center"/>
    </xf>
    <xf numFmtId="0" fontId="55" fillId="2" borderId="1" xfId="0" applyFont="1" applyFill="1" applyBorder="1" applyAlignment="1">
      <alignment horizontal="center" vertical="center"/>
    </xf>
    <xf numFmtId="0" fontId="55" fillId="2" borderId="2" xfId="0" applyFont="1" applyFill="1" applyBorder="1" applyAlignment="1">
      <alignment horizontal="center" vertical="center"/>
    </xf>
    <xf numFmtId="0" fontId="55" fillId="2" borderId="3"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5" xfId="0" applyFont="1" applyFill="1" applyBorder="1" applyAlignment="1">
      <alignment horizontal="center" vertical="center"/>
    </xf>
    <xf numFmtId="0" fontId="8" fillId="0" borderId="136" xfId="0" applyFont="1" applyBorder="1">
      <alignment vertical="center"/>
    </xf>
    <xf numFmtId="0" fontId="8" fillId="0" borderId="8" xfId="0" applyFont="1" applyBorder="1">
      <alignment vertical="center"/>
    </xf>
    <xf numFmtId="0" fontId="8" fillId="0" borderId="9" xfId="0" applyFont="1" applyBorder="1">
      <alignment vertical="center"/>
    </xf>
    <xf numFmtId="0" fontId="23" fillId="0" borderId="167" xfId="0" applyFont="1" applyBorder="1" applyAlignment="1">
      <alignment horizontal="center" vertical="center"/>
    </xf>
    <xf numFmtId="0" fontId="23" fillId="0" borderId="168" xfId="0" applyFont="1" applyBorder="1" applyAlignment="1">
      <alignment horizontal="center" vertical="center"/>
    </xf>
    <xf numFmtId="177" fontId="19" fillId="0" borderId="90" xfId="1" applyNumberFormat="1" applyFont="1" applyFill="1" applyBorder="1" applyAlignment="1" applyProtection="1">
      <alignment horizontal="right" vertical="center"/>
    </xf>
    <xf numFmtId="177" fontId="19" fillId="0" borderId="130" xfId="1" applyNumberFormat="1" applyFont="1" applyFill="1" applyBorder="1" applyAlignment="1" applyProtection="1">
      <alignment horizontal="right" vertical="center"/>
    </xf>
    <xf numFmtId="38" fontId="75" fillId="0" borderId="101" xfId="1" applyFont="1" applyFill="1" applyBorder="1" applyAlignment="1" applyProtection="1">
      <alignment horizontal="center" vertical="center"/>
    </xf>
    <xf numFmtId="3" fontId="19" fillId="7" borderId="64" xfId="0" applyNumberFormat="1" applyFont="1" applyFill="1" applyBorder="1" applyAlignment="1" applyProtection="1">
      <alignment horizontal="right" vertical="center"/>
      <protection locked="0"/>
    </xf>
    <xf numFmtId="3" fontId="19" fillId="7" borderId="37" xfId="0" applyNumberFormat="1" applyFont="1" applyFill="1" applyBorder="1" applyAlignment="1" applyProtection="1">
      <alignment horizontal="right" vertical="center"/>
      <protection locked="0"/>
    </xf>
    <xf numFmtId="3" fontId="19" fillId="7" borderId="99" xfId="0" applyNumberFormat="1" applyFont="1" applyFill="1" applyBorder="1" applyAlignment="1" applyProtection="1">
      <alignment horizontal="right" vertical="center"/>
      <protection locked="0"/>
    </xf>
    <xf numFmtId="3" fontId="19" fillId="0" borderId="64" xfId="0" applyNumberFormat="1" applyFont="1" applyBorder="1" applyAlignment="1">
      <alignment horizontal="right" vertical="center"/>
    </xf>
    <xf numFmtId="3" fontId="19" fillId="0" borderId="128" xfId="0" applyNumberFormat="1" applyFont="1" applyBorder="1" applyAlignment="1">
      <alignment horizontal="right" vertical="center"/>
    </xf>
    <xf numFmtId="3" fontId="19" fillId="0" borderId="83" xfId="0" applyNumberFormat="1" applyFont="1" applyBorder="1" applyAlignment="1">
      <alignment horizontal="right" vertical="center"/>
    </xf>
    <xf numFmtId="3" fontId="19" fillId="0" borderId="81" xfId="0" applyNumberFormat="1" applyFont="1" applyBorder="1" applyAlignment="1">
      <alignment horizontal="right" vertical="center"/>
    </xf>
    <xf numFmtId="3" fontId="19" fillId="0" borderId="103" xfId="0" applyNumberFormat="1" applyFont="1" applyBorder="1" applyAlignment="1">
      <alignment horizontal="right" vertical="center"/>
    </xf>
    <xf numFmtId="3" fontId="19" fillId="0" borderId="131" xfId="0" applyNumberFormat="1" applyFont="1" applyBorder="1" applyAlignment="1">
      <alignment horizontal="right" vertical="center"/>
    </xf>
    <xf numFmtId="3" fontId="19" fillId="7" borderId="59" xfId="0" applyNumberFormat="1" applyFont="1" applyFill="1" applyBorder="1" applyAlignment="1" applyProtection="1">
      <alignment horizontal="right" vertical="center"/>
      <protection locked="0"/>
    </xf>
    <xf numFmtId="3" fontId="19" fillId="7" borderId="33" xfId="0" applyNumberFormat="1" applyFont="1" applyFill="1" applyBorder="1" applyAlignment="1" applyProtection="1">
      <alignment horizontal="right" vertical="center"/>
      <protection locked="0"/>
    </xf>
    <xf numFmtId="3" fontId="19" fillId="7" borderId="97" xfId="0" applyNumberFormat="1" applyFont="1" applyFill="1" applyBorder="1" applyAlignment="1" applyProtection="1">
      <alignment horizontal="right" vertical="center"/>
      <protection locked="0"/>
    </xf>
    <xf numFmtId="3" fontId="19" fillId="0" borderId="33" xfId="0" applyNumberFormat="1" applyFont="1" applyBorder="1" applyAlignment="1">
      <alignment horizontal="right" vertical="center"/>
    </xf>
    <xf numFmtId="3" fontId="19" fillId="0" borderId="198" xfId="0" applyNumberFormat="1" applyFont="1" applyBorder="1" applyAlignment="1">
      <alignment horizontal="right" vertical="center"/>
    </xf>
    <xf numFmtId="3" fontId="19" fillId="0" borderId="37" xfId="0" applyNumberFormat="1" applyFont="1" applyBorder="1" applyAlignment="1">
      <alignment horizontal="right" vertical="center"/>
    </xf>
    <xf numFmtId="0" fontId="34" fillId="0" borderId="47" xfId="0" applyFont="1" applyBorder="1">
      <alignment vertical="center"/>
    </xf>
    <xf numFmtId="0" fontId="34" fillId="0" borderId="48" xfId="0" applyFont="1" applyBorder="1">
      <alignment vertical="center"/>
    </xf>
    <xf numFmtId="0" fontId="18" fillId="3" borderId="187" xfId="3" applyFont="1" applyFill="1" applyBorder="1" applyAlignment="1">
      <alignment horizontal="center" vertical="center" textRotation="255" wrapText="1"/>
    </xf>
    <xf numFmtId="0" fontId="18" fillId="3" borderId="55" xfId="3" applyFont="1" applyFill="1" applyBorder="1" applyAlignment="1">
      <alignment horizontal="center" vertical="center" textRotation="255" wrapText="1"/>
    </xf>
    <xf numFmtId="0" fontId="18" fillId="3" borderId="106" xfId="3" applyFont="1" applyFill="1" applyBorder="1" applyAlignment="1">
      <alignment horizontal="center" vertical="center" textRotation="255" wrapText="1"/>
    </xf>
    <xf numFmtId="0" fontId="26" fillId="10" borderId="84" xfId="3" applyFont="1" applyFill="1" applyBorder="1" applyAlignment="1" applyProtection="1">
      <alignment vertical="center" shrinkToFit="1"/>
      <protection locked="0"/>
    </xf>
    <xf numFmtId="0" fontId="26" fillId="10" borderId="81" xfId="3" applyFont="1" applyFill="1" applyBorder="1" applyAlignment="1" applyProtection="1">
      <alignment vertical="center" shrinkToFit="1"/>
      <protection locked="0"/>
    </xf>
    <xf numFmtId="0" fontId="26" fillId="10" borderId="103" xfId="3" applyFont="1" applyFill="1" applyBorder="1" applyAlignment="1" applyProtection="1">
      <alignment vertical="center" shrinkToFit="1"/>
      <protection locked="0"/>
    </xf>
    <xf numFmtId="0" fontId="26" fillId="0" borderId="188" xfId="3" applyFont="1" applyBorder="1" applyAlignment="1">
      <alignment horizontal="center" vertical="center"/>
    </xf>
    <xf numFmtId="0" fontId="26" fillId="0" borderId="189" xfId="3" applyFont="1" applyBorder="1" applyAlignment="1">
      <alignment horizontal="center" vertical="center"/>
    </xf>
    <xf numFmtId="0" fontId="26" fillId="0" borderId="190" xfId="3" applyFont="1" applyBorder="1" applyAlignment="1">
      <alignment horizontal="center" vertical="center"/>
    </xf>
    <xf numFmtId="0" fontId="18" fillId="3" borderId="186" xfId="3" applyFont="1" applyFill="1" applyBorder="1" applyAlignment="1">
      <alignment horizontal="center" vertical="center" textRotation="255" wrapText="1"/>
    </xf>
    <xf numFmtId="0" fontId="18" fillId="3" borderId="174" xfId="3" applyFont="1" applyFill="1" applyBorder="1" applyAlignment="1">
      <alignment horizontal="center" vertical="center" textRotation="255" wrapText="1"/>
    </xf>
    <xf numFmtId="0" fontId="63" fillId="0" borderId="75" xfId="0" applyFont="1" applyBorder="1" applyAlignment="1">
      <alignment horizontal="center" vertical="center" textRotation="255" wrapText="1"/>
    </xf>
    <xf numFmtId="0" fontId="63" fillId="0" borderId="62" xfId="0" applyFont="1" applyBorder="1" applyAlignment="1">
      <alignment horizontal="center" vertical="center" textRotation="255"/>
    </xf>
    <xf numFmtId="0" fontId="25" fillId="0" borderId="80" xfId="0" applyFont="1" applyBorder="1" applyAlignment="1">
      <alignment horizontal="center" vertical="center" textRotation="255"/>
    </xf>
    <xf numFmtId="0" fontId="26" fillId="10" borderId="65" xfId="3" applyFont="1" applyFill="1" applyBorder="1" applyProtection="1">
      <alignment vertical="center"/>
      <protection locked="0"/>
    </xf>
    <xf numFmtId="0" fontId="26" fillId="10" borderId="37" xfId="3" applyFont="1" applyFill="1" applyBorder="1" applyProtection="1">
      <alignment vertical="center"/>
      <protection locked="0"/>
    </xf>
    <xf numFmtId="0" fontId="26" fillId="10" borderId="63" xfId="3" applyFont="1" applyFill="1" applyBorder="1" applyProtection="1">
      <alignment vertical="center"/>
      <protection locked="0"/>
    </xf>
    <xf numFmtId="0" fontId="26" fillId="0" borderId="18" xfId="3" applyFont="1" applyBorder="1" applyAlignment="1">
      <alignment horizontal="left" vertical="center" wrapText="1"/>
    </xf>
    <xf numFmtId="0" fontId="26" fillId="0" borderId="21" xfId="3" applyFont="1" applyBorder="1" applyAlignment="1">
      <alignment horizontal="left" vertical="center" wrapText="1"/>
    </xf>
    <xf numFmtId="4" fontId="12" fillId="0" borderId="123" xfId="0" applyNumberFormat="1" applyFont="1" applyBorder="1" applyAlignment="1">
      <alignment horizontal="right" vertical="center"/>
    </xf>
    <xf numFmtId="4" fontId="0" fillId="0" borderId="124" xfId="0" applyNumberFormat="1" applyBorder="1" applyAlignment="1">
      <alignment horizontal="right" vertical="center"/>
    </xf>
    <xf numFmtId="192" fontId="0" fillId="0" borderId="123" xfId="0" applyNumberFormat="1" applyBorder="1" applyAlignment="1">
      <alignment horizontal="left" vertical="center" shrinkToFit="1"/>
    </xf>
    <xf numFmtId="192" fontId="0" fillId="0" borderId="124" xfId="0" applyNumberFormat="1" applyBorder="1" applyAlignment="1">
      <alignment horizontal="left" vertical="center" shrinkToFit="1"/>
    </xf>
    <xf numFmtId="0" fontId="0" fillId="7" borderId="47" xfId="0" applyFill="1" applyBorder="1" applyAlignment="1" applyProtection="1">
      <alignment horizontal="left" vertical="center"/>
      <protection locked="0"/>
    </xf>
    <xf numFmtId="0" fontId="0" fillId="7" borderId="48" xfId="0" applyFill="1" applyBorder="1" applyAlignment="1" applyProtection="1">
      <alignment horizontal="left" vertical="center"/>
      <protection locked="0"/>
    </xf>
    <xf numFmtId="0" fontId="57" fillId="0" borderId="47" xfId="0" applyFont="1" applyBorder="1" applyAlignment="1">
      <alignment horizontal="right" vertical="center"/>
    </xf>
    <xf numFmtId="0" fontId="57" fillId="0" borderId="92" xfId="0" applyFont="1" applyBorder="1" applyAlignment="1">
      <alignment horizontal="right" vertical="center"/>
    </xf>
    <xf numFmtId="0" fontId="0" fillId="0" borderId="96" xfId="0" applyBorder="1" applyAlignment="1">
      <alignment horizontal="center" vertical="center"/>
    </xf>
    <xf numFmtId="0" fontId="0" fillId="0" borderId="180" xfId="0" applyBorder="1" applyAlignment="1">
      <alignment horizontal="center" vertical="center"/>
    </xf>
    <xf numFmtId="0" fontId="0" fillId="7" borderId="178" xfId="0" applyFill="1" applyBorder="1" applyAlignment="1" applyProtection="1">
      <alignment horizontal="left" vertical="center"/>
      <protection locked="0"/>
    </xf>
    <xf numFmtId="0" fontId="0" fillId="7" borderId="179" xfId="0" applyFill="1" applyBorder="1" applyAlignment="1" applyProtection="1">
      <alignment horizontal="left" vertical="center"/>
      <protection locked="0"/>
    </xf>
    <xf numFmtId="4" fontId="12" fillId="0" borderId="47" xfId="0" applyNumberFormat="1" applyFont="1" applyBorder="1" applyAlignment="1">
      <alignment horizontal="right" vertical="center"/>
    </xf>
    <xf numFmtId="4" fontId="12" fillId="0" borderId="48" xfId="0" applyNumberFormat="1" applyFont="1" applyBorder="1" applyAlignment="1">
      <alignment horizontal="right" vertical="center"/>
    </xf>
    <xf numFmtId="4" fontId="12" fillId="0" borderId="178" xfId="0" applyNumberFormat="1" applyFont="1" applyBorder="1" applyAlignment="1">
      <alignment horizontal="right" vertical="center"/>
    </xf>
    <xf numFmtId="4" fontId="12" fillId="0" borderId="179" xfId="0" applyNumberFormat="1" applyFont="1" applyBorder="1" applyAlignment="1">
      <alignment horizontal="right" vertical="center"/>
    </xf>
    <xf numFmtId="0" fontId="26" fillId="0" borderId="65" xfId="3" applyFont="1" applyBorder="1" applyAlignment="1">
      <alignment vertical="center" wrapText="1"/>
    </xf>
    <xf numFmtId="0" fontId="26" fillId="0" borderId="37" xfId="3" applyFont="1" applyBorder="1" applyAlignment="1">
      <alignment vertical="center" wrapText="1"/>
    </xf>
    <xf numFmtId="0" fontId="26" fillId="0" borderId="63" xfId="3" applyFont="1" applyBorder="1" applyAlignment="1">
      <alignment vertical="center" wrapText="1"/>
    </xf>
    <xf numFmtId="0" fontId="26" fillId="10" borderId="84" xfId="3" applyFont="1" applyFill="1" applyBorder="1" applyProtection="1">
      <alignment vertical="center"/>
      <protection locked="0"/>
    </xf>
    <xf numFmtId="0" fontId="26" fillId="10" borderId="81" xfId="3" applyFont="1" applyFill="1" applyBorder="1" applyProtection="1">
      <alignment vertical="center"/>
      <protection locked="0"/>
    </xf>
    <xf numFmtId="0" fontId="26" fillId="10" borderId="82" xfId="3" applyFont="1" applyFill="1" applyBorder="1" applyProtection="1">
      <alignment vertical="center"/>
      <protection locked="0"/>
    </xf>
    <xf numFmtId="192" fontId="92" fillId="0" borderId="123" xfId="0" applyNumberFormat="1" applyFont="1" applyBorder="1" applyAlignment="1">
      <alignment horizontal="left" vertical="center" shrinkToFit="1"/>
    </xf>
    <xf numFmtId="192" fontId="92" fillId="0" borderId="124" xfId="0" applyNumberFormat="1" applyFont="1" applyBorder="1" applyAlignment="1">
      <alignment horizontal="left" vertical="center" shrinkToFit="1"/>
    </xf>
  </cellXfs>
  <cellStyles count="5">
    <cellStyle name="パーセント" xfId="2" builtinId="5"/>
    <cellStyle name="ハイパーリンク" xfId="4" builtinId="8"/>
    <cellStyle name="桁区切り" xfId="1" builtinId="6"/>
    <cellStyle name="標準" xfId="0" builtinId="0"/>
    <cellStyle name="標準 2" xfId="3" xr:uid="{55B0EE37-4577-4570-B71D-538BDE324E46}"/>
  </cellStyles>
  <dxfs count="84">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fill>
        <patternFill patternType="gray125">
          <bgColor theme="0" tint="-0.14996795556505021"/>
        </patternFill>
      </fill>
    </dxf>
    <dxf>
      <font>
        <b/>
        <i val="0"/>
        <color rgb="FFFF0000"/>
      </font>
      <fill>
        <patternFill>
          <bgColor theme="0"/>
        </patternFill>
      </fill>
    </dxf>
    <dxf>
      <numFmt numFmtId="195" formatCode="#,##0_ "/>
    </dxf>
    <dxf>
      <numFmt numFmtId="196" formatCode="#,##0.00_ "/>
    </dxf>
    <dxf>
      <numFmt numFmtId="194" formatCode="0_ "/>
    </dxf>
    <dxf>
      <numFmt numFmtId="193" formatCode="0.00_ "/>
    </dxf>
    <dxf>
      <numFmt numFmtId="195" formatCode="#,##0_ "/>
    </dxf>
    <dxf>
      <numFmt numFmtId="196" formatCode="#,##0.00_ "/>
    </dxf>
  </dxfs>
  <tableStyles count="0" defaultTableStyle="TableStyleMedium2" defaultPivotStyle="PivotStyleLight16"/>
  <colors>
    <mruColors>
      <color rgb="FFFFFF99"/>
      <color rgb="FFFFFFFF"/>
      <color rgb="FFFFFFE7"/>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31</xdr:col>
      <xdr:colOff>440055</xdr:colOff>
      <xdr:row>3</xdr:row>
      <xdr:rowOff>4</xdr:rowOff>
    </xdr:from>
    <xdr:to>
      <xdr:col>39</xdr:col>
      <xdr:colOff>427491</xdr:colOff>
      <xdr:row>64</xdr:row>
      <xdr:rowOff>101446</xdr:rowOff>
    </xdr:to>
    <xdr:grpSp>
      <xdr:nvGrpSpPr>
        <xdr:cNvPr id="7" name="グループ化 6">
          <a:extLst>
            <a:ext uri="{FF2B5EF4-FFF2-40B4-BE49-F238E27FC236}">
              <a16:creationId xmlns:a16="http://schemas.microsoft.com/office/drawing/2014/main" id="{5AFCA681-E62D-358C-F964-925D91A45CFE}"/>
            </a:ext>
          </a:extLst>
        </xdr:cNvPr>
        <xdr:cNvGrpSpPr>
          <a:grpSpLocks noChangeAspect="1"/>
        </xdr:cNvGrpSpPr>
      </xdr:nvGrpSpPr>
      <xdr:grpSpPr>
        <a:xfrm>
          <a:off x="11228070" y="600079"/>
          <a:ext cx="4869951" cy="9784557"/>
          <a:chOff x="9858375" y="600075"/>
          <a:chExt cx="5668282" cy="11515503"/>
        </a:xfrm>
      </xdr:grpSpPr>
      <xdr:pic>
        <xdr:nvPicPr>
          <xdr:cNvPr id="2" name="図 1">
            <a:extLst>
              <a:ext uri="{FF2B5EF4-FFF2-40B4-BE49-F238E27FC236}">
                <a16:creationId xmlns:a16="http://schemas.microsoft.com/office/drawing/2014/main" id="{BD50E5DB-1960-AD58-61DB-45E22354E01E}"/>
              </a:ext>
            </a:extLst>
          </xdr:cNvPr>
          <xdr:cNvPicPr>
            <a:picLocks noChangeAspect="1"/>
          </xdr:cNvPicPr>
        </xdr:nvPicPr>
        <xdr:blipFill>
          <a:blip xmlns:r="http://schemas.openxmlformats.org/officeDocument/2006/relationships" r:embed="rId1"/>
          <a:stretch>
            <a:fillRect/>
          </a:stretch>
        </xdr:blipFill>
        <xdr:spPr>
          <a:xfrm>
            <a:off x="9858375" y="600075"/>
            <a:ext cx="5621896" cy="7335868"/>
          </a:xfrm>
          <a:prstGeom prst="rect">
            <a:avLst/>
          </a:prstGeom>
        </xdr:spPr>
      </xdr:pic>
      <xdr:pic>
        <xdr:nvPicPr>
          <xdr:cNvPr id="4" name="図 3">
            <a:extLst>
              <a:ext uri="{FF2B5EF4-FFF2-40B4-BE49-F238E27FC236}">
                <a16:creationId xmlns:a16="http://schemas.microsoft.com/office/drawing/2014/main" id="{F44E2C82-EFCC-B48B-3887-A33E2276C674}"/>
              </a:ext>
            </a:extLst>
          </xdr:cNvPr>
          <xdr:cNvPicPr>
            <a:picLocks noChangeAspect="1"/>
          </xdr:cNvPicPr>
        </xdr:nvPicPr>
        <xdr:blipFill rotWithShape="1">
          <a:blip xmlns:r="http://schemas.openxmlformats.org/officeDocument/2006/relationships" r:embed="rId2"/>
          <a:srcRect r="-833"/>
          <a:stretch>
            <a:fillRect/>
          </a:stretch>
        </xdr:blipFill>
        <xdr:spPr>
          <a:xfrm>
            <a:off x="9859038" y="7907820"/>
            <a:ext cx="5667619" cy="1572506"/>
          </a:xfrm>
          <a:prstGeom prst="rect">
            <a:avLst/>
          </a:prstGeom>
        </xdr:spPr>
      </xdr:pic>
      <xdr:pic>
        <xdr:nvPicPr>
          <xdr:cNvPr id="6" name="図 5">
            <a:extLst>
              <a:ext uri="{FF2B5EF4-FFF2-40B4-BE49-F238E27FC236}">
                <a16:creationId xmlns:a16="http://schemas.microsoft.com/office/drawing/2014/main" id="{22155BEA-ABDF-4EB6-8CA1-A2D51E7311F4}"/>
              </a:ext>
            </a:extLst>
          </xdr:cNvPr>
          <xdr:cNvPicPr>
            <a:picLocks noChangeAspect="1"/>
          </xdr:cNvPicPr>
        </xdr:nvPicPr>
        <xdr:blipFill rotWithShape="1">
          <a:blip xmlns:r="http://schemas.openxmlformats.org/officeDocument/2006/relationships" r:embed="rId3"/>
          <a:srcRect l="1116" r="1597"/>
          <a:stretch>
            <a:fillRect/>
          </a:stretch>
        </xdr:blipFill>
        <xdr:spPr>
          <a:xfrm>
            <a:off x="9858375" y="9364652"/>
            <a:ext cx="5622110" cy="2750926"/>
          </a:xfrm>
          <a:prstGeom prst="rect">
            <a:avLst/>
          </a:prstGeom>
        </xdr:spPr>
      </xdr:pic>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policies.env.go.jp/earth/ghg-santeikohyo/manual.html"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58EB5-1AD5-4C45-B839-79AA9E2BA10C}">
  <sheetPr codeName="Sheet1">
    <tabColor rgb="FFFF99CC"/>
  </sheetPr>
  <dimension ref="A1:X106"/>
  <sheetViews>
    <sheetView showGridLines="0" view="pageBreakPreview" zoomScaleNormal="100" zoomScaleSheetLayoutView="100" workbookViewId="0">
      <selection activeCell="F4" sqref="F4:L4"/>
    </sheetView>
  </sheetViews>
  <sheetFormatPr defaultRowHeight="13.2"/>
  <cols>
    <col min="1" max="1" width="2.6640625" customWidth="1"/>
    <col min="2" max="2" width="1.6640625" customWidth="1"/>
    <col min="3" max="3" width="2.21875" customWidth="1"/>
    <col min="4" max="4" width="13.44140625" customWidth="1"/>
    <col min="5" max="5" width="15.109375" customWidth="1"/>
    <col min="6" max="6" width="5.6640625" customWidth="1"/>
    <col min="7" max="7" width="7.6640625" customWidth="1"/>
    <col min="8" max="8" width="9.88671875" customWidth="1"/>
    <col min="9" max="11" width="8.6640625" customWidth="1"/>
    <col min="12" max="12" width="6.6640625" customWidth="1"/>
    <col min="13" max="14" width="8.6640625" customWidth="1"/>
    <col min="15" max="15" width="2.6640625" customWidth="1"/>
    <col min="16" max="17" width="12.77734375" hidden="1" customWidth="1"/>
  </cols>
  <sheetData>
    <row r="1" spans="2:22" ht="6.75" customHeight="1" thickBot="1"/>
    <row r="2" spans="2:22" ht="20.100000000000001" customHeight="1" thickBot="1">
      <c r="B2" s="1" t="s">
        <v>0</v>
      </c>
      <c r="C2" s="2"/>
      <c r="D2" s="2"/>
      <c r="E2" s="2"/>
      <c r="F2" s="2"/>
      <c r="G2" s="2"/>
      <c r="H2" s="2"/>
      <c r="I2" s="2"/>
      <c r="J2" s="2"/>
      <c r="K2" s="2"/>
      <c r="L2" s="2"/>
      <c r="M2" s="2"/>
      <c r="N2" s="3"/>
    </row>
    <row r="3" spans="2:22" ht="18" customHeight="1" thickBot="1">
      <c r="B3" s="4" t="s">
        <v>1</v>
      </c>
      <c r="C3" s="4"/>
    </row>
    <row r="4" spans="2:22" ht="21" customHeight="1" thickBot="1">
      <c r="B4" s="5" t="s">
        <v>2</v>
      </c>
      <c r="C4" s="6"/>
      <c r="D4" s="7"/>
      <c r="E4" s="7"/>
      <c r="F4" s="711">
        <f>IF('2-1_使用量'!G4="","",'2-1_使用量'!G4)</f>
        <v>0</v>
      </c>
      <c r="G4" s="712"/>
      <c r="H4" s="712"/>
      <c r="I4" s="712"/>
      <c r="J4" s="712"/>
      <c r="K4" s="712"/>
      <c r="L4" s="713"/>
      <c r="M4" s="8" t="s">
        <v>3</v>
      </c>
      <c r="N4" s="9" t="str">
        <f>IF('1_排出係数'!R4="","",'1_排出係数'!R4)</f>
        <v/>
      </c>
    </row>
    <row r="5" spans="2:22" ht="5.0999999999999996" customHeight="1" thickBot="1"/>
    <row r="6" spans="2:22" ht="12" customHeight="1">
      <c r="B6" s="714" t="s">
        <v>205</v>
      </c>
      <c r="C6" s="715"/>
      <c r="D6" s="715"/>
      <c r="E6" s="716"/>
      <c r="F6" s="717">
        <f>IF(M90="","",IF('1_排出係数'!P4="義務",ROUND(M90*'1_排出係数'!$M$78,0),ROUND(M90*'1_排出係数'!$M$78,2)))</f>
        <v>0</v>
      </c>
      <c r="G6" s="718"/>
      <c r="H6" s="719" t="s">
        <v>4</v>
      </c>
      <c r="J6" s="720" t="s">
        <v>5</v>
      </c>
      <c r="K6" s="721"/>
      <c r="L6" s="721"/>
      <c r="M6" s="708" t="s">
        <v>6</v>
      </c>
      <c r="N6" s="701" t="s">
        <v>7</v>
      </c>
      <c r="P6" s="704"/>
      <c r="Q6" s="704"/>
      <c r="R6" s="704"/>
      <c r="S6" s="704"/>
      <c r="T6" s="704"/>
    </row>
    <row r="7" spans="2:22" ht="12" customHeight="1">
      <c r="B7" s="692"/>
      <c r="C7" s="693"/>
      <c r="D7" s="693"/>
      <c r="E7" s="694"/>
      <c r="F7" s="688" t="e">
        <f>IF(L87="","",ROUND(L87*'1_排出係数'!$M$78,0))</f>
        <v>#VALUE!</v>
      </c>
      <c r="G7" s="689"/>
      <c r="H7" s="691"/>
      <c r="J7" s="722"/>
      <c r="K7" s="723"/>
      <c r="L7" s="723"/>
      <c r="M7" s="709"/>
      <c r="N7" s="702"/>
      <c r="P7" s="704"/>
      <c r="Q7" s="704"/>
      <c r="R7" s="704"/>
      <c r="S7" s="704"/>
      <c r="T7" s="704"/>
    </row>
    <row r="8" spans="2:22" ht="12" customHeight="1">
      <c r="B8" s="705" t="s">
        <v>258</v>
      </c>
      <c r="C8" s="706"/>
      <c r="D8" s="706"/>
      <c r="E8" s="707"/>
      <c r="F8" s="686">
        <f>IF('1_排出係数'!P4="義務",ROUNDDOWN(N90,0),ROUNDDOWN(N90,2))</f>
        <v>0</v>
      </c>
      <c r="G8" s="687"/>
      <c r="H8" s="690" t="s">
        <v>8</v>
      </c>
      <c r="J8" s="722"/>
      <c r="K8" s="723"/>
      <c r="L8" s="723"/>
      <c r="M8" s="709"/>
      <c r="N8" s="702"/>
      <c r="P8" s="704"/>
      <c r="Q8" s="704"/>
      <c r="R8" s="704"/>
      <c r="S8" s="704"/>
      <c r="T8" s="704"/>
    </row>
    <row r="9" spans="2:22" ht="12" customHeight="1">
      <c r="B9" s="705"/>
      <c r="C9" s="706"/>
      <c r="D9" s="706"/>
      <c r="E9" s="707"/>
      <c r="F9" s="688"/>
      <c r="G9" s="689"/>
      <c r="H9" s="691"/>
      <c r="J9" s="724"/>
      <c r="K9" s="725"/>
      <c r="L9" s="725"/>
      <c r="M9" s="710"/>
      <c r="N9" s="703"/>
      <c r="P9" s="704"/>
      <c r="Q9" s="704"/>
      <c r="R9" s="704"/>
      <c r="S9" s="704"/>
      <c r="T9" s="704"/>
    </row>
    <row r="10" spans="2:22" ht="12" customHeight="1">
      <c r="B10" s="683" t="s">
        <v>246</v>
      </c>
      <c r="C10" s="684"/>
      <c r="D10" s="684"/>
      <c r="E10" s="685"/>
      <c r="F10" s="686">
        <f>M106</f>
        <v>0</v>
      </c>
      <c r="G10" s="687"/>
      <c r="H10" s="690" t="s">
        <v>8</v>
      </c>
      <c r="J10" s="10" t="s">
        <v>9</v>
      </c>
      <c r="K10" s="11"/>
      <c r="L10" s="11"/>
      <c r="M10" s="12">
        <f ca="1">SUMPRODUCT(SUMIF(INDIRECT("'2-"&amp;ROW($A$1:$A$20)&amp;"_使用量'"&amp;"!M8"),"&gt;=3000",INDIRECT("'2-"&amp;ROW($A$1:$A$20)&amp;"_使用量'"&amp;"!M5"))*1)</f>
        <v>0</v>
      </c>
      <c r="N10" s="13">
        <f ca="1">IF('1_排出係数'!$P$4="義務",ROUNDDOWN(P10,0),ROUNDDOWN(P10,2))</f>
        <v>0</v>
      </c>
      <c r="P10" s="14" cm="1">
        <f t="array" aca="1" ref="P10" ca="1">SUMPRODUCT(SUMIF(INDIRECT("'2-"&amp;ROW($A$1:$A$20)&amp;"_使用量'"&amp;"!M8"),"&gt;=3000",INDIRECT("'2-"&amp;ROW($A$1:$A$20)&amp;"_使用量'"&amp;"!N42"))*1)</f>
        <v>0</v>
      </c>
      <c r="Q10" s="14"/>
      <c r="R10" s="14"/>
      <c r="S10" s="15"/>
      <c r="T10" s="16"/>
    </row>
    <row r="11" spans="2:22" ht="12" customHeight="1">
      <c r="B11" s="683"/>
      <c r="C11" s="684"/>
      <c r="D11" s="684"/>
      <c r="E11" s="685"/>
      <c r="F11" s="688"/>
      <c r="G11" s="689"/>
      <c r="H11" s="691"/>
      <c r="J11" s="17" t="s">
        <v>10</v>
      </c>
      <c r="K11" s="18"/>
      <c r="L11" s="18"/>
      <c r="M11" s="19">
        <f ca="1">SUMPRODUCT(SUMIF(INDIRECT("'2-"&amp;ROW($A$1:$A$20)&amp;"_使用量'"&amp;"!M8"),"&gt;=1500",INDIRECT("'2-"&amp;ROW($A$1:$A$20)&amp;"_使用量'"&amp;"!M5"))*1)-M10</f>
        <v>0</v>
      </c>
      <c r="N11" s="20">
        <f ca="1">IF('1_排出係数'!$P$4="義務",ROUNDDOWN(P11,0),ROUNDDOWN(P11,2))</f>
        <v>0</v>
      </c>
      <c r="P11" s="21" cm="1">
        <f t="array" aca="1" ref="P11" ca="1">SUMPRODUCT(SUMIF(INDIRECT("'2-"&amp;ROW($A$1:$A$20)&amp;"_使用量'"&amp;"!M8"),"&gt;=1500",INDIRECT("'2-"&amp;ROW($A$1:$A$20)&amp;"_使用量'"&amp;"!N42"))*1)-P10</f>
        <v>0</v>
      </c>
      <c r="Q11" s="14"/>
      <c r="R11" s="14"/>
      <c r="S11" s="15"/>
      <c r="T11" s="16"/>
    </row>
    <row r="12" spans="2:22" ht="12" customHeight="1">
      <c r="B12" s="692" t="s">
        <v>11</v>
      </c>
      <c r="C12" s="693"/>
      <c r="D12" s="693"/>
      <c r="E12" s="694"/>
      <c r="F12" s="686">
        <f>IFERROR(IF(F8="","",IF(N90-M106&lt;0,0,IF('1_排出係数'!P4="義務",ROUNDDOWN(N90-M106,0),ROUNDDOWN(N90-M106,2)))),0)</f>
        <v>0</v>
      </c>
      <c r="G12" s="687"/>
      <c r="H12" s="690" t="s">
        <v>8</v>
      </c>
      <c r="J12" s="17" t="s">
        <v>12</v>
      </c>
      <c r="K12" s="18"/>
      <c r="L12" s="18"/>
      <c r="M12" s="19">
        <f ca="1">SUMPRODUCT(SUMIF(INDIRECT("'2-"&amp;ROW($A$1:$A$20)&amp;"_使用量'"&amp;"!M8"),"&gt;0",INDIRECT("'2-"&amp;ROW($A$1:$A$20)&amp;"_使用量'"&amp;"!M5"))*1)-SUM(M10:M11)</f>
        <v>0</v>
      </c>
      <c r="N12" s="20">
        <f ca="1">IF('1_排出係数'!$P$4="義務",ROUNDDOWN(P12,0),ROUNDDOWN(P12,2))</f>
        <v>0</v>
      </c>
      <c r="P12" s="21" cm="1">
        <f t="array" aca="1" ref="P12" ca="1">SUMPRODUCT(SUMIF(INDIRECT("'2-"&amp;ROW($A$1:$A$20)&amp;"_使用量'"&amp;"!M8"),"&gt;0",INDIRECT("'2-"&amp;ROW($A$1:$A$20)&amp;"_使用量'"&amp;"!N42"))*1)-SUM(P10:P11)</f>
        <v>0</v>
      </c>
      <c r="Q12" s="14"/>
      <c r="R12" s="14"/>
      <c r="S12" s="15"/>
      <c r="T12" s="16"/>
    </row>
    <row r="13" spans="2:22" ht="12" customHeight="1" thickBot="1">
      <c r="B13" s="695"/>
      <c r="C13" s="696"/>
      <c r="D13" s="696"/>
      <c r="E13" s="697"/>
      <c r="F13" s="698" t="str">
        <f>IF(F11="","",IF(M90-L108&lt;0,0,ROUNDDOWN(M90-L108,0)))</f>
        <v/>
      </c>
      <c r="G13" s="699"/>
      <c r="H13" s="700"/>
      <c r="J13" s="22" t="s">
        <v>13</v>
      </c>
      <c r="K13" s="23"/>
      <c r="L13" s="23"/>
      <c r="M13" s="24">
        <f ca="1">SUM(M10:M12)</f>
        <v>0</v>
      </c>
      <c r="N13" s="25">
        <f ca="1">IF('1_排出係数'!$P$4="義務",ROUNDDOWN(SUM(P10:P12),0),ROUNDDOWN(SUM(P10:P12),2))</f>
        <v>0</v>
      </c>
      <c r="P13" s="26"/>
      <c r="Q13" s="26"/>
      <c r="R13" s="26"/>
      <c r="S13" s="15"/>
      <c r="T13" s="16"/>
    </row>
    <row r="14" spans="2:22" ht="4.5" customHeight="1" thickBot="1"/>
    <row r="15" spans="2:22" s="31" customFormat="1" ht="15" customHeight="1" thickBot="1">
      <c r="B15" s="27" t="s">
        <v>14</v>
      </c>
      <c r="C15" s="28"/>
      <c r="D15" s="28"/>
      <c r="E15" s="28"/>
      <c r="F15" s="28"/>
      <c r="G15" s="28"/>
      <c r="H15" s="28"/>
      <c r="I15" s="28"/>
      <c r="J15" s="28"/>
      <c r="K15" s="28"/>
      <c r="L15" s="28"/>
      <c r="M15" s="28"/>
      <c r="N15" s="29"/>
      <c r="O15" s="30"/>
      <c r="U15"/>
      <c r="V15"/>
    </row>
    <row r="16" spans="2:22" ht="5.0999999999999996" customHeight="1" thickBot="1">
      <c r="B16" s="30"/>
      <c r="C16" s="30"/>
      <c r="D16" s="30"/>
      <c r="E16" s="30"/>
      <c r="F16" s="30"/>
      <c r="G16" s="30"/>
      <c r="H16" s="30"/>
      <c r="I16" s="30"/>
      <c r="J16" s="30"/>
      <c r="K16" s="30"/>
      <c r="L16" s="30"/>
      <c r="M16" s="30"/>
      <c r="N16" s="30"/>
      <c r="O16" s="30"/>
    </row>
    <row r="17" spans="2:15" ht="15" customHeight="1">
      <c r="B17" s="32" t="s">
        <v>15</v>
      </c>
      <c r="C17" s="33"/>
      <c r="D17" s="33"/>
      <c r="E17" s="33"/>
      <c r="F17" s="33"/>
      <c r="G17" s="33"/>
      <c r="H17" s="34"/>
      <c r="I17" s="34"/>
      <c r="J17" s="34"/>
      <c r="K17" s="34"/>
      <c r="L17" s="34"/>
      <c r="M17" s="35"/>
      <c r="N17" s="35"/>
      <c r="O17" s="36"/>
    </row>
    <row r="18" spans="2:15" ht="24.9" customHeight="1">
      <c r="B18" s="37"/>
      <c r="C18" s="657" t="s">
        <v>16</v>
      </c>
      <c r="D18" s="658"/>
      <c r="E18" s="658"/>
      <c r="F18" s="658"/>
      <c r="G18" s="658"/>
      <c r="H18" s="667"/>
      <c r="I18" s="38" t="s">
        <v>17</v>
      </c>
      <c r="J18" s="39" t="s">
        <v>18</v>
      </c>
      <c r="K18" s="40" t="s">
        <v>19</v>
      </c>
      <c r="L18" s="41" t="s">
        <v>20</v>
      </c>
      <c r="M18" s="42" t="s">
        <v>21</v>
      </c>
      <c r="N18" s="43" t="s">
        <v>22</v>
      </c>
      <c r="O18" s="36"/>
    </row>
    <row r="19" spans="2:15" ht="11.1" customHeight="1">
      <c r="B19" s="44"/>
      <c r="C19" s="668" t="s">
        <v>23</v>
      </c>
      <c r="D19" s="398" t="s">
        <v>24</v>
      </c>
      <c r="E19" s="45"/>
      <c r="F19" s="45"/>
      <c r="G19" s="46"/>
      <c r="H19" s="47"/>
      <c r="I19" s="48">
        <f>SUM('2-1_使用量:2-20_使用量'!U17)</f>
        <v>0</v>
      </c>
      <c r="J19" s="49">
        <f>SUM('2-1_使用量:2-20_使用量'!V17)</f>
        <v>0</v>
      </c>
      <c r="K19" s="49">
        <f>SUM('2-1_使用量:2-20_使用量'!W17)</f>
        <v>0</v>
      </c>
      <c r="L19" s="50" t="s">
        <v>4</v>
      </c>
      <c r="M19" s="48">
        <f>IF(I19="","",I19*'1_排出係数'!K8)</f>
        <v>0</v>
      </c>
      <c r="N19" s="51">
        <f>IF(K19="","",K19*'1_排出係数'!K8*'1_排出係数'!O8*44/12)</f>
        <v>0</v>
      </c>
      <c r="O19" s="52"/>
    </row>
    <row r="20" spans="2:15" ht="11.1" customHeight="1">
      <c r="B20" s="44"/>
      <c r="C20" s="669"/>
      <c r="D20" s="53" t="s">
        <v>25</v>
      </c>
      <c r="E20" s="53"/>
      <c r="F20" s="53"/>
      <c r="G20" s="54"/>
      <c r="H20" s="55"/>
      <c r="I20" s="56">
        <f>SUM('2-1_使用量:2-20_使用量'!U18)</f>
        <v>0</v>
      </c>
      <c r="J20" s="57">
        <f>SUM('2-1_使用量:2-20_使用量'!V18)</f>
        <v>0</v>
      </c>
      <c r="K20" s="57">
        <f>SUM('2-1_使用量:2-20_使用量'!W18)</f>
        <v>0</v>
      </c>
      <c r="L20" s="58" t="s">
        <v>4</v>
      </c>
      <c r="M20" s="56">
        <f>IF(I20="","",I20*'1_排出係数'!K9)</f>
        <v>0</v>
      </c>
      <c r="N20" s="59">
        <f>IF(K20="","",K20*'1_排出係数'!K9*'1_排出係数'!O9*44/12)</f>
        <v>0</v>
      </c>
      <c r="O20" s="52"/>
    </row>
    <row r="21" spans="2:15" ht="11.1" customHeight="1">
      <c r="B21" s="44"/>
      <c r="C21" s="669"/>
      <c r="D21" s="53" t="s">
        <v>26</v>
      </c>
      <c r="E21" s="53"/>
      <c r="F21" s="53"/>
      <c r="G21" s="54"/>
      <c r="H21" s="55"/>
      <c r="I21" s="56">
        <f>SUM('2-1_使用量:2-20_使用量'!U19)</f>
        <v>0</v>
      </c>
      <c r="J21" s="57">
        <f>SUM('2-1_使用量:2-20_使用量'!V19)</f>
        <v>0</v>
      </c>
      <c r="K21" s="57">
        <f>SUM('2-1_使用量:2-20_使用量'!W19)</f>
        <v>0</v>
      </c>
      <c r="L21" s="58" t="s">
        <v>4</v>
      </c>
      <c r="M21" s="56">
        <f>IF(I21="","",I21*'1_排出係数'!K10)</f>
        <v>0</v>
      </c>
      <c r="N21" s="59">
        <f>IF(K21="","",K21*'1_排出係数'!K10*'1_排出係数'!O10*44/12)</f>
        <v>0</v>
      </c>
      <c r="O21" s="52"/>
    </row>
    <row r="22" spans="2:15" ht="11.1" customHeight="1">
      <c r="B22" s="44"/>
      <c r="C22" s="669"/>
      <c r="D22" s="53" t="s">
        <v>27</v>
      </c>
      <c r="E22" s="53"/>
      <c r="F22" s="53"/>
      <c r="G22" s="54"/>
      <c r="H22" s="55"/>
      <c r="I22" s="60">
        <f>SUM('2-1_使用量:2-20_使用量'!U20)</f>
        <v>0</v>
      </c>
      <c r="J22" s="61">
        <f>SUM('2-1_使用量:2-20_使用量'!V20)</f>
        <v>0</v>
      </c>
      <c r="K22" s="61">
        <f>SUM('2-1_使用量:2-20_使用量'!W20)</f>
        <v>0</v>
      </c>
      <c r="L22" s="62" t="s">
        <v>4</v>
      </c>
      <c r="M22" s="60">
        <f>IF(I22="","",I22*'1_排出係数'!K11)</f>
        <v>0</v>
      </c>
      <c r="N22" s="63">
        <f>IF(K22="","",K22*'1_排出係数'!K11*'1_排出係数'!O11*44/12)</f>
        <v>0</v>
      </c>
      <c r="O22" s="52"/>
    </row>
    <row r="23" spans="2:15" ht="11.1" customHeight="1">
      <c r="B23" s="44"/>
      <c r="C23" s="669"/>
      <c r="D23" s="53" t="s">
        <v>28</v>
      </c>
      <c r="E23" s="53"/>
      <c r="F23" s="53"/>
      <c r="G23" s="54"/>
      <c r="H23" s="55"/>
      <c r="I23" s="60">
        <f>SUM('2-1_使用量:2-20_使用量'!U21)</f>
        <v>0</v>
      </c>
      <c r="J23" s="61">
        <f>SUM('2-1_使用量:2-20_使用量'!V21)</f>
        <v>0</v>
      </c>
      <c r="K23" s="61">
        <f>SUM('2-1_使用量:2-20_使用量'!W21)</f>
        <v>0</v>
      </c>
      <c r="L23" s="62" t="s">
        <v>4</v>
      </c>
      <c r="M23" s="60">
        <f>IF(I23="","",I23*'1_排出係数'!K12)</f>
        <v>0</v>
      </c>
      <c r="N23" s="63">
        <f>IF(K23="","",K23*'1_排出係数'!K12*'1_排出係数'!O12*44/12)</f>
        <v>0</v>
      </c>
      <c r="O23" s="52"/>
    </row>
    <row r="24" spans="2:15" ht="11.1" customHeight="1">
      <c r="B24" s="44"/>
      <c r="C24" s="669"/>
      <c r="D24" s="53" t="s">
        <v>29</v>
      </c>
      <c r="E24" s="53"/>
      <c r="F24" s="53"/>
      <c r="G24" s="54"/>
      <c r="H24" s="55"/>
      <c r="I24" s="60">
        <f>SUM('2-1_使用量:2-20_使用量'!U22)</f>
        <v>0</v>
      </c>
      <c r="J24" s="61">
        <f>SUM('2-1_使用量:2-20_使用量'!V22)</f>
        <v>0</v>
      </c>
      <c r="K24" s="61">
        <f>SUM('2-1_使用量:2-20_使用量'!W22)</f>
        <v>0</v>
      </c>
      <c r="L24" s="62" t="s">
        <v>4</v>
      </c>
      <c r="M24" s="60">
        <f>IF(I24="","",I24*'1_排出係数'!K13)</f>
        <v>0</v>
      </c>
      <c r="N24" s="63">
        <f>IF(K24="","",K24*'1_排出係数'!K13*'1_排出係数'!O13*44/12)</f>
        <v>0</v>
      </c>
      <c r="O24" s="52"/>
    </row>
    <row r="25" spans="2:15" ht="11.1" customHeight="1">
      <c r="B25" s="44"/>
      <c r="C25" s="669"/>
      <c r="D25" s="53" t="s">
        <v>30</v>
      </c>
      <c r="E25" s="53"/>
      <c r="F25" s="53"/>
      <c r="G25" s="54"/>
      <c r="H25" s="55"/>
      <c r="I25" s="56">
        <f>SUM('2-1_使用量:2-20_使用量'!U23)</f>
        <v>0</v>
      </c>
      <c r="J25" s="57">
        <f>SUM('2-1_使用量:2-20_使用量'!V23)</f>
        <v>0</v>
      </c>
      <c r="K25" s="57">
        <f>SUM('2-1_使用量:2-20_使用量'!W23)</f>
        <v>0</v>
      </c>
      <c r="L25" s="58" t="s">
        <v>4</v>
      </c>
      <c r="M25" s="56">
        <f>IF(I25="","",I25*'1_排出係数'!K14)</f>
        <v>0</v>
      </c>
      <c r="N25" s="59">
        <f>IF(K25="","",K25*'1_排出係数'!K14*'1_排出係数'!O14*44/12)</f>
        <v>0</v>
      </c>
      <c r="O25" s="52"/>
    </row>
    <row r="26" spans="2:15" ht="11.1" customHeight="1">
      <c r="B26" s="44"/>
      <c r="C26" s="669"/>
      <c r="D26" s="53" t="s">
        <v>31</v>
      </c>
      <c r="E26" s="53"/>
      <c r="F26" s="53"/>
      <c r="G26" s="54"/>
      <c r="H26" s="55"/>
      <c r="I26" s="56">
        <f>SUM('2-1_使用量:2-20_使用量'!U24)</f>
        <v>0</v>
      </c>
      <c r="J26" s="57">
        <f>SUM('2-1_使用量:2-20_使用量'!V24)</f>
        <v>0</v>
      </c>
      <c r="K26" s="57">
        <f>SUM('2-1_使用量:2-20_使用量'!W24)</f>
        <v>0</v>
      </c>
      <c r="L26" s="58" t="s">
        <v>4</v>
      </c>
      <c r="M26" s="56">
        <f>IF(I26="","",I26*'1_排出係数'!K15)</f>
        <v>0</v>
      </c>
      <c r="N26" s="59">
        <f>IF(K26="","",K26*'1_排出係数'!K15*'1_排出係数'!O15*44/12)</f>
        <v>0</v>
      </c>
      <c r="O26" s="52"/>
    </row>
    <row r="27" spans="2:15" ht="11.1" customHeight="1">
      <c r="B27" s="44"/>
      <c r="C27" s="669"/>
      <c r="D27" s="53" t="s">
        <v>32</v>
      </c>
      <c r="E27" s="53"/>
      <c r="F27" s="53"/>
      <c r="G27" s="54"/>
      <c r="H27" s="55"/>
      <c r="I27" s="56">
        <f>SUM('2-1_使用量:2-20_使用量'!U25)</f>
        <v>0</v>
      </c>
      <c r="J27" s="57">
        <f>SUM('2-1_使用量:2-20_使用量'!V25)</f>
        <v>0</v>
      </c>
      <c r="K27" s="57">
        <f>SUM('2-1_使用量:2-20_使用量'!W25)</f>
        <v>0</v>
      </c>
      <c r="L27" s="58" t="s">
        <v>4</v>
      </c>
      <c r="M27" s="56">
        <f>IF(I27="","",I27*'1_排出係数'!K16)</f>
        <v>0</v>
      </c>
      <c r="N27" s="59">
        <f>IF(K27="","",K27*'1_排出係数'!K16*'1_排出係数'!O16*44/12)</f>
        <v>0</v>
      </c>
      <c r="O27" s="52"/>
    </row>
    <row r="28" spans="2:15" ht="11.1" customHeight="1">
      <c r="B28" s="44"/>
      <c r="C28" s="669"/>
      <c r="D28" s="53" t="s">
        <v>33</v>
      </c>
      <c r="E28" s="53"/>
      <c r="F28" s="53"/>
      <c r="G28" s="54"/>
      <c r="H28" s="55"/>
      <c r="I28" s="56">
        <f>SUM('2-1_使用量:2-20_使用量'!U26)</f>
        <v>0</v>
      </c>
      <c r="J28" s="57">
        <f>SUM('2-1_使用量:2-20_使用量'!V26)</f>
        <v>0</v>
      </c>
      <c r="K28" s="57">
        <f>SUM('2-1_使用量:2-20_使用量'!W26)</f>
        <v>0</v>
      </c>
      <c r="L28" s="58" t="s">
        <v>34</v>
      </c>
      <c r="M28" s="56">
        <f>IF(I28="","",I28*'1_排出係数'!K17)</f>
        <v>0</v>
      </c>
      <c r="N28" s="59">
        <f>IF(K28="","",K28*'1_排出係数'!K17*'1_排出係数'!O17*44/12)</f>
        <v>0</v>
      </c>
      <c r="O28" s="52"/>
    </row>
    <row r="29" spans="2:15" ht="11.1" customHeight="1">
      <c r="B29" s="44"/>
      <c r="C29" s="669"/>
      <c r="D29" s="53" t="s">
        <v>35</v>
      </c>
      <c r="E29" s="53"/>
      <c r="F29" s="53"/>
      <c r="G29" s="54"/>
      <c r="H29" s="55"/>
      <c r="I29" s="56">
        <f>SUM('2-1_使用量:2-20_使用量'!U27)</f>
        <v>0</v>
      </c>
      <c r="J29" s="57">
        <f>SUM('2-1_使用量:2-20_使用量'!V27)</f>
        <v>0</v>
      </c>
      <c r="K29" s="57">
        <f>SUM('2-1_使用量:2-20_使用量'!W27)</f>
        <v>0</v>
      </c>
      <c r="L29" s="58" t="s">
        <v>34</v>
      </c>
      <c r="M29" s="56">
        <f>IF(I29="","",I29*'1_排出係数'!K18)</f>
        <v>0</v>
      </c>
      <c r="N29" s="59">
        <f>IF(K29="","",K29*'1_排出係数'!K18*'1_排出係数'!O18*44/12)</f>
        <v>0</v>
      </c>
      <c r="O29" s="52"/>
    </row>
    <row r="30" spans="2:15" ht="11.1" customHeight="1">
      <c r="B30" s="44"/>
      <c r="C30" s="669"/>
      <c r="D30" s="64" t="s">
        <v>36</v>
      </c>
      <c r="E30" s="65" t="s">
        <v>37</v>
      </c>
      <c r="F30" s="53"/>
      <c r="G30" s="54"/>
      <c r="H30" s="55"/>
      <c r="I30" s="56">
        <f>SUM('2-1_使用量:2-20_使用量'!U28)</f>
        <v>0</v>
      </c>
      <c r="J30" s="57">
        <f>SUM('2-1_使用量:2-20_使用量'!V28)</f>
        <v>0</v>
      </c>
      <c r="K30" s="57">
        <f>SUM('2-1_使用量:2-20_使用量'!W28)</f>
        <v>0</v>
      </c>
      <c r="L30" s="58" t="s">
        <v>34</v>
      </c>
      <c r="M30" s="56">
        <f>IF(I30="","",I30*'1_排出係数'!K19)</f>
        <v>0</v>
      </c>
      <c r="N30" s="59">
        <f>IF(K30="","",K30*'1_排出係数'!K19*'1_排出係数'!O19*44/12)</f>
        <v>0</v>
      </c>
      <c r="O30" s="52"/>
    </row>
    <row r="31" spans="2:15" ht="11.1" customHeight="1">
      <c r="B31" s="44"/>
      <c r="C31" s="669"/>
      <c r="D31" s="66"/>
      <c r="E31" s="65" t="s">
        <v>38</v>
      </c>
      <c r="F31" s="53"/>
      <c r="G31" s="54"/>
      <c r="H31" s="55"/>
      <c r="I31" s="56">
        <f>SUM('2-1_使用量:2-20_使用量'!U29)</f>
        <v>0</v>
      </c>
      <c r="J31" s="57">
        <f>SUM('2-1_使用量:2-20_使用量'!V29)</f>
        <v>0</v>
      </c>
      <c r="K31" s="57">
        <f>SUM('2-1_使用量:2-20_使用量'!W29)</f>
        <v>0</v>
      </c>
      <c r="L31" s="67" t="s">
        <v>39</v>
      </c>
      <c r="M31" s="56">
        <f>IF(I31="","",I31*'1_排出係数'!K20)</f>
        <v>0</v>
      </c>
      <c r="N31" s="59">
        <f>IF(K31="","",K31*'1_排出係数'!K20*'1_排出係数'!O20*44/12)</f>
        <v>0</v>
      </c>
      <c r="O31" s="52"/>
    </row>
    <row r="32" spans="2:15" ht="11.1" customHeight="1">
      <c r="B32" s="44"/>
      <c r="C32" s="669"/>
      <c r="D32" s="671" t="s">
        <v>40</v>
      </c>
      <c r="E32" s="65" t="s">
        <v>41</v>
      </c>
      <c r="F32" s="53"/>
      <c r="G32" s="54"/>
      <c r="H32" s="55"/>
      <c r="I32" s="56">
        <f>SUM('2-1_使用量:2-20_使用量'!U30)</f>
        <v>0</v>
      </c>
      <c r="J32" s="57">
        <f>SUM('2-1_使用量:2-20_使用量'!V30)</f>
        <v>0</v>
      </c>
      <c r="K32" s="57">
        <f>SUM('2-1_使用量:2-20_使用量'!W30)</f>
        <v>0</v>
      </c>
      <c r="L32" s="58" t="s">
        <v>34</v>
      </c>
      <c r="M32" s="56">
        <f>IF(I32="","",I32*'1_排出係数'!K21)</f>
        <v>0</v>
      </c>
      <c r="N32" s="59">
        <f>IF(K32="","",K32*'1_排出係数'!K21*'1_排出係数'!O21*44/12)</f>
        <v>0</v>
      </c>
      <c r="O32" s="52"/>
    </row>
    <row r="33" spans="2:15" ht="11.1" customHeight="1">
      <c r="B33" s="44"/>
      <c r="C33" s="669"/>
      <c r="D33" s="672"/>
      <c r="E33" s="65" t="s">
        <v>240</v>
      </c>
      <c r="F33" s="53"/>
      <c r="G33" s="54"/>
      <c r="H33" s="55"/>
      <c r="I33" s="56">
        <f>SUM('2-1_使用量:2-20_使用量'!U31)</f>
        <v>0</v>
      </c>
      <c r="J33" s="57">
        <f>SUM('2-1_使用量:2-20_使用量'!V31)</f>
        <v>0</v>
      </c>
      <c r="K33" s="57">
        <f>SUM('2-1_使用量:2-20_使用量'!W31)</f>
        <v>0</v>
      </c>
      <c r="L33" s="67" t="s">
        <v>39</v>
      </c>
      <c r="M33" s="56">
        <f>IF(I33="","",I33*'1_排出係数'!K22)</f>
        <v>0</v>
      </c>
      <c r="N33" s="59">
        <f>IF(K33="","",K33*'1_排出係数'!K22*'1_排出係数'!O22*44/12)</f>
        <v>0</v>
      </c>
      <c r="O33" s="52"/>
    </row>
    <row r="34" spans="2:15" ht="11.1" customHeight="1">
      <c r="B34" s="44"/>
      <c r="C34" s="669"/>
      <c r="D34" s="673" t="s">
        <v>43</v>
      </c>
      <c r="E34" s="676" t="s">
        <v>44</v>
      </c>
      <c r="F34" s="65" t="s">
        <v>45</v>
      </c>
      <c r="G34" s="54"/>
      <c r="H34" s="55"/>
      <c r="I34" s="56">
        <f>SUM('2-1_使用量:2-20_使用量'!U32)</f>
        <v>0</v>
      </c>
      <c r="J34" s="57">
        <f>SUM('2-1_使用量:2-20_使用量'!V32)</f>
        <v>0</v>
      </c>
      <c r="K34" s="57">
        <f>SUM('2-1_使用量:2-20_使用量'!W32)</f>
        <v>0</v>
      </c>
      <c r="L34" s="58" t="s">
        <v>34</v>
      </c>
      <c r="M34" s="56">
        <f>IF(I34="","",I34*'1_排出係数'!K23)</f>
        <v>0</v>
      </c>
      <c r="N34" s="59">
        <f>IF(K34="","",K34*'1_排出係数'!K23*'1_排出係数'!O23*44/12)</f>
        <v>0</v>
      </c>
      <c r="O34" s="52"/>
    </row>
    <row r="35" spans="2:15" ht="11.1" customHeight="1">
      <c r="B35" s="44"/>
      <c r="C35" s="669"/>
      <c r="D35" s="674"/>
      <c r="E35" s="677"/>
      <c r="F35" s="65" t="s">
        <v>46</v>
      </c>
      <c r="G35" s="54"/>
      <c r="H35" s="55"/>
      <c r="I35" s="56">
        <f>SUM('2-1_使用量:2-20_使用量'!U33)</f>
        <v>0</v>
      </c>
      <c r="J35" s="57">
        <f>SUM('2-1_使用量:2-20_使用量'!V33)</f>
        <v>0</v>
      </c>
      <c r="K35" s="57">
        <f>SUM('2-1_使用量:2-20_使用量'!W33)</f>
        <v>0</v>
      </c>
      <c r="L35" s="58" t="s">
        <v>34</v>
      </c>
      <c r="M35" s="56">
        <f>IF(I35="","",I35*'1_排出係数'!K24)</f>
        <v>0</v>
      </c>
      <c r="N35" s="59">
        <f>IF(K35="","",K35*'1_排出係数'!K24*'1_排出係数'!O24*44/12)</f>
        <v>0</v>
      </c>
      <c r="O35" s="52"/>
    </row>
    <row r="36" spans="2:15" ht="11.1" customHeight="1">
      <c r="B36" s="44"/>
      <c r="C36" s="669"/>
      <c r="D36" s="674"/>
      <c r="E36" s="678"/>
      <c r="F36" s="65" t="s">
        <v>47</v>
      </c>
      <c r="G36" s="54"/>
      <c r="H36" s="55"/>
      <c r="I36" s="56">
        <f>SUM('2-1_使用量:2-20_使用量'!U34)</f>
        <v>0</v>
      </c>
      <c r="J36" s="57">
        <f>SUM('2-1_使用量:2-20_使用量'!V34)</f>
        <v>0</v>
      </c>
      <c r="K36" s="57">
        <f>SUM('2-1_使用量:2-20_使用量'!W34)</f>
        <v>0</v>
      </c>
      <c r="L36" s="58" t="s">
        <v>34</v>
      </c>
      <c r="M36" s="56">
        <f>IF(I36="","",I36*'1_排出係数'!K25)</f>
        <v>0</v>
      </c>
      <c r="N36" s="59">
        <f>IF(K36="","",K36*'1_排出係数'!K25*'1_排出係数'!O25*44/12)</f>
        <v>0</v>
      </c>
      <c r="O36" s="52"/>
    </row>
    <row r="37" spans="2:15" ht="11.1" customHeight="1">
      <c r="B37" s="44"/>
      <c r="C37" s="669"/>
      <c r="D37" s="674"/>
      <c r="E37" s="676" t="s">
        <v>48</v>
      </c>
      <c r="F37" s="65" t="s">
        <v>49</v>
      </c>
      <c r="G37" s="54"/>
      <c r="H37" s="55"/>
      <c r="I37" s="56">
        <f>SUM('2-1_使用量:2-20_使用量'!U35)</f>
        <v>0</v>
      </c>
      <c r="J37" s="57">
        <f>SUM('2-1_使用量:2-20_使用量'!V35)</f>
        <v>0</v>
      </c>
      <c r="K37" s="57">
        <f>SUM('2-1_使用量:2-20_使用量'!W35)</f>
        <v>0</v>
      </c>
      <c r="L37" s="58" t="s">
        <v>34</v>
      </c>
      <c r="M37" s="56">
        <f>IF(I37="","",I37*'1_排出係数'!K26)</f>
        <v>0</v>
      </c>
      <c r="N37" s="59">
        <f>IF(K37="","",K37*'1_排出係数'!K26*'1_排出係数'!O26*44/12)</f>
        <v>0</v>
      </c>
      <c r="O37" s="52"/>
    </row>
    <row r="38" spans="2:15" ht="11.1" customHeight="1">
      <c r="B38" s="44"/>
      <c r="C38" s="669"/>
      <c r="D38" s="674"/>
      <c r="E38" s="678"/>
      <c r="F38" s="65" t="s">
        <v>50</v>
      </c>
      <c r="G38" s="54"/>
      <c r="H38" s="55"/>
      <c r="I38" s="56">
        <f>SUM('2-1_使用量:2-20_使用量'!U36)</f>
        <v>0</v>
      </c>
      <c r="J38" s="57">
        <f>SUM('2-1_使用量:2-20_使用量'!V36)</f>
        <v>0</v>
      </c>
      <c r="K38" s="57">
        <f>SUM('2-1_使用量:2-20_使用量'!W36)</f>
        <v>0</v>
      </c>
      <c r="L38" s="58" t="s">
        <v>34</v>
      </c>
      <c r="M38" s="56">
        <f>IF(I38="","",I38*'1_排出係数'!K27)</f>
        <v>0</v>
      </c>
      <c r="N38" s="59">
        <f>IF(K38="","",K38*'1_排出係数'!K27*'1_排出係数'!O27*44/12)</f>
        <v>0</v>
      </c>
      <c r="O38" s="52"/>
    </row>
    <row r="39" spans="2:15" ht="11.1" customHeight="1">
      <c r="B39" s="44"/>
      <c r="C39" s="669"/>
      <c r="D39" s="675"/>
      <c r="E39" s="65" t="s">
        <v>51</v>
      </c>
      <c r="F39" s="53"/>
      <c r="G39" s="54"/>
      <c r="H39" s="55"/>
      <c r="I39" s="56">
        <f>SUM('2-1_使用量:2-20_使用量'!U37)</f>
        <v>0</v>
      </c>
      <c r="J39" s="57">
        <f>SUM('2-1_使用量:2-20_使用量'!V37)</f>
        <v>0</v>
      </c>
      <c r="K39" s="57">
        <f>SUM('2-1_使用量:2-20_使用量'!W37)</f>
        <v>0</v>
      </c>
      <c r="L39" s="58" t="s">
        <v>34</v>
      </c>
      <c r="M39" s="56">
        <f>IF(I39="","",I39*'1_排出係数'!K28)</f>
        <v>0</v>
      </c>
      <c r="N39" s="59">
        <f>IF(K39="","",K39*'1_排出係数'!K28*'1_排出係数'!O28*44/12)</f>
        <v>0</v>
      </c>
      <c r="O39" s="52"/>
    </row>
    <row r="40" spans="2:15" ht="11.1" customHeight="1">
      <c r="B40" s="44"/>
      <c r="C40" s="669"/>
      <c r="D40" s="53" t="s">
        <v>52</v>
      </c>
      <c r="E40" s="53"/>
      <c r="F40" s="53"/>
      <c r="G40" s="54"/>
      <c r="H40" s="55"/>
      <c r="I40" s="56">
        <f>SUM('2-1_使用量:2-20_使用量'!U38)</f>
        <v>0</v>
      </c>
      <c r="J40" s="57">
        <f>SUM('2-1_使用量:2-20_使用量'!V38)</f>
        <v>0</v>
      </c>
      <c r="K40" s="57">
        <f>SUM('2-1_使用量:2-20_使用量'!W38)</f>
        <v>0</v>
      </c>
      <c r="L40" s="58" t="s">
        <v>34</v>
      </c>
      <c r="M40" s="56">
        <f>IF(I40="","",I40*'1_排出係数'!K29)</f>
        <v>0</v>
      </c>
      <c r="N40" s="59">
        <f>IF(K40="","",K40*'1_排出係数'!K29*'1_排出係数'!O29*44/12)</f>
        <v>0</v>
      </c>
      <c r="O40" s="52"/>
    </row>
    <row r="41" spans="2:15" ht="11.1" customHeight="1">
      <c r="B41" s="44"/>
      <c r="C41" s="669"/>
      <c r="D41" s="53" t="s">
        <v>53</v>
      </c>
      <c r="E41" s="53"/>
      <c r="F41" s="53"/>
      <c r="G41" s="54"/>
      <c r="H41" s="55"/>
      <c r="I41" s="56">
        <f>SUM('2-1_使用量:2-20_使用量'!U39)</f>
        <v>0</v>
      </c>
      <c r="J41" s="57">
        <f>SUM('2-1_使用量:2-20_使用量'!V39)</f>
        <v>0</v>
      </c>
      <c r="K41" s="57">
        <f>SUM('2-1_使用量:2-20_使用量'!W39)</f>
        <v>0</v>
      </c>
      <c r="L41" s="58" t="s">
        <v>34</v>
      </c>
      <c r="M41" s="56">
        <f>IF(I41="","",I41*'1_排出係数'!K30)</f>
        <v>0</v>
      </c>
      <c r="N41" s="59">
        <f>IF(K41="","",K41*'1_排出係数'!K30*'1_排出係数'!O30*44/12)</f>
        <v>0</v>
      </c>
      <c r="O41" s="52"/>
    </row>
    <row r="42" spans="2:15" ht="11.1" customHeight="1">
      <c r="B42" s="44"/>
      <c r="C42" s="669"/>
      <c r="D42" s="53" t="s">
        <v>54</v>
      </c>
      <c r="E42" s="53"/>
      <c r="F42" s="53"/>
      <c r="G42" s="54"/>
      <c r="H42" s="55"/>
      <c r="I42" s="56">
        <f>SUM('2-1_使用量:2-20_使用量'!U40)</f>
        <v>0</v>
      </c>
      <c r="J42" s="57">
        <f>SUM('2-1_使用量:2-20_使用量'!V40)</f>
        <v>0</v>
      </c>
      <c r="K42" s="57">
        <f>SUM('2-1_使用量:2-20_使用量'!W40)</f>
        <v>0</v>
      </c>
      <c r="L42" s="67" t="s">
        <v>39</v>
      </c>
      <c r="M42" s="56">
        <f>IF(I42="","",I42*'1_排出係数'!K31)</f>
        <v>0</v>
      </c>
      <c r="N42" s="59">
        <f>IF(K42="","",K42*'1_排出係数'!K31*'1_排出係数'!O31*44/12)</f>
        <v>0</v>
      </c>
      <c r="O42" s="52"/>
    </row>
    <row r="43" spans="2:15" ht="11.1" customHeight="1">
      <c r="B43" s="44"/>
      <c r="C43" s="669"/>
      <c r="D43" s="53" t="s">
        <v>55</v>
      </c>
      <c r="E43" s="53"/>
      <c r="F43" s="53"/>
      <c r="G43" s="54"/>
      <c r="H43" s="55"/>
      <c r="I43" s="56">
        <f>SUM('2-1_使用量:2-20_使用量'!U41)</f>
        <v>0</v>
      </c>
      <c r="J43" s="57">
        <f>SUM('2-1_使用量:2-20_使用量'!V41)</f>
        <v>0</v>
      </c>
      <c r="K43" s="57">
        <f>SUM('2-1_使用量:2-20_使用量'!W41)</f>
        <v>0</v>
      </c>
      <c r="L43" s="67" t="s">
        <v>39</v>
      </c>
      <c r="M43" s="56">
        <f>IF(I43="","",I43*'1_排出係数'!K32)</f>
        <v>0</v>
      </c>
      <c r="N43" s="59">
        <f>IF(K43="","",K43*'1_排出係数'!K32*'1_排出係数'!O32*44/12)</f>
        <v>0</v>
      </c>
      <c r="O43" s="52"/>
    </row>
    <row r="44" spans="2:15" ht="11.1" customHeight="1">
      <c r="B44" s="44"/>
      <c r="C44" s="669"/>
      <c r="D44" s="53" t="s">
        <v>56</v>
      </c>
      <c r="E44" s="53"/>
      <c r="F44" s="53"/>
      <c r="G44" s="54"/>
      <c r="H44" s="55"/>
      <c r="I44" s="56">
        <f>SUM('2-1_使用量:2-20_使用量'!U42)</f>
        <v>0</v>
      </c>
      <c r="J44" s="57">
        <f>SUM('2-1_使用量:2-20_使用量'!V42)</f>
        <v>0</v>
      </c>
      <c r="K44" s="57">
        <f>SUM('2-1_使用量:2-20_使用量'!W42)</f>
        <v>0</v>
      </c>
      <c r="L44" s="67" t="s">
        <v>39</v>
      </c>
      <c r="M44" s="56">
        <f>IF(I44="","",I44*'1_排出係数'!K33)</f>
        <v>0</v>
      </c>
      <c r="N44" s="59">
        <f>IF(K44="","",K44*'1_排出係数'!K33*'1_排出係数'!O33*44/12)</f>
        <v>0</v>
      </c>
      <c r="O44" s="52"/>
    </row>
    <row r="45" spans="2:15" ht="11.1" customHeight="1">
      <c r="B45" s="44"/>
      <c r="C45" s="669"/>
      <c r="D45" s="53" t="s">
        <v>57</v>
      </c>
      <c r="E45" s="53"/>
      <c r="F45" s="53"/>
      <c r="G45" s="54"/>
      <c r="H45" s="55"/>
      <c r="I45" s="56">
        <f>SUM('2-1_使用量:2-20_使用量'!U43)</f>
        <v>0</v>
      </c>
      <c r="J45" s="57">
        <f>SUM('2-1_使用量:2-20_使用量'!V43)</f>
        <v>0</v>
      </c>
      <c r="K45" s="57">
        <f>SUM('2-1_使用量:2-20_使用量'!W43)</f>
        <v>0</v>
      </c>
      <c r="L45" s="67" t="s">
        <v>39</v>
      </c>
      <c r="M45" s="56">
        <f>IF(I45="","",I45*'1_排出係数'!K34)</f>
        <v>0</v>
      </c>
      <c r="N45" s="59">
        <f>IF(K45="","",K45*'1_排出係数'!K34*'1_排出係数'!O34*44/12)</f>
        <v>0</v>
      </c>
      <c r="O45" s="52"/>
    </row>
    <row r="46" spans="2:15" ht="11.1" customHeight="1">
      <c r="B46" s="44"/>
      <c r="C46" s="669"/>
      <c r="D46" s="53" t="s">
        <v>58</v>
      </c>
      <c r="E46" s="53"/>
      <c r="F46" s="53"/>
      <c r="G46" s="54"/>
      <c r="H46" s="55"/>
      <c r="I46" s="56">
        <f>SUM('2-1_使用量:2-20_使用量'!U44)</f>
        <v>0</v>
      </c>
      <c r="J46" s="57">
        <f>SUM('2-1_使用量:2-20_使用量'!V44)</f>
        <v>0</v>
      </c>
      <c r="K46" s="57">
        <f>SUM('2-1_使用量:2-20_使用量'!W44)</f>
        <v>0</v>
      </c>
      <c r="L46" s="67" t="s">
        <v>39</v>
      </c>
      <c r="M46" s="56">
        <f>IF(I46="","",I46*'1_排出係数'!K35)</f>
        <v>0</v>
      </c>
      <c r="N46" s="59">
        <f>IF(K46="","",K46*'1_排出係数'!O35)</f>
        <v>0</v>
      </c>
      <c r="O46" s="52"/>
    </row>
    <row r="47" spans="2:15" ht="11.1" customHeight="1">
      <c r="B47" s="44"/>
      <c r="C47" s="669"/>
      <c r="D47" s="53" t="s">
        <v>291</v>
      </c>
      <c r="E47" s="679" t="str">
        <f>'1_排出係数'!F36&amp;""</f>
        <v/>
      </c>
      <c r="F47" s="679"/>
      <c r="G47" s="679"/>
      <c r="H47" s="68" t="s">
        <v>59</v>
      </c>
      <c r="I47" s="56">
        <f>SUM('2-1_使用量:2-20_使用量'!U45)</f>
        <v>0</v>
      </c>
      <c r="J47" s="57">
        <f>SUM('2-1_使用量:2-20_使用量'!V45)</f>
        <v>0</v>
      </c>
      <c r="K47" s="57">
        <f>SUM('2-1_使用量:2-20_使用量'!W45)</f>
        <v>0</v>
      </c>
      <c r="L47" s="69" t="str">
        <f>IF('1_排出係数'!N36="","",'1_排出係数'!N36)</f>
        <v/>
      </c>
      <c r="M47" s="56">
        <f>IF(I47="","",I47*'1_排出係数'!K36)</f>
        <v>0</v>
      </c>
      <c r="N47" s="70">
        <f>IFERROR(SUM('2-1_使用量:2-20_使用量'!Y45),"")</f>
        <v>0</v>
      </c>
      <c r="O47" s="52"/>
    </row>
    <row r="48" spans="2:15" ht="11.1" customHeight="1">
      <c r="B48" s="44"/>
      <c r="C48" s="670"/>
      <c r="D48" s="53" t="s">
        <v>272</v>
      </c>
      <c r="E48" s="679" t="str">
        <f>'1_排出係数'!F37&amp;""</f>
        <v/>
      </c>
      <c r="F48" s="679"/>
      <c r="G48" s="679"/>
      <c r="H48" s="68" t="s">
        <v>59</v>
      </c>
      <c r="I48" s="56">
        <f>SUM('2-1_使用量:2-20_使用量'!U46)</f>
        <v>0</v>
      </c>
      <c r="J48" s="57">
        <f>SUM('2-1_使用量:2-20_使用量'!V46)</f>
        <v>0</v>
      </c>
      <c r="K48" s="57">
        <f>SUM('2-1_使用量:2-20_使用量'!W46)</f>
        <v>0</v>
      </c>
      <c r="L48" s="69" t="str">
        <f>IF('1_排出係数'!N37="","",'1_排出係数'!N37)</f>
        <v/>
      </c>
      <c r="M48" s="56">
        <f>IF(I48="","",I48*'1_排出係数'!K37)</f>
        <v>0</v>
      </c>
      <c r="N48" s="70">
        <f>IFERROR(SUM('2-1_使用量:2-20_使用量'!Y46),"")</f>
        <v>0</v>
      </c>
      <c r="O48" s="52"/>
    </row>
    <row r="49" spans="2:15" ht="11.1" customHeight="1">
      <c r="B49" s="44"/>
      <c r="C49" s="680" t="s">
        <v>60</v>
      </c>
      <c r="D49" s="71" t="s">
        <v>61</v>
      </c>
      <c r="E49" s="71"/>
      <c r="F49" s="71"/>
      <c r="G49" s="72"/>
      <c r="H49" s="73"/>
      <c r="I49" s="56">
        <f>SUM('2-1_使用量:2-20_使用量'!U47)</f>
        <v>0</v>
      </c>
      <c r="J49" s="57">
        <f>SUM('2-1_使用量:2-20_使用量'!V47)</f>
        <v>0</v>
      </c>
      <c r="K49" s="57">
        <f>SUM('2-1_使用量:2-20_使用量'!W47)</f>
        <v>0</v>
      </c>
      <c r="L49" s="74" t="s">
        <v>34</v>
      </c>
      <c r="M49" s="56">
        <f>IF(I49="","",I49*'1_排出係数'!K38)</f>
        <v>0</v>
      </c>
      <c r="N49" s="75"/>
      <c r="O49" s="52"/>
    </row>
    <row r="50" spans="2:15" ht="11.1" customHeight="1">
      <c r="B50" s="44"/>
      <c r="C50" s="669"/>
      <c r="D50" s="71" t="s">
        <v>62</v>
      </c>
      <c r="E50" s="71"/>
      <c r="F50" s="71"/>
      <c r="G50" s="72"/>
      <c r="H50" s="73"/>
      <c r="I50" s="56">
        <f>SUM('2-1_使用量:2-20_使用量'!U48)</f>
        <v>0</v>
      </c>
      <c r="J50" s="57">
        <f>SUM('2-1_使用量:2-20_使用量'!V48)</f>
        <v>0</v>
      </c>
      <c r="K50" s="57">
        <f>SUM('2-1_使用量:2-20_使用量'!W48)</f>
        <v>0</v>
      </c>
      <c r="L50" s="74" t="s">
        <v>34</v>
      </c>
      <c r="M50" s="56">
        <f>IF(I50="","",I50*'1_排出係数'!K39)</f>
        <v>0</v>
      </c>
      <c r="N50" s="75"/>
      <c r="O50" s="52"/>
    </row>
    <row r="51" spans="2:15" ht="11.1" customHeight="1">
      <c r="B51" s="44"/>
      <c r="C51" s="669"/>
      <c r="D51" s="71" t="s">
        <v>63</v>
      </c>
      <c r="E51" s="71"/>
      <c r="F51" s="71"/>
      <c r="G51" s="72"/>
      <c r="H51" s="73"/>
      <c r="I51" s="56">
        <f>SUM('2-1_使用量:2-20_使用量'!U49)</f>
        <v>0</v>
      </c>
      <c r="J51" s="57">
        <f>SUM('2-1_使用量:2-20_使用量'!V49)</f>
        <v>0</v>
      </c>
      <c r="K51" s="57">
        <f>SUM('2-1_使用量:2-20_使用量'!W49)</f>
        <v>0</v>
      </c>
      <c r="L51" s="74" t="s">
        <v>34</v>
      </c>
      <c r="M51" s="56">
        <f>IF(I51="","",I51*'1_排出係数'!K40)</f>
        <v>0</v>
      </c>
      <c r="N51" s="75"/>
      <c r="O51" s="52"/>
    </row>
    <row r="52" spans="2:15" ht="11.1" customHeight="1">
      <c r="B52" s="44"/>
      <c r="C52" s="669"/>
      <c r="D52" s="71" t="s">
        <v>64</v>
      </c>
      <c r="E52" s="71"/>
      <c r="F52" s="71"/>
      <c r="G52" s="72"/>
      <c r="H52" s="73"/>
      <c r="I52" s="56">
        <f>SUM('2-1_使用量:2-20_使用量'!U50)</f>
        <v>0</v>
      </c>
      <c r="J52" s="57">
        <f>SUM('2-1_使用量:2-20_使用量'!V50)</f>
        <v>0</v>
      </c>
      <c r="K52" s="57">
        <f>SUM('2-1_使用量:2-20_使用量'!W50)</f>
        <v>0</v>
      </c>
      <c r="L52" s="74" t="s">
        <v>4</v>
      </c>
      <c r="M52" s="56">
        <f>IF(I52="","",I52*'1_排出係数'!K41)</f>
        <v>0</v>
      </c>
      <c r="N52" s="75"/>
      <c r="O52" s="52"/>
    </row>
    <row r="53" spans="2:15" ht="11.1" customHeight="1">
      <c r="B53" s="44"/>
      <c r="C53" s="669"/>
      <c r="D53" s="71" t="s">
        <v>65</v>
      </c>
      <c r="E53" s="71"/>
      <c r="F53" s="71"/>
      <c r="G53" s="72"/>
      <c r="H53" s="73"/>
      <c r="I53" s="56">
        <f>SUM('2-1_使用量:2-20_使用量'!U51)</f>
        <v>0</v>
      </c>
      <c r="J53" s="57">
        <f>SUM('2-1_使用量:2-20_使用量'!V51)</f>
        <v>0</v>
      </c>
      <c r="K53" s="57">
        <f>SUM('2-1_使用量:2-20_使用量'!W51)</f>
        <v>0</v>
      </c>
      <c r="L53" s="74" t="s">
        <v>4</v>
      </c>
      <c r="M53" s="56">
        <f>IF(I53="","",I53*'1_排出係数'!K42)</f>
        <v>0</v>
      </c>
      <c r="N53" s="75"/>
      <c r="O53" s="52"/>
    </row>
    <row r="54" spans="2:15" ht="11.1" customHeight="1">
      <c r="B54" s="44"/>
      <c r="C54" s="669"/>
      <c r="D54" s="71" t="s">
        <v>241</v>
      </c>
      <c r="E54" s="71"/>
      <c r="F54" s="71"/>
      <c r="G54" s="72"/>
      <c r="H54" s="73"/>
      <c r="I54" s="56">
        <f>SUM('2-1_使用量:2-20_使用量'!U52)</f>
        <v>0</v>
      </c>
      <c r="J54" s="57">
        <f>SUM('2-1_使用量:2-20_使用量'!V52)</f>
        <v>0</v>
      </c>
      <c r="K54" s="57">
        <f>SUM('2-1_使用量:2-20_使用量'!W52)</f>
        <v>0</v>
      </c>
      <c r="L54" s="67" t="s">
        <v>39</v>
      </c>
      <c r="M54" s="56">
        <f>IF(I54="","",I54*'1_排出係数'!K43)</f>
        <v>0</v>
      </c>
      <c r="N54" s="75"/>
      <c r="O54" s="52"/>
    </row>
    <row r="55" spans="2:15" ht="11.1" customHeight="1">
      <c r="B55" s="44"/>
      <c r="C55" s="669"/>
      <c r="D55" s="71" t="s">
        <v>67</v>
      </c>
      <c r="E55" s="679" t="str">
        <f>'1_排出係数'!F44&amp;""</f>
        <v/>
      </c>
      <c r="F55" s="679"/>
      <c r="G55" s="679"/>
      <c r="H55" s="68" t="s">
        <v>59</v>
      </c>
      <c r="I55" s="56">
        <f>SUM('2-1_使用量:2-20_使用量'!U53)</f>
        <v>0</v>
      </c>
      <c r="J55" s="57">
        <f>SUM('2-1_使用量:2-20_使用量'!V53)</f>
        <v>0</v>
      </c>
      <c r="K55" s="57">
        <f>SUM('2-1_使用量:2-20_使用量'!W53)</f>
        <v>0</v>
      </c>
      <c r="L55" s="74" t="s">
        <v>34</v>
      </c>
      <c r="M55" s="56">
        <f>IF(I55="","",I55*'1_排出係数'!K44)</f>
        <v>0</v>
      </c>
      <c r="N55" s="75"/>
      <c r="O55" s="52"/>
    </row>
    <row r="56" spans="2:15" ht="11.1" customHeight="1">
      <c r="B56" s="44"/>
      <c r="C56" s="669"/>
      <c r="D56" s="71" t="s">
        <v>68</v>
      </c>
      <c r="E56" s="71"/>
      <c r="F56" s="71"/>
      <c r="G56" s="72"/>
      <c r="H56" s="73"/>
      <c r="I56" s="56">
        <f>SUM('2-1_使用量:2-20_使用量'!U54)</f>
        <v>0</v>
      </c>
      <c r="J56" s="57">
        <f>SUM('2-1_使用量:2-20_使用量'!V54)</f>
        <v>0</v>
      </c>
      <c r="K56" s="57">
        <f>SUM('2-1_使用量:2-20_使用量'!W54)</f>
        <v>0</v>
      </c>
      <c r="L56" s="74" t="s">
        <v>34</v>
      </c>
      <c r="M56" s="56">
        <f>IF(I56="","",I56*'1_排出係数'!K45)</f>
        <v>0</v>
      </c>
      <c r="N56" s="59">
        <f>IF(K56="","",K56*'1_排出係数'!K45*'1_排出係数'!O45*44/12)</f>
        <v>0</v>
      </c>
      <c r="O56" s="52"/>
    </row>
    <row r="57" spans="2:15" ht="11.1" customHeight="1">
      <c r="B57" s="44"/>
      <c r="C57" s="669"/>
      <c r="D57" s="71" t="s">
        <v>69</v>
      </c>
      <c r="E57" s="71"/>
      <c r="F57" s="71"/>
      <c r="G57" s="72"/>
      <c r="H57" s="73"/>
      <c r="I57" s="56">
        <f>SUM('2-1_使用量:2-20_使用量'!U55)</f>
        <v>0</v>
      </c>
      <c r="J57" s="57">
        <f>SUM('2-1_使用量:2-20_使用量'!V55)</f>
        <v>0</v>
      </c>
      <c r="K57" s="57">
        <f>SUM('2-1_使用量:2-20_使用量'!W55)</f>
        <v>0</v>
      </c>
      <c r="L57" s="74" t="s">
        <v>34</v>
      </c>
      <c r="M57" s="56">
        <f>IF(I57="","",I57*'1_排出係数'!K46)</f>
        <v>0</v>
      </c>
      <c r="N57" s="59">
        <f>IF(K57="","",K57*'1_排出係数'!K46*'1_排出係数'!O46*44/12)</f>
        <v>0</v>
      </c>
      <c r="O57" s="52"/>
    </row>
    <row r="58" spans="2:15" ht="11.1" customHeight="1">
      <c r="B58" s="44"/>
      <c r="C58" s="669"/>
      <c r="D58" s="71" t="s">
        <v>70</v>
      </c>
      <c r="E58" s="71"/>
      <c r="F58" s="71"/>
      <c r="G58" s="72"/>
      <c r="H58" s="73"/>
      <c r="I58" s="56">
        <f>SUM('2-1_使用量:2-20_使用量'!U56)</f>
        <v>0</v>
      </c>
      <c r="J58" s="57">
        <f>SUM('2-1_使用量:2-20_使用量'!V56)</f>
        <v>0</v>
      </c>
      <c r="K58" s="57">
        <f>SUM('2-1_使用量:2-20_使用量'!W56)</f>
        <v>0</v>
      </c>
      <c r="L58" s="74" t="s">
        <v>34</v>
      </c>
      <c r="M58" s="56">
        <f>IF(I58="","",I58*'1_排出係数'!K47)</f>
        <v>0</v>
      </c>
      <c r="N58" s="59">
        <f>IF(K58="","",K58*'1_排出係数'!K47*'1_排出係数'!O47*44/12)</f>
        <v>0</v>
      </c>
      <c r="O58" s="52"/>
    </row>
    <row r="59" spans="2:15" ht="11.1" customHeight="1">
      <c r="B59" s="44"/>
      <c r="C59" s="669"/>
      <c r="D59" s="681" t="s">
        <v>71</v>
      </c>
      <c r="E59" s="76" t="s">
        <v>72</v>
      </c>
      <c r="F59" s="71"/>
      <c r="G59" s="72"/>
      <c r="H59" s="73"/>
      <c r="I59" s="56">
        <f>SUM('2-1_使用量:2-20_使用量'!U57)</f>
        <v>0</v>
      </c>
      <c r="J59" s="57">
        <f>SUM('2-1_使用量:2-20_使用量'!V57)</f>
        <v>0</v>
      </c>
      <c r="K59" s="57">
        <f>SUM('2-1_使用量:2-20_使用量'!W57)</f>
        <v>0</v>
      </c>
      <c r="L59" s="74" t="s">
        <v>34</v>
      </c>
      <c r="M59" s="56">
        <f>IF(I59="","",I59*'1_排出係数'!K48)</f>
        <v>0</v>
      </c>
      <c r="N59" s="59">
        <f>IF(K59="","",K59*'1_排出係数'!K48*'1_排出係数'!O48*44/12)</f>
        <v>0</v>
      </c>
      <c r="O59" s="52"/>
    </row>
    <row r="60" spans="2:15" ht="11.1" customHeight="1">
      <c r="B60" s="44"/>
      <c r="C60" s="669"/>
      <c r="D60" s="682"/>
      <c r="E60" s="65" t="s">
        <v>73</v>
      </c>
      <c r="F60" s="71"/>
      <c r="G60" s="72"/>
      <c r="H60" s="73"/>
      <c r="I60" s="56">
        <f>SUM('2-1_使用量:2-20_使用量'!U58)</f>
        <v>0</v>
      </c>
      <c r="J60" s="57">
        <f>SUM('2-1_使用量:2-20_使用量'!V58)</f>
        <v>0</v>
      </c>
      <c r="K60" s="57">
        <f>SUM('2-1_使用量:2-20_使用量'!W58)</f>
        <v>0</v>
      </c>
      <c r="L60" s="74" t="s">
        <v>34</v>
      </c>
      <c r="M60" s="56">
        <f>IF(I60="","",I60*'1_排出係数'!K49)</f>
        <v>0</v>
      </c>
      <c r="N60" s="59">
        <f>IF(K60="","",K60*'1_排出係数'!K49*'1_排出係数'!O49*44/12)</f>
        <v>0</v>
      </c>
      <c r="O60" s="52"/>
    </row>
    <row r="61" spans="2:15" ht="11.1" customHeight="1">
      <c r="B61" s="44"/>
      <c r="C61" s="669"/>
      <c r="D61" s="71" t="s">
        <v>74</v>
      </c>
      <c r="E61" s="71"/>
      <c r="F61" s="71"/>
      <c r="G61" s="72"/>
      <c r="H61" s="73"/>
      <c r="I61" s="56">
        <f>SUM('2-1_使用量:2-20_使用量'!U59)</f>
        <v>0</v>
      </c>
      <c r="J61" s="57">
        <f>SUM('2-1_使用量:2-20_使用量'!V59)</f>
        <v>0</v>
      </c>
      <c r="K61" s="57">
        <f>SUM('2-1_使用量:2-20_使用量'!W59)</f>
        <v>0</v>
      </c>
      <c r="L61" s="74" t="s">
        <v>4</v>
      </c>
      <c r="M61" s="56">
        <f>IF(I61="","",I61*'1_排出係数'!K50)</f>
        <v>0</v>
      </c>
      <c r="N61" s="59">
        <f>IF(K61="","",K61*'1_排出係数'!K50*'1_排出係数'!O50*44/12)</f>
        <v>0</v>
      </c>
      <c r="O61" s="52"/>
    </row>
    <row r="62" spans="2:15" ht="11.1" customHeight="1">
      <c r="B62" s="44"/>
      <c r="C62" s="669"/>
      <c r="D62" s="71" t="s">
        <v>75</v>
      </c>
      <c r="E62" s="71"/>
      <c r="F62" s="71"/>
      <c r="G62" s="72"/>
      <c r="H62" s="73"/>
      <c r="I62" s="56">
        <f>SUM('2-1_使用量:2-20_使用量'!U60)</f>
        <v>0</v>
      </c>
      <c r="J62" s="57">
        <f>SUM('2-1_使用量:2-20_使用量'!V60)</f>
        <v>0</v>
      </c>
      <c r="K62" s="57">
        <f>SUM('2-1_使用量:2-20_使用量'!W60)</f>
        <v>0</v>
      </c>
      <c r="L62" s="67" t="s">
        <v>39</v>
      </c>
      <c r="M62" s="56">
        <f>IF(I62="","",I62*'1_排出係数'!K51)</f>
        <v>0</v>
      </c>
      <c r="N62" s="75"/>
      <c r="O62" s="52"/>
    </row>
    <row r="63" spans="2:15" ht="11.1" customHeight="1">
      <c r="B63" s="44"/>
      <c r="C63" s="669"/>
      <c r="D63" s="71" t="s">
        <v>76</v>
      </c>
      <c r="E63" s="71"/>
      <c r="F63" s="71"/>
      <c r="G63" s="72"/>
      <c r="H63" s="73"/>
      <c r="I63" s="56">
        <f>SUM('2-1_使用量:2-20_使用量'!U61)</f>
        <v>0</v>
      </c>
      <c r="J63" s="57">
        <f>SUM('2-1_使用量:2-20_使用量'!V61)</f>
        <v>0</v>
      </c>
      <c r="K63" s="57">
        <f>SUM('2-1_使用量:2-20_使用量'!W61)</f>
        <v>0</v>
      </c>
      <c r="L63" s="74" t="s">
        <v>34</v>
      </c>
      <c r="M63" s="56">
        <f>IF(I63="","",I63*'1_排出係数'!K52)</f>
        <v>0</v>
      </c>
      <c r="N63" s="75"/>
      <c r="O63" s="52"/>
    </row>
    <row r="64" spans="2:15" ht="11.1" customHeight="1">
      <c r="B64" s="44"/>
      <c r="C64" s="669"/>
      <c r="D64" s="71" t="s">
        <v>77</v>
      </c>
      <c r="E64" s="71"/>
      <c r="F64" s="71"/>
      <c r="G64" s="72"/>
      <c r="H64" s="73"/>
      <c r="I64" s="56">
        <f>SUM('2-1_使用量:2-20_使用量'!U62)</f>
        <v>0</v>
      </c>
      <c r="J64" s="57">
        <f>SUM('2-1_使用量:2-20_使用量'!V62)</f>
        <v>0</v>
      </c>
      <c r="K64" s="57">
        <f>SUM('2-1_使用量:2-20_使用量'!W62)</f>
        <v>0</v>
      </c>
      <c r="L64" s="74" t="s">
        <v>34</v>
      </c>
      <c r="M64" s="56">
        <f>IF(I64="","",I64*'1_排出係数'!K53)</f>
        <v>0</v>
      </c>
      <c r="N64" s="75"/>
      <c r="O64" s="52"/>
    </row>
    <row r="65" spans="1:17" ht="11.1" customHeight="1">
      <c r="B65" s="44"/>
      <c r="C65" s="669"/>
      <c r="D65" s="53" t="s">
        <v>78</v>
      </c>
      <c r="E65" s="53"/>
      <c r="F65" s="53"/>
      <c r="G65" s="54"/>
      <c r="H65" s="55"/>
      <c r="I65" s="56">
        <f>SUM('2-1_使用量:2-20_使用量'!U63)</f>
        <v>0</v>
      </c>
      <c r="J65" s="57">
        <f>SUM('2-1_使用量:2-20_使用量'!V63)</f>
        <v>0</v>
      </c>
      <c r="K65" s="57">
        <f>SUM('2-1_使用量:2-20_使用量'!W63)</f>
        <v>0</v>
      </c>
      <c r="L65" s="58" t="s">
        <v>34</v>
      </c>
      <c r="M65" s="56">
        <f>IF(I65="","",I65*'1_排出係数'!K54)</f>
        <v>0</v>
      </c>
      <c r="N65" s="75"/>
      <c r="O65" s="52"/>
    </row>
    <row r="66" spans="1:17" ht="11.1" customHeight="1">
      <c r="B66" s="44"/>
      <c r="C66" s="669"/>
      <c r="D66" s="53" t="s">
        <v>292</v>
      </c>
      <c r="E66" s="679" t="str">
        <f>'1_排出係数'!F55&amp;""</f>
        <v/>
      </c>
      <c r="F66" s="679"/>
      <c r="G66" s="679"/>
      <c r="H66" s="68" t="s">
        <v>59</v>
      </c>
      <c r="I66" s="56">
        <f>SUM('2-1_使用量:2-20_使用量'!U64)</f>
        <v>0</v>
      </c>
      <c r="J66" s="57">
        <f>SUM('2-1_使用量:2-20_使用量'!V64)</f>
        <v>0</v>
      </c>
      <c r="K66" s="57">
        <f>SUM('2-1_使用量:2-20_使用量'!W64)</f>
        <v>0</v>
      </c>
      <c r="L66" s="69" t="str">
        <f>IF('2-1_使用量'!L69="","",'2-1_使用量'!L69)</f>
        <v/>
      </c>
      <c r="M66" s="56">
        <f>IF(I66="","",I66*'1_排出係数'!K55)</f>
        <v>0</v>
      </c>
      <c r="N66" s="70">
        <f>IF(K66="","",K66*'1_排出係数'!K55*'1_排出係数'!O55*44/12)</f>
        <v>0</v>
      </c>
      <c r="O66" s="52"/>
    </row>
    <row r="67" spans="1:17" ht="11.1" customHeight="1">
      <c r="B67" s="44"/>
      <c r="C67" s="670"/>
      <c r="D67" s="53" t="s">
        <v>273</v>
      </c>
      <c r="E67" s="679" t="str">
        <f>'1_排出係数'!F56&amp;""</f>
        <v/>
      </c>
      <c r="F67" s="679"/>
      <c r="G67" s="679"/>
      <c r="H67" s="68" t="s">
        <v>59</v>
      </c>
      <c r="I67" s="56">
        <f>SUM('2-1_使用量:2-20_使用量'!U65)</f>
        <v>0</v>
      </c>
      <c r="J67" s="57">
        <f>SUM('2-1_使用量:2-20_使用量'!V65)</f>
        <v>0</v>
      </c>
      <c r="K67" s="57">
        <f>SUM('2-1_使用量:2-20_使用量'!W65)</f>
        <v>0</v>
      </c>
      <c r="L67" s="69" t="str">
        <f>IF('2-1_使用量'!L70="","",'2-1_使用量'!L70)</f>
        <v/>
      </c>
      <c r="M67" s="56">
        <f>IF(I67="","",I67*'1_排出係数'!K56)</f>
        <v>0</v>
      </c>
      <c r="N67" s="70">
        <f>IF(K67="","",K67*'1_排出係数'!K56*'1_排出係数'!O56*44/12)</f>
        <v>0</v>
      </c>
      <c r="O67" s="52"/>
    </row>
    <row r="68" spans="1:17" ht="11.1" customHeight="1">
      <c r="B68" s="44"/>
      <c r="C68" s="664" t="s">
        <v>79</v>
      </c>
      <c r="D68" s="53" t="s">
        <v>80</v>
      </c>
      <c r="E68" s="53"/>
      <c r="F68" s="53"/>
      <c r="G68" s="54"/>
      <c r="H68" s="55"/>
      <c r="I68" s="56">
        <f>SUM('2-1_使用量:2-20_使用量'!U66)</f>
        <v>0</v>
      </c>
      <c r="J68" s="57">
        <f>SUM('2-1_使用量:2-20_使用量'!V66)</f>
        <v>0</v>
      </c>
      <c r="K68" s="57">
        <f>SUM('2-1_使用量:2-20_使用量'!W66)</f>
        <v>0</v>
      </c>
      <c r="L68" s="58" t="s">
        <v>81</v>
      </c>
      <c r="M68" s="56">
        <f>IF(I68="","",I68*'1_排出係数'!K57)</f>
        <v>0</v>
      </c>
      <c r="N68" s="63">
        <f>IF(K68="","",K68*'1_排出係数'!O57)</f>
        <v>0</v>
      </c>
      <c r="O68" s="52"/>
    </row>
    <row r="69" spans="1:17" ht="11.1" customHeight="1">
      <c r="B69" s="44"/>
      <c r="C69" s="665"/>
      <c r="D69" s="53" t="s">
        <v>82</v>
      </c>
      <c r="E69" s="53"/>
      <c r="F69" s="53"/>
      <c r="G69" s="54"/>
      <c r="H69" s="55"/>
      <c r="I69" s="56">
        <f>SUM('2-1_使用量:2-20_使用量'!U67)</f>
        <v>0</v>
      </c>
      <c r="J69" s="57">
        <f>SUM('2-1_使用量:2-20_使用量'!V67)</f>
        <v>0</v>
      </c>
      <c r="K69" s="57">
        <f>SUM('2-1_使用量:2-20_使用量'!W67)</f>
        <v>0</v>
      </c>
      <c r="L69" s="58" t="s">
        <v>81</v>
      </c>
      <c r="M69" s="56">
        <f>IF(I69="","",I69*'1_排出係数'!K58)</f>
        <v>0</v>
      </c>
      <c r="N69" s="63">
        <f>IF(K69="","",K69*'1_排出係数'!O58)</f>
        <v>0</v>
      </c>
      <c r="O69" s="52"/>
    </row>
    <row r="70" spans="1:17" ht="11.1" customHeight="1">
      <c r="B70" s="44"/>
      <c r="C70" s="665"/>
      <c r="D70" s="53" t="s">
        <v>83</v>
      </c>
      <c r="E70" s="53"/>
      <c r="F70" s="53"/>
      <c r="G70" s="54"/>
      <c r="H70" s="55"/>
      <c r="I70" s="56">
        <f>SUM('2-1_使用量:2-20_使用量'!U68)</f>
        <v>0</v>
      </c>
      <c r="J70" s="57">
        <f>SUM('2-1_使用量:2-20_使用量'!V68)</f>
        <v>0</v>
      </c>
      <c r="K70" s="57">
        <f>SUM('2-1_使用量:2-20_使用量'!W68)</f>
        <v>0</v>
      </c>
      <c r="L70" s="58" t="s">
        <v>81</v>
      </c>
      <c r="M70" s="56">
        <f>IF(I70="","",I70*'1_排出係数'!K59)</f>
        <v>0</v>
      </c>
      <c r="N70" s="63">
        <f>IF(K70="","",K70*'1_排出係数'!O59)</f>
        <v>0</v>
      </c>
      <c r="O70" s="52"/>
    </row>
    <row r="71" spans="1:17" ht="11.1" customHeight="1">
      <c r="B71" s="44"/>
      <c r="C71" s="665"/>
      <c r="D71" s="53" t="s">
        <v>84</v>
      </c>
      <c r="E71" s="53"/>
      <c r="F71" s="53"/>
      <c r="G71" s="54"/>
      <c r="H71" s="55"/>
      <c r="I71" s="56">
        <f>SUM('2-1_使用量:2-20_使用量'!U69)</f>
        <v>0</v>
      </c>
      <c r="J71" s="57">
        <f>SUM('2-1_使用量:2-20_使用量'!V69)</f>
        <v>0</v>
      </c>
      <c r="K71" s="57">
        <f>SUM('2-1_使用量:2-20_使用量'!W69)</f>
        <v>0</v>
      </c>
      <c r="L71" s="58" t="s">
        <v>81</v>
      </c>
      <c r="M71" s="56">
        <f>IF(I71="","",I71*'1_排出係数'!K60)</f>
        <v>0</v>
      </c>
      <c r="N71" s="63">
        <f>IF(K71="","",K71*'1_排出係数'!O60)</f>
        <v>0</v>
      </c>
      <c r="O71" s="52"/>
    </row>
    <row r="72" spans="1:17" ht="11.1" customHeight="1">
      <c r="B72" s="44"/>
      <c r="C72" s="665"/>
      <c r="D72" s="71" t="s">
        <v>85</v>
      </c>
      <c r="E72" s="71"/>
      <c r="F72" s="71"/>
      <c r="G72" s="72"/>
      <c r="H72" s="73"/>
      <c r="I72" s="56">
        <f>SUM('2-1_使用量:2-20_使用量'!U70)</f>
        <v>0</v>
      </c>
      <c r="J72" s="57">
        <f>SUM('2-1_使用量:2-20_使用量'!V70)</f>
        <v>0</v>
      </c>
      <c r="K72" s="57">
        <f>SUM('2-1_使用量:2-20_使用量'!W70)</f>
        <v>0</v>
      </c>
      <c r="L72" s="58" t="s">
        <v>81</v>
      </c>
      <c r="M72" s="56">
        <f>IF(I72="","",I72*'1_排出係数'!K61)</f>
        <v>0</v>
      </c>
      <c r="N72" s="75"/>
      <c r="O72" s="52"/>
    </row>
    <row r="73" spans="1:17" ht="11.1" customHeight="1">
      <c r="B73" s="44"/>
      <c r="C73" s="665"/>
      <c r="D73" s="71" t="s">
        <v>86</v>
      </c>
      <c r="E73" s="71"/>
      <c r="F73" s="71"/>
      <c r="G73" s="72"/>
      <c r="H73" s="73"/>
      <c r="I73" s="56">
        <f>SUM('2-1_使用量:2-20_使用量'!U71)</f>
        <v>0</v>
      </c>
      <c r="J73" s="57">
        <f>SUM('2-1_使用量:2-20_使用量'!V71)</f>
        <v>0</v>
      </c>
      <c r="K73" s="57">
        <f>SUM('2-1_使用量:2-20_使用量'!W71)</f>
        <v>0</v>
      </c>
      <c r="L73" s="58" t="s">
        <v>81</v>
      </c>
      <c r="M73" s="56">
        <f>IF(I73="","",I73*'1_排出係数'!K62)</f>
        <v>0</v>
      </c>
      <c r="N73" s="75"/>
      <c r="O73" s="52"/>
    </row>
    <row r="74" spans="1:17" ht="11.1" customHeight="1">
      <c r="B74" s="44"/>
      <c r="C74" s="665"/>
      <c r="D74" s="71" t="s">
        <v>87</v>
      </c>
      <c r="E74" s="71"/>
      <c r="F74" s="71"/>
      <c r="G74" s="72"/>
      <c r="H74" s="73"/>
      <c r="I74" s="56">
        <f>SUM('2-1_使用量:2-20_使用量'!U72)</f>
        <v>0</v>
      </c>
      <c r="J74" s="57">
        <f>SUM('2-1_使用量:2-20_使用量'!V72)</f>
        <v>0</v>
      </c>
      <c r="K74" s="57">
        <f>SUM('2-1_使用量:2-20_使用量'!W72)</f>
        <v>0</v>
      </c>
      <c r="L74" s="58" t="s">
        <v>81</v>
      </c>
      <c r="M74" s="56">
        <f>IF(I74="","",I74*'1_排出係数'!K63)</f>
        <v>0</v>
      </c>
      <c r="N74" s="75"/>
      <c r="O74" s="52"/>
    </row>
    <row r="75" spans="1:17" ht="11.1" customHeight="1">
      <c r="B75" s="44"/>
      <c r="C75" s="666"/>
      <c r="D75" s="77" t="s">
        <v>88</v>
      </c>
      <c r="E75" s="77"/>
      <c r="F75" s="77"/>
      <c r="G75" s="78"/>
      <c r="H75" s="79"/>
      <c r="I75" s="80">
        <f>SUM('2-1_使用量:2-20_使用量'!U73)</f>
        <v>0</v>
      </c>
      <c r="J75" s="81">
        <f>SUM('2-1_使用量:2-20_使用量'!V73)</f>
        <v>0</v>
      </c>
      <c r="K75" s="81">
        <f>SUM('2-1_使用量:2-20_使用量'!W73)</f>
        <v>0</v>
      </c>
      <c r="L75" s="82" t="s">
        <v>81</v>
      </c>
      <c r="M75" s="80">
        <f>IF(I75="","",I75*'1_排出係数'!K64)</f>
        <v>0</v>
      </c>
      <c r="N75" s="83"/>
      <c r="O75" s="52"/>
    </row>
    <row r="76" spans="1:17" ht="15" customHeight="1">
      <c r="B76" s="44"/>
      <c r="C76" s="654" t="s">
        <v>89</v>
      </c>
      <c r="D76" s="655"/>
      <c r="E76" s="655"/>
      <c r="F76" s="655"/>
      <c r="G76" s="655"/>
      <c r="H76" s="656"/>
      <c r="I76" s="84" t="s">
        <v>90</v>
      </c>
      <c r="J76" s="85" t="s">
        <v>90</v>
      </c>
      <c r="K76" s="85" t="s">
        <v>90</v>
      </c>
      <c r="L76" s="86" t="s">
        <v>90</v>
      </c>
      <c r="M76" s="87" t="str">
        <f>IF(SUM(M19:M75)=0,"",SUM(M19:M75))</f>
        <v/>
      </c>
      <c r="N76" s="88" t="str">
        <f>IF(SUM(N19:N75)=0,"",SUM(N19:N75))</f>
        <v/>
      </c>
      <c r="O76" s="52"/>
    </row>
    <row r="77" spans="1:17" ht="15" customHeight="1">
      <c r="A77" t="s">
        <v>91</v>
      </c>
      <c r="B77" s="89" t="s">
        <v>92</v>
      </c>
      <c r="C77" s="90"/>
      <c r="D77" s="91"/>
      <c r="E77" s="91"/>
      <c r="F77" s="91"/>
      <c r="G77" s="91"/>
      <c r="H77" s="91"/>
      <c r="I77" s="92"/>
      <c r="J77" s="92"/>
      <c r="K77" s="92"/>
      <c r="L77" s="92"/>
      <c r="M77" s="92"/>
      <c r="N77" s="93"/>
      <c r="O77" s="52"/>
    </row>
    <row r="78" spans="1:17" ht="24.9" customHeight="1">
      <c r="B78" s="94"/>
      <c r="C78" s="657" t="s">
        <v>93</v>
      </c>
      <c r="D78" s="658"/>
      <c r="E78" s="658"/>
      <c r="F78" s="658"/>
      <c r="G78" s="95"/>
      <c r="H78" s="96" t="s">
        <v>94</v>
      </c>
      <c r="I78" s="38" t="s">
        <v>17</v>
      </c>
      <c r="J78" s="97" t="s">
        <v>18</v>
      </c>
      <c r="K78" s="98" t="s">
        <v>19</v>
      </c>
      <c r="L78" s="99" t="s">
        <v>20</v>
      </c>
      <c r="M78" s="100" t="s">
        <v>21</v>
      </c>
      <c r="N78" s="101" t="s">
        <v>22</v>
      </c>
      <c r="O78" s="52"/>
      <c r="P78" s="398" t="s">
        <v>275</v>
      </c>
    </row>
    <row r="79" spans="1:17" ht="11.1" customHeight="1">
      <c r="B79" s="102"/>
      <c r="C79" s="659" t="s">
        <v>95</v>
      </c>
      <c r="D79" s="660"/>
      <c r="E79" s="45"/>
      <c r="F79" s="103"/>
      <c r="G79" s="104"/>
      <c r="H79" s="105"/>
      <c r="I79" s="106">
        <f>SUM('2-1_使用量:2-20_使用量'!I32)</f>
        <v>0</v>
      </c>
      <c r="J79" s="107">
        <f>SUM('2-1_使用量:2-20_使用量'!J32)</f>
        <v>0</v>
      </c>
      <c r="K79" s="108">
        <f>SUM('2-1_使用量:2-20_使用量'!K32)</f>
        <v>0</v>
      </c>
      <c r="L79" s="109" t="s">
        <v>96</v>
      </c>
      <c r="M79" s="110">
        <f>IF(I79="","",I79*'1_排出係数'!K67)</f>
        <v>0</v>
      </c>
      <c r="N79" s="111">
        <f>IF(K79="","",K79*'1_排出係数'!O67)</f>
        <v>0</v>
      </c>
      <c r="O79" s="52"/>
      <c r="P79" s="458" t="s">
        <v>276</v>
      </c>
      <c r="Q79" s="458" t="s">
        <v>277</v>
      </c>
    </row>
    <row r="80" spans="1:17" ht="11.1" customHeight="1">
      <c r="B80" s="102"/>
      <c r="C80" s="112"/>
      <c r="D80" s="661" t="s">
        <v>97</v>
      </c>
      <c r="E80" s="648" t="str">
        <f>IF('1_排出係数'!E68="","",'1_排出係数'!E68)</f>
        <v/>
      </c>
      <c r="F80" s="649"/>
      <c r="G80" s="650"/>
      <c r="H80" s="113">
        <f>'1_排出係数'!Q68</f>
        <v>0</v>
      </c>
      <c r="I80" s="114">
        <f>SUM('2-1_使用量:2-20_使用量'!I33)</f>
        <v>0</v>
      </c>
      <c r="J80" s="115">
        <f>SUM('2-1_使用量:2-20_使用量'!J33)</f>
        <v>0</v>
      </c>
      <c r="K80" s="116">
        <f>SUM('2-1_使用量:2-20_使用量'!K33)</f>
        <v>0</v>
      </c>
      <c r="L80" s="117" t="s">
        <v>96</v>
      </c>
      <c r="M80" s="118"/>
      <c r="N80" s="75"/>
      <c r="O80" s="52"/>
      <c r="P80" s="186">
        <f>SUM('2-1_使用量:2-20_使用量'!P33)</f>
        <v>0</v>
      </c>
      <c r="Q80" s="186">
        <f>SUM('2-1_使用量:2-20_使用量'!Q33)</f>
        <v>0</v>
      </c>
    </row>
    <row r="81" spans="2:24" ht="11.1" customHeight="1">
      <c r="B81" s="102"/>
      <c r="C81" s="119"/>
      <c r="D81" s="662"/>
      <c r="E81" s="648" t="str">
        <f>IF('1_排出係数'!E69="","",'1_排出係数'!E69)</f>
        <v/>
      </c>
      <c r="F81" s="649"/>
      <c r="G81" s="650"/>
      <c r="H81" s="113">
        <f>'1_排出係数'!Q69</f>
        <v>0</v>
      </c>
      <c r="I81" s="114">
        <f>SUM('2-1_使用量:2-20_使用量'!I34)</f>
        <v>0</v>
      </c>
      <c r="J81" s="115">
        <f>SUM('2-1_使用量:2-20_使用量'!J34)</f>
        <v>0</v>
      </c>
      <c r="K81" s="116">
        <f>SUM('2-1_使用量:2-20_使用量'!K34)</f>
        <v>0</v>
      </c>
      <c r="L81" s="117" t="s">
        <v>96</v>
      </c>
      <c r="M81" s="118"/>
      <c r="N81" s="75"/>
      <c r="O81" s="52"/>
      <c r="P81" s="186">
        <f>SUM('2-1_使用量:2-20_使用量'!P34)</f>
        <v>0</v>
      </c>
      <c r="Q81" s="186">
        <f>SUM('2-1_使用量:2-20_使用量'!Q34)</f>
        <v>0</v>
      </c>
    </row>
    <row r="82" spans="2:24" ht="11.1" customHeight="1">
      <c r="B82" s="102"/>
      <c r="C82" s="119"/>
      <c r="D82" s="662"/>
      <c r="E82" s="648" t="str">
        <f>IF('1_排出係数'!E70="","",'1_排出係数'!E70)</f>
        <v/>
      </c>
      <c r="F82" s="649"/>
      <c r="G82" s="650"/>
      <c r="H82" s="113">
        <f>'1_排出係数'!Q70</f>
        <v>0</v>
      </c>
      <c r="I82" s="114">
        <f>SUM('2-1_使用量:2-20_使用量'!I35)</f>
        <v>0</v>
      </c>
      <c r="J82" s="115">
        <f>SUM('2-1_使用量:2-20_使用量'!J35)</f>
        <v>0</v>
      </c>
      <c r="K82" s="116">
        <f>SUM('2-1_使用量:2-20_使用量'!K35)</f>
        <v>0</v>
      </c>
      <c r="L82" s="117" t="s">
        <v>96</v>
      </c>
      <c r="M82" s="118"/>
      <c r="N82" s="75"/>
      <c r="O82" s="52"/>
      <c r="P82" s="186">
        <f>SUM('2-1_使用量:2-20_使用量'!P35)</f>
        <v>0</v>
      </c>
      <c r="Q82" s="186">
        <f>SUM('2-1_使用量:2-20_使用量'!Q35)</f>
        <v>0</v>
      </c>
    </row>
    <row r="83" spans="2:24" ht="11.1" customHeight="1">
      <c r="B83" s="102"/>
      <c r="C83" s="119"/>
      <c r="D83" s="662"/>
      <c r="E83" s="648" t="str">
        <f>IF('1_排出係数'!E71="","",'1_排出係数'!E71)</f>
        <v/>
      </c>
      <c r="F83" s="649"/>
      <c r="G83" s="650"/>
      <c r="H83" s="113">
        <f>'1_排出係数'!Q71</f>
        <v>0</v>
      </c>
      <c r="I83" s="114">
        <f>SUM('2-1_使用量:2-20_使用量'!I36)</f>
        <v>0</v>
      </c>
      <c r="J83" s="115">
        <f>SUM('2-1_使用量:2-20_使用量'!J36)</f>
        <v>0</v>
      </c>
      <c r="K83" s="116">
        <f>SUM('2-1_使用量:2-20_使用量'!K36)</f>
        <v>0</v>
      </c>
      <c r="L83" s="117" t="s">
        <v>96</v>
      </c>
      <c r="M83" s="118"/>
      <c r="N83" s="75"/>
      <c r="O83" s="52"/>
      <c r="P83" s="186">
        <f>SUM('2-1_使用量:2-20_使用量'!P36)</f>
        <v>0</v>
      </c>
      <c r="Q83" s="186">
        <f>SUM('2-1_使用量:2-20_使用量'!Q36)</f>
        <v>0</v>
      </c>
    </row>
    <row r="84" spans="2:24" ht="11.1" customHeight="1">
      <c r="B84" s="102"/>
      <c r="C84" s="120"/>
      <c r="D84" s="663"/>
      <c r="E84" s="648" t="str">
        <f>IF('1_排出係数'!E72="","",'1_排出係数'!E72)</f>
        <v/>
      </c>
      <c r="F84" s="649"/>
      <c r="G84" s="650"/>
      <c r="H84" s="113">
        <f>'1_排出係数'!Q72</f>
        <v>0</v>
      </c>
      <c r="I84" s="114">
        <f>SUM('2-1_使用量:2-20_使用量'!I37)</f>
        <v>0</v>
      </c>
      <c r="J84" s="115">
        <f>SUM('2-1_使用量:2-20_使用量'!J37)</f>
        <v>0</v>
      </c>
      <c r="K84" s="116">
        <f>SUM('2-1_使用量:2-20_使用量'!K37)</f>
        <v>0</v>
      </c>
      <c r="L84" s="121" t="s">
        <v>96</v>
      </c>
      <c r="M84" s="118"/>
      <c r="N84" s="75"/>
      <c r="O84" s="52"/>
      <c r="P84" s="186">
        <f>SUM('2-1_使用量:2-20_使用量'!P37)</f>
        <v>0</v>
      </c>
      <c r="Q84" s="186">
        <f>SUM('2-1_使用量:2-20_使用量'!Q37)</f>
        <v>0</v>
      </c>
    </row>
    <row r="85" spans="2:24" ht="11.1" customHeight="1">
      <c r="B85" s="102"/>
      <c r="C85" s="644" t="s">
        <v>98</v>
      </c>
      <c r="D85" s="645"/>
      <c r="E85" s="648" t="s">
        <v>99</v>
      </c>
      <c r="F85" s="649"/>
      <c r="G85" s="650"/>
      <c r="H85" s="122"/>
      <c r="I85" s="114">
        <f>SUM('2-1_使用量:2-20_使用量'!U78)</f>
        <v>0</v>
      </c>
      <c r="J85" s="122"/>
      <c r="K85" s="116">
        <f>I85</f>
        <v>0</v>
      </c>
      <c r="L85" s="117" t="s">
        <v>96</v>
      </c>
      <c r="M85" s="123">
        <f>IF(I85="","",I85*'1_排出係数'!K73)</f>
        <v>0</v>
      </c>
      <c r="N85" s="75"/>
      <c r="O85" s="52"/>
    </row>
    <row r="86" spans="2:24" ht="11.1" customHeight="1">
      <c r="B86" s="102"/>
      <c r="C86" s="500"/>
      <c r="D86" s="501"/>
      <c r="E86" s="648" t="s">
        <v>100</v>
      </c>
      <c r="F86" s="649"/>
      <c r="G86" s="650"/>
      <c r="H86" s="122"/>
      <c r="I86" s="114">
        <f>SUM('2-1_使用量:2-20_使用量'!U79)</f>
        <v>0</v>
      </c>
      <c r="J86" s="122"/>
      <c r="K86" s="116">
        <f t="shared" ref="K86:K88" si="0">I86</f>
        <v>0</v>
      </c>
      <c r="L86" s="117" t="s">
        <v>96</v>
      </c>
      <c r="M86" s="123">
        <f>IF(I86="","",I86*'1_排出係数'!K74)</f>
        <v>0</v>
      </c>
      <c r="N86" s="75"/>
      <c r="O86" s="52"/>
    </row>
    <row r="87" spans="2:24" ht="11.1" customHeight="1">
      <c r="B87" s="102"/>
      <c r="C87" s="500"/>
      <c r="D87" s="501"/>
      <c r="E87" s="648" t="s">
        <v>101</v>
      </c>
      <c r="F87" s="649"/>
      <c r="G87" s="650"/>
      <c r="H87" s="122"/>
      <c r="I87" s="114">
        <f>SUM('2-1_使用量:2-20_使用量'!U80)</f>
        <v>0</v>
      </c>
      <c r="J87" s="122"/>
      <c r="K87" s="116">
        <f t="shared" si="0"/>
        <v>0</v>
      </c>
      <c r="L87" s="117" t="s">
        <v>96</v>
      </c>
      <c r="M87" s="123">
        <f>IF(I87="","",I87*'1_排出係数'!K75)</f>
        <v>0</v>
      </c>
      <c r="N87" s="75"/>
      <c r="O87" s="52"/>
    </row>
    <row r="88" spans="2:24" ht="11.1" customHeight="1">
      <c r="B88" s="102"/>
      <c r="C88" s="646"/>
      <c r="D88" s="647"/>
      <c r="E88" s="651" t="s">
        <v>102</v>
      </c>
      <c r="F88" s="652"/>
      <c r="G88" s="653"/>
      <c r="H88" s="124"/>
      <c r="I88" s="125">
        <f>SUM('2-1_使用量:2-20_使用量'!U81)</f>
        <v>0</v>
      </c>
      <c r="J88" s="124"/>
      <c r="K88" s="126">
        <f t="shared" si="0"/>
        <v>0</v>
      </c>
      <c r="L88" s="127" t="s">
        <v>96</v>
      </c>
      <c r="M88" s="128">
        <f>IF(I88="","",I88*'1_排出係数'!K76)</f>
        <v>0</v>
      </c>
      <c r="N88" s="83"/>
      <c r="O88" s="52"/>
    </row>
    <row r="89" spans="2:24" ht="15" customHeight="1" thickBot="1">
      <c r="B89" s="129"/>
      <c r="C89" s="633" t="s">
        <v>103</v>
      </c>
      <c r="D89" s="634"/>
      <c r="E89" s="634"/>
      <c r="F89" s="634"/>
      <c r="G89" s="634"/>
      <c r="H89" s="635"/>
      <c r="I89" s="130" t="str">
        <f>IF(SUM(I79,I85:I88)=0,"",SUM(I79,I85:I88))</f>
        <v/>
      </c>
      <c r="J89" s="131" t="str">
        <f>IF(J79=0,"",J79)</f>
        <v/>
      </c>
      <c r="K89" s="132" t="str">
        <f>IF(SUM(K79,K85:K88)=0,"",SUM(K79,K85:K88))</f>
        <v/>
      </c>
      <c r="L89" s="133" t="s">
        <v>96</v>
      </c>
      <c r="M89" s="134" t="str">
        <f>IF(SUM(M79,M85:M88)=0,"",SUM(M79,M85:M88))</f>
        <v/>
      </c>
      <c r="N89" s="135" t="str">
        <f>IF(N79=0,"",N79)</f>
        <v/>
      </c>
      <c r="O89" s="52"/>
    </row>
    <row r="90" spans="2:24" ht="15" customHeight="1" thickTop="1" thickBot="1">
      <c r="B90" s="590" t="s">
        <v>104</v>
      </c>
      <c r="C90" s="591"/>
      <c r="D90" s="591"/>
      <c r="E90" s="591"/>
      <c r="F90" s="591"/>
      <c r="G90" s="591"/>
      <c r="H90" s="592"/>
      <c r="I90" s="136" t="s">
        <v>90</v>
      </c>
      <c r="J90" s="137" t="s">
        <v>90</v>
      </c>
      <c r="K90" s="138" t="s">
        <v>90</v>
      </c>
      <c r="L90" s="139" t="s">
        <v>90</v>
      </c>
      <c r="M90" s="140">
        <f>SUM(M76,M89)</f>
        <v>0</v>
      </c>
      <c r="N90" s="141">
        <f>SUM(N76,N89)</f>
        <v>0</v>
      </c>
      <c r="O90" s="52"/>
    </row>
    <row r="91" spans="2:24" ht="7.5" customHeight="1">
      <c r="B91" s="142"/>
      <c r="C91" s="142"/>
      <c r="D91" s="143"/>
      <c r="E91" s="144"/>
      <c r="F91" s="144"/>
      <c r="G91" s="145"/>
      <c r="H91" s="145"/>
      <c r="I91" s="146"/>
      <c r="J91" s="146"/>
      <c r="K91" s="146"/>
      <c r="L91" s="147"/>
      <c r="M91" s="146"/>
      <c r="N91" s="146"/>
      <c r="O91" s="52"/>
    </row>
    <row r="92" spans="2:24" ht="11.4" customHeight="1">
      <c r="B92" s="142"/>
      <c r="C92" s="142"/>
      <c r="D92" s="143"/>
      <c r="E92" s="144"/>
      <c r="F92" s="144"/>
      <c r="G92" s="145"/>
      <c r="H92" s="145"/>
      <c r="I92" s="146"/>
      <c r="J92" s="636" t="s">
        <v>105</v>
      </c>
      <c r="K92" s="637"/>
      <c r="L92" s="637"/>
      <c r="M92" s="638"/>
      <c r="N92" s="148" t="str">
        <f>IFERROR(SUM($K$85:$K$88)/$K$89,"")</f>
        <v/>
      </c>
      <c r="O92" s="52"/>
    </row>
    <row r="93" spans="2:24" ht="11.4" customHeight="1">
      <c r="B93" s="142"/>
      <c r="C93" s="142"/>
      <c r="D93" s="143"/>
      <c r="E93" s="144"/>
      <c r="F93" s="144"/>
      <c r="G93" s="145"/>
      <c r="H93" s="145"/>
      <c r="I93" s="146"/>
      <c r="J93" s="636" t="s">
        <v>106</v>
      </c>
      <c r="K93" s="637"/>
      <c r="L93" s="637"/>
      <c r="M93" s="638"/>
      <c r="N93" s="148" t="str">
        <f>IFERROR(SUM($M$49:$M$55,$M$72:$M$75)/$M$76,"")</f>
        <v/>
      </c>
      <c r="O93" s="52"/>
    </row>
    <row r="94" spans="2:24" ht="7.5" customHeight="1" thickBot="1">
      <c r="B94" s="142"/>
      <c r="C94" s="142"/>
      <c r="D94" s="143"/>
      <c r="E94" s="144"/>
      <c r="F94" s="144"/>
      <c r="G94" s="145"/>
      <c r="H94" s="145"/>
      <c r="I94" s="146"/>
      <c r="J94" s="146"/>
      <c r="K94" s="146"/>
      <c r="L94" s="147"/>
      <c r="M94" s="146"/>
      <c r="N94" s="146"/>
      <c r="O94" s="52"/>
      <c r="X94" s="31"/>
    </row>
    <row r="95" spans="2:24" s="31" customFormat="1" ht="15" customHeight="1">
      <c r="B95" s="149" t="s">
        <v>242</v>
      </c>
      <c r="C95" s="150"/>
      <c r="D95" s="151"/>
      <c r="E95" s="151"/>
      <c r="F95" s="151"/>
      <c r="G95" s="151"/>
      <c r="H95" s="152"/>
      <c r="I95" s="639" t="s">
        <v>107</v>
      </c>
      <c r="J95" s="640"/>
      <c r="K95" s="641"/>
      <c r="L95" s="153" t="s">
        <v>20</v>
      </c>
      <c r="M95" s="642" t="s">
        <v>247</v>
      </c>
      <c r="N95" s="643"/>
    </row>
    <row r="96" spans="2:24" ht="11.1" customHeight="1">
      <c r="B96" s="102"/>
      <c r="C96" s="622" t="s">
        <v>245</v>
      </c>
      <c r="D96" s="420" t="s">
        <v>108</v>
      </c>
      <c r="E96" s="420"/>
      <c r="F96" s="420"/>
      <c r="G96" s="420"/>
      <c r="H96" s="421"/>
      <c r="I96" s="730">
        <f>SUM('2-1_使用量:2-20_使用量'!I50)</f>
        <v>0</v>
      </c>
      <c r="J96" s="731"/>
      <c r="K96" s="732"/>
      <c r="L96" s="154" t="s">
        <v>96</v>
      </c>
      <c r="M96" s="730">
        <f>IF(I96="","",I96*'1_排出係数'!O67)</f>
        <v>0</v>
      </c>
      <c r="N96" s="733"/>
    </row>
    <row r="97" spans="2:15" ht="11.1" customHeight="1">
      <c r="B97" s="102"/>
      <c r="C97" s="623"/>
      <c r="D97" s="420" t="s">
        <v>244</v>
      </c>
      <c r="E97" s="420"/>
      <c r="F97" s="420"/>
      <c r="G97" s="420"/>
      <c r="H97" s="421"/>
      <c r="I97" s="730">
        <f>SUM('2-1_使用量:2-20_使用量'!I51)</f>
        <v>0</v>
      </c>
      <c r="J97" s="731"/>
      <c r="K97" s="732"/>
      <c r="L97" s="155" t="s">
        <v>109</v>
      </c>
      <c r="M97" s="730">
        <f>IF(I97="","",I97)</f>
        <v>0</v>
      </c>
      <c r="N97" s="733"/>
    </row>
    <row r="98" spans="2:15" ht="11.1" customHeight="1">
      <c r="B98" s="102"/>
      <c r="C98" s="623"/>
      <c r="D98" s="420" t="s">
        <v>110</v>
      </c>
      <c r="E98" s="420"/>
      <c r="F98" s="420"/>
      <c r="G98" s="420"/>
      <c r="H98" s="421"/>
      <c r="I98" s="730">
        <f>SUM('2-1_使用量:2-20_使用量'!I52)</f>
        <v>0</v>
      </c>
      <c r="J98" s="731"/>
      <c r="K98" s="732"/>
      <c r="L98" s="155" t="s">
        <v>109</v>
      </c>
      <c r="M98" s="730">
        <f>IF(I98="","",I98)</f>
        <v>0</v>
      </c>
      <c r="N98" s="733"/>
    </row>
    <row r="99" spans="2:15" ht="11.1" customHeight="1">
      <c r="B99" s="102"/>
      <c r="C99" s="623"/>
      <c r="D99" s="422" t="s">
        <v>111</v>
      </c>
      <c r="E99" s="422"/>
      <c r="F99" s="422"/>
      <c r="G99" s="422"/>
      <c r="H99" s="423"/>
      <c r="I99" s="726">
        <f>SUM('2-1_使用量:2-20_使用量'!I53)</f>
        <v>0</v>
      </c>
      <c r="J99" s="727"/>
      <c r="K99" s="728"/>
      <c r="L99" s="154" t="s">
        <v>96</v>
      </c>
      <c r="M99" s="726">
        <f>IF(I99="","",I99*'1_排出係数'!O67)</f>
        <v>0</v>
      </c>
      <c r="N99" s="729"/>
    </row>
    <row r="100" spans="2:15" ht="11.1" customHeight="1">
      <c r="B100" s="102"/>
      <c r="C100" s="623"/>
      <c r="D100" s="424" t="s">
        <v>112</v>
      </c>
      <c r="E100" s="424"/>
      <c r="F100" s="424"/>
      <c r="G100" s="424"/>
      <c r="H100" s="425"/>
      <c r="I100" s="730">
        <f>SUM('2-1_使用量:2-20_使用量'!I54)</f>
        <v>0</v>
      </c>
      <c r="J100" s="731"/>
      <c r="K100" s="732"/>
      <c r="L100" s="155" t="s">
        <v>81</v>
      </c>
      <c r="M100" s="730">
        <f>IF(I100="","",I100*'1_排出係数'!O59)</f>
        <v>0</v>
      </c>
      <c r="N100" s="733"/>
    </row>
    <row r="101" spans="2:15" ht="11.1" customHeight="1">
      <c r="B101" s="102"/>
      <c r="C101" s="623"/>
      <c r="D101" s="426" t="s">
        <v>113</v>
      </c>
      <c r="E101" s="426"/>
      <c r="F101" s="426"/>
      <c r="G101" s="426"/>
      <c r="H101" s="427"/>
      <c r="I101" s="598">
        <f>SUM('2-1_使用量:2-20_使用量'!I55)</f>
        <v>0</v>
      </c>
      <c r="J101" s="599"/>
      <c r="K101" s="600"/>
      <c r="L101" s="156" t="s">
        <v>96</v>
      </c>
      <c r="M101" s="598" cm="1">
        <f t="array" ref="M101">IF(I101="","",SUMPRODUCT('1_排出係数'!O67-H80:H84,Q80:Q84))</f>
        <v>0</v>
      </c>
      <c r="N101" s="601"/>
    </row>
    <row r="102" spans="2:15" ht="11.4" customHeight="1">
      <c r="B102" s="102"/>
      <c r="C102" s="623"/>
      <c r="D102" s="624" t="s">
        <v>114</v>
      </c>
      <c r="E102" s="625"/>
      <c r="F102" s="626"/>
      <c r="G102" s="428" t="s">
        <v>115</v>
      </c>
      <c r="H102" s="429"/>
      <c r="I102" s="602" t="s">
        <v>90</v>
      </c>
      <c r="J102" s="603"/>
      <c r="K102" s="604"/>
      <c r="L102" s="154" t="s">
        <v>116</v>
      </c>
      <c r="M102" s="605">
        <f>IF(SUM(M96,M99,M101)&gt;N89,N89,SUM(M96,M99,M101))</f>
        <v>0</v>
      </c>
      <c r="N102" s="606"/>
    </row>
    <row r="103" spans="2:15" ht="10.5" customHeight="1">
      <c r="B103" s="102"/>
      <c r="C103" s="623"/>
      <c r="D103" s="627"/>
      <c r="E103" s="628"/>
      <c r="F103" s="629"/>
      <c r="G103" s="430" t="s">
        <v>79</v>
      </c>
      <c r="H103" s="425"/>
      <c r="I103" s="607" t="s">
        <v>116</v>
      </c>
      <c r="J103" s="608"/>
      <c r="K103" s="609"/>
      <c r="L103" s="155" t="s">
        <v>116</v>
      </c>
      <c r="M103" s="610">
        <f>IF(M100&gt;SUM(N68:N71),SUM(N68:N71),M100)</f>
        <v>0</v>
      </c>
      <c r="N103" s="611"/>
    </row>
    <row r="104" spans="2:15" ht="11.4" customHeight="1">
      <c r="B104" s="102"/>
      <c r="C104" s="623"/>
      <c r="D104" s="627"/>
      <c r="E104" s="628"/>
      <c r="F104" s="629"/>
      <c r="G104" s="431" t="s">
        <v>117</v>
      </c>
      <c r="H104" s="432"/>
      <c r="I104" s="612" t="s">
        <v>116</v>
      </c>
      <c r="J104" s="613"/>
      <c r="K104" s="614"/>
      <c r="L104" s="433" t="s">
        <v>116</v>
      </c>
      <c r="M104" s="615">
        <f>SUM(M97:N98)</f>
        <v>0</v>
      </c>
      <c r="N104" s="616"/>
    </row>
    <row r="105" spans="2:15" ht="27.45" customHeight="1" thickBot="1">
      <c r="B105" s="102"/>
      <c r="C105" s="630" t="s">
        <v>243</v>
      </c>
      <c r="D105" s="631"/>
      <c r="E105" s="631"/>
      <c r="F105" s="631"/>
      <c r="G105" s="631"/>
      <c r="H105" s="632"/>
      <c r="I105" s="617" t="s">
        <v>248</v>
      </c>
      <c r="J105" s="618"/>
      <c r="K105" s="619"/>
      <c r="L105" s="380" t="s">
        <v>109</v>
      </c>
      <c r="M105" s="620">
        <f>SUM('2-1_使用量:2-20_使用量'!M59)</f>
        <v>0</v>
      </c>
      <c r="N105" s="621"/>
    </row>
    <row r="106" spans="2:15" ht="15" customHeight="1" thickTop="1" thickBot="1">
      <c r="B106" s="590" t="s">
        <v>104</v>
      </c>
      <c r="C106" s="591"/>
      <c r="D106" s="591"/>
      <c r="E106" s="591"/>
      <c r="F106" s="591"/>
      <c r="G106" s="591"/>
      <c r="H106" s="592"/>
      <c r="I106" s="593" t="s">
        <v>90</v>
      </c>
      <c r="J106" s="594"/>
      <c r="K106" s="595"/>
      <c r="L106" s="157" t="s">
        <v>90</v>
      </c>
      <c r="M106" s="596">
        <f>SUM(M102:N105)</f>
        <v>0</v>
      </c>
      <c r="N106" s="597"/>
      <c r="O106" s="52"/>
    </row>
  </sheetData>
  <sheetProtection algorithmName="SHA-512" hashValue="KWxknVCzwxHAZBgOM3m/5XsMuz50u4oz2kKmxm2hoCGgLseK4EAOvS1YfeUvwv/ZVlkEi3MxD1/TI9Iw8xz4hw==" saltValue="gRZlNPRbMzjXeSCIw7vsLg==" spinCount="100000" sheet="1" formatCells="0"/>
  <mergeCells count="79">
    <mergeCell ref="I99:K99"/>
    <mergeCell ref="M99:N99"/>
    <mergeCell ref="I100:K100"/>
    <mergeCell ref="M100:N100"/>
    <mergeCell ref="I96:K96"/>
    <mergeCell ref="M96:N96"/>
    <mergeCell ref="I97:K97"/>
    <mergeCell ref="M97:N97"/>
    <mergeCell ref="I98:K98"/>
    <mergeCell ref="M98:N98"/>
    <mergeCell ref="F4:L4"/>
    <mergeCell ref="B6:E7"/>
    <mergeCell ref="F6:G7"/>
    <mergeCell ref="H6:H7"/>
    <mergeCell ref="J6:L9"/>
    <mergeCell ref="N6:N9"/>
    <mergeCell ref="P6:R9"/>
    <mergeCell ref="S6:S9"/>
    <mergeCell ref="T6:T9"/>
    <mergeCell ref="B8:E9"/>
    <mergeCell ref="F8:G9"/>
    <mergeCell ref="H8:H9"/>
    <mergeCell ref="M6:M9"/>
    <mergeCell ref="B10:E11"/>
    <mergeCell ref="F10:G11"/>
    <mergeCell ref="H10:H11"/>
    <mergeCell ref="B12:E13"/>
    <mergeCell ref="F12:G13"/>
    <mergeCell ref="H12:H13"/>
    <mergeCell ref="C68:C75"/>
    <mergeCell ref="C18:H18"/>
    <mergeCell ref="C19:C48"/>
    <mergeCell ref="D32:D33"/>
    <mergeCell ref="D34:D39"/>
    <mergeCell ref="E34:E36"/>
    <mergeCell ref="E37:E38"/>
    <mergeCell ref="E47:G47"/>
    <mergeCell ref="E48:G48"/>
    <mergeCell ref="C49:C67"/>
    <mergeCell ref="E55:G55"/>
    <mergeCell ref="D59:D60"/>
    <mergeCell ref="E66:G66"/>
    <mergeCell ref="E67:G67"/>
    <mergeCell ref="C76:H76"/>
    <mergeCell ref="C78:F78"/>
    <mergeCell ref="C79:D79"/>
    <mergeCell ref="D80:D84"/>
    <mergeCell ref="E80:G80"/>
    <mergeCell ref="E81:G81"/>
    <mergeCell ref="E82:G82"/>
    <mergeCell ref="E83:G83"/>
    <mergeCell ref="E84:G84"/>
    <mergeCell ref="C85:D88"/>
    <mergeCell ref="E85:G85"/>
    <mergeCell ref="E86:G86"/>
    <mergeCell ref="E87:G87"/>
    <mergeCell ref="E88:G88"/>
    <mergeCell ref="C89:H89"/>
    <mergeCell ref="B90:H90"/>
    <mergeCell ref="J92:M92"/>
    <mergeCell ref="J93:M93"/>
    <mergeCell ref="I95:K95"/>
    <mergeCell ref="M95:N95"/>
    <mergeCell ref="B106:H106"/>
    <mergeCell ref="I106:K106"/>
    <mergeCell ref="M106:N106"/>
    <mergeCell ref="I101:K101"/>
    <mergeCell ref="M101:N101"/>
    <mergeCell ref="I102:K102"/>
    <mergeCell ref="M102:N102"/>
    <mergeCell ref="I103:K103"/>
    <mergeCell ref="M103:N103"/>
    <mergeCell ref="I104:K104"/>
    <mergeCell ref="M104:N104"/>
    <mergeCell ref="I105:K105"/>
    <mergeCell ref="M105:N105"/>
    <mergeCell ref="C96:C104"/>
    <mergeCell ref="D102:F104"/>
    <mergeCell ref="C105:H105"/>
  </mergeCells>
  <phoneticPr fontId="4"/>
  <printOptions horizontalCentered="1" verticalCentered="1"/>
  <pageMargins left="0.19685039370078741" right="0.19685039370078741" top="0.39370078740157483" bottom="0.39370078740157483" header="0.19685039370078741" footer="0.31496062992125984"/>
  <pageSetup paperSize="9" scale="66" orientation="portrait" blackAndWhite="1" r:id="rId1"/>
  <headerFooter scaleWithDoc="0"/>
  <legacyDrawing r:id="rId2"/>
  <extLst>
    <ext xmlns:x14="http://schemas.microsoft.com/office/spreadsheetml/2009/9/main" uri="{78C0D931-6437-407d-A8EE-F0AAD7539E65}">
      <x14:conditionalFormattings>
        <x14:conditionalFormatting xmlns:xm="http://schemas.microsoft.com/office/excel/2006/main">
          <x14:cfRule type="expression" priority="1" id="{D68FFA82-4029-4DB5-BD46-2B42BD281C21}">
            <xm:f>'1_排出係数'!$P$4="任意"</xm:f>
            <x14:dxf>
              <numFmt numFmtId="196" formatCode="#,##0.00_ "/>
            </x14:dxf>
          </x14:cfRule>
          <x14:cfRule type="expression" priority="2" id="{E0597099-A423-4590-B279-AC2AFA9BB292}">
            <xm:f>'1_排出係数'!$P$4="義務"</xm:f>
            <x14:dxf>
              <numFmt numFmtId="195" formatCode="#,##0_ "/>
            </x14:dxf>
          </x14:cfRule>
          <xm:sqref>F6:G13 N10:N13</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2B4EB-36C8-4152-B2AE-ECE795563D66}">
  <sheetPr codeName="Sheet10">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7</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bgL6vjX38/ikd7pAS7tF+yPXkTzeNsrs3FPQ1hhc+dcRsHx64u5AuLLY3lf04Df0dYAXazofddTQyQOzq1eNPw==" saltValue="lDQSXbwLIcnlVLwNXbHcPQ=="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52" priority="4">
      <formula>$P26="無"</formula>
    </cfRule>
  </conditionalFormatting>
  <dataValidations count="3">
    <dataValidation type="list" allowBlank="1" showInputMessage="1" showErrorMessage="1" sqref="D30:H30" xr:uid="{4EA1BD0A-27BE-4399-8CEA-F76FF50E1574}">
      <formula1>OFFSET(#REF!,0,0,COUNTA($V$36:$V$89),1)</formula1>
    </dataValidation>
    <dataValidation type="list" allowBlank="1" showInputMessage="1" showErrorMessage="1" sqref="D26:H29" xr:uid="{8F45D4C1-56E7-493D-9BAB-1A147B1495E7}">
      <formula1>OFFSET($R$17,,,COUNTA($R$17:$R$73)-COUNTBLANK($R$17:$R$73),1)</formula1>
    </dataValidation>
    <dataValidation type="list" showInputMessage="1" showErrorMessage="1" sqref="L21" xr:uid="{726CFAE3-5721-4F03-BE9A-9D9833480E59}">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C836ACF7-7A3C-47A3-8128-C85813C6AC3E}">
            <xm:f>'1_排出係数'!$P$4="任意"</xm:f>
            <x14:dxf>
              <numFmt numFmtId="196" formatCode="#,##0.00_ "/>
            </x14:dxf>
          </x14:cfRule>
          <x14:cfRule type="expression" priority="3" id="{5EFA0878-55ED-48D5-9361-FE2D589AFA69}">
            <xm:f>'1_排出係数'!$P$4="義務"</xm:f>
            <x14:dxf>
              <numFmt numFmtId="195" formatCode="#,##0_ "/>
            </x14:dxf>
          </x14:cfRule>
          <xm:sqref>G8:H11 M8:M11</xm:sqref>
        </x14:conditionalFormatting>
        <x14:conditionalFormatting xmlns:xm="http://schemas.microsoft.com/office/excel/2006/main">
          <x14:cfRule type="expression" priority="1" id="{E26D59E7-6C07-4ADD-B105-121405603264}">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3E66351-734A-4AEA-BC0C-4641B448C097}">
          <x14:formula1>
            <xm:f>'1_排出係数'!$X$56:$X$57</xm:f>
          </x14:formula1>
          <xm:sqref>E40:G40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C2383-42E8-4616-B0AE-88079E27DAF5}">
  <sheetPr codeName="Sheet11">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8</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eYvf7fOvYeMpGb/Sq0dq5H7JfpCljsnIDOuouCnoop9NoecX++jCgYD1viukV1pVdtJmsP4oV3zdPk/vQ0emJQ==" saltValue="aoERe+Ufj11VpStU+OHQ9A=="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48" priority="4">
      <formula>$P26="無"</formula>
    </cfRule>
  </conditionalFormatting>
  <dataValidations count="3">
    <dataValidation type="list" allowBlank="1" showInputMessage="1" showErrorMessage="1" sqref="D30:H30" xr:uid="{C24EA1BC-1349-4C51-85A5-ED5500F32430}">
      <formula1>OFFSET(#REF!,0,0,COUNTA($V$36:$V$89),1)</formula1>
    </dataValidation>
    <dataValidation type="list" allowBlank="1" showInputMessage="1" showErrorMessage="1" sqref="D26:H29" xr:uid="{1608BAE6-2E42-4961-876E-00352FF9AE03}">
      <formula1>OFFSET($R$17,,,COUNTA($R$17:$R$73)-COUNTBLANK($R$17:$R$73),1)</formula1>
    </dataValidation>
    <dataValidation type="list" showInputMessage="1" showErrorMessage="1" sqref="L21" xr:uid="{5B1D6189-93B4-4D51-ABB1-C2A4716EAEF3}">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7177E0DD-9D74-4F3A-8859-A24F3F6E1579}">
            <xm:f>'1_排出係数'!$P$4="任意"</xm:f>
            <x14:dxf>
              <numFmt numFmtId="196" formatCode="#,##0.00_ "/>
            </x14:dxf>
          </x14:cfRule>
          <x14:cfRule type="expression" priority="3" id="{7C5D9EBB-C636-4AF4-9DFC-70BA811043E1}">
            <xm:f>'1_排出係数'!$P$4="義務"</xm:f>
            <x14:dxf>
              <numFmt numFmtId="195" formatCode="#,##0_ "/>
            </x14:dxf>
          </x14:cfRule>
          <xm:sqref>G8:H11 M8:M11</xm:sqref>
        </x14:conditionalFormatting>
        <x14:conditionalFormatting xmlns:xm="http://schemas.microsoft.com/office/excel/2006/main">
          <x14:cfRule type="expression" priority="1" id="{144DCB0E-E700-459D-A427-1C8279CFB74E}">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A14F9A3-9460-4E95-8E8E-ABF10C5B7FBF}">
          <x14:formula1>
            <xm:f>'1_排出係数'!$X$56:$X$57</xm:f>
          </x14:formula1>
          <xm:sqref>E40:G40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BFC1C-F36C-4837-B05D-8EC120747FF1}">
  <sheetPr codeName="Sheet12">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9</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XIIYmZO3B1FR3k0mipev/vnAMbjAOQ77LkNxLEqJLabt84ih5NhgzpI3ii8WseLIpNT+nDCDpfplkfJ78aJ7Aw==" saltValue="lzyaEZfl59obPySzGUYlOw=="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44" priority="4">
      <formula>$P26="無"</formula>
    </cfRule>
  </conditionalFormatting>
  <dataValidations count="3">
    <dataValidation type="list" allowBlank="1" showInputMessage="1" showErrorMessage="1" sqref="D30:H30" xr:uid="{7B0691CD-F002-45C9-AD18-CFA2C875FE91}">
      <formula1>OFFSET(#REF!,0,0,COUNTA($V$36:$V$89),1)</formula1>
    </dataValidation>
    <dataValidation type="list" allowBlank="1" showInputMessage="1" showErrorMessage="1" sqref="D26:H29" xr:uid="{B8AEE1EA-6A73-41FD-8DED-57CD4D983926}">
      <formula1>OFFSET($R$17,,,COUNTA($R$17:$R$73)-COUNTBLANK($R$17:$R$73),1)</formula1>
    </dataValidation>
    <dataValidation type="list" showInputMessage="1" showErrorMessage="1" sqref="L21" xr:uid="{09E7D464-2F09-4C9F-B75B-AF11597811A5}">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72027EFD-0112-49BD-AADA-18E72C2FDD13}">
            <xm:f>'1_排出係数'!$P$4="任意"</xm:f>
            <x14:dxf>
              <numFmt numFmtId="196" formatCode="#,##0.00_ "/>
            </x14:dxf>
          </x14:cfRule>
          <x14:cfRule type="expression" priority="3" id="{12509B97-B85E-4DA5-A27F-B6F94CD1E93C}">
            <xm:f>'1_排出係数'!$P$4="義務"</xm:f>
            <x14:dxf>
              <numFmt numFmtId="195" formatCode="#,##0_ "/>
            </x14:dxf>
          </x14:cfRule>
          <xm:sqref>G8:H11 M8:M11</xm:sqref>
        </x14:conditionalFormatting>
        <x14:conditionalFormatting xmlns:xm="http://schemas.microsoft.com/office/excel/2006/main">
          <x14:cfRule type="expression" priority="1" id="{E7E1F153-E863-4A08-B528-CBF8C61BF9E0}">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4A2BCC1-1D9F-47DA-9BEC-25EF9A85309B}">
          <x14:formula1>
            <xm:f>'1_排出係数'!$X$56:$X$57</xm:f>
          </x14:formula1>
          <xm:sqref>E40:G40</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7BB15-3BA1-44C3-9035-4BD77ACEA183}">
  <sheetPr codeName="Sheet13">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10</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cAnMOpIqrqT32qPMPAzoqzKh+C9pcXIOMmnfrpN3KQttvmEfAlqtzsTURiIj9x537nhT79gCXGbkupcdHazHqg==" saltValue="ipA75Y9O7xLRCV0IZugFHA=="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40" priority="4">
      <formula>$P26="無"</formula>
    </cfRule>
  </conditionalFormatting>
  <dataValidations count="3">
    <dataValidation type="list" allowBlank="1" showInputMessage="1" showErrorMessage="1" sqref="D30:H30" xr:uid="{C9B24250-C492-4D66-81CB-1A6F94694289}">
      <formula1>OFFSET(#REF!,0,0,COUNTA($V$36:$V$89),1)</formula1>
    </dataValidation>
    <dataValidation type="list" allowBlank="1" showInputMessage="1" showErrorMessage="1" sqref="D26:H29" xr:uid="{A35FB847-13E4-46FB-97FA-9085000D42E8}">
      <formula1>OFFSET($R$17,,,COUNTA($R$17:$R$73)-COUNTBLANK($R$17:$R$73),1)</formula1>
    </dataValidation>
    <dataValidation type="list" showInputMessage="1" showErrorMessage="1" sqref="L21" xr:uid="{2063D646-B710-466B-86FF-5C1AE6941C23}">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DE08CB23-7433-48E2-B948-8C0F79A592D7}">
            <xm:f>'1_排出係数'!$P$4="任意"</xm:f>
            <x14:dxf>
              <numFmt numFmtId="196" formatCode="#,##0.00_ "/>
            </x14:dxf>
          </x14:cfRule>
          <x14:cfRule type="expression" priority="3" id="{5994992E-791F-42F0-A01F-94DD08DD9492}">
            <xm:f>'1_排出係数'!$P$4="義務"</xm:f>
            <x14:dxf>
              <numFmt numFmtId="195" formatCode="#,##0_ "/>
            </x14:dxf>
          </x14:cfRule>
          <xm:sqref>G8:H11 M8:M11</xm:sqref>
        </x14:conditionalFormatting>
        <x14:conditionalFormatting xmlns:xm="http://schemas.microsoft.com/office/excel/2006/main">
          <x14:cfRule type="expression" priority="1" id="{24C55A16-3B76-4A72-ADA8-A0E9DA5CFBD8}">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2C2EC4D-91F4-4BCF-9A39-5D557B0CF582}">
          <x14:formula1>
            <xm:f>'1_排出係数'!$X$56:$X$57</xm:f>
          </x14:formula1>
          <xm:sqref>E40:G40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1B326-43B5-44CF-9859-E389A5260274}">
  <sheetPr codeName="Sheet14">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11</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2dvB2lla8VJLbS4bovd5ZhjRuamDIavVLfLTM0Z/zNv3kllaKlEar3GznyWzdGUFx67mj+ekQsiCl+rbIgLc/Q==" saltValue="DO1j67kz8dG1ly8OyPpTFg=="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36" priority="4">
      <formula>$P26="無"</formula>
    </cfRule>
  </conditionalFormatting>
  <dataValidations count="3">
    <dataValidation type="list" allowBlank="1" showInputMessage="1" showErrorMessage="1" sqref="D30:H30" xr:uid="{F0EBD9CB-D623-4A80-9908-CA488CCA7833}">
      <formula1>OFFSET(#REF!,0,0,COUNTA($V$36:$V$89),1)</formula1>
    </dataValidation>
    <dataValidation type="list" allowBlank="1" showInputMessage="1" showErrorMessage="1" sqref="D26:H29" xr:uid="{5488CB7A-0BEF-4275-8334-6A3ACB4C24F4}">
      <formula1>OFFSET($R$17,,,COUNTA($R$17:$R$73)-COUNTBLANK($R$17:$R$73),1)</formula1>
    </dataValidation>
    <dataValidation type="list" showInputMessage="1" showErrorMessage="1" sqref="L21" xr:uid="{19CFDE80-6EE1-42DD-B5F5-F9F07D58AF2F}">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DE526C38-68AD-417E-AB55-F3C9253F83BE}">
            <xm:f>'1_排出係数'!$P$4="任意"</xm:f>
            <x14:dxf>
              <numFmt numFmtId="196" formatCode="#,##0.00_ "/>
            </x14:dxf>
          </x14:cfRule>
          <x14:cfRule type="expression" priority="3" id="{E72F296D-BA25-49A1-BE66-BBB68E00BF41}">
            <xm:f>'1_排出係数'!$P$4="義務"</xm:f>
            <x14:dxf>
              <numFmt numFmtId="195" formatCode="#,##0_ "/>
            </x14:dxf>
          </x14:cfRule>
          <xm:sqref>G8:H11 M8:M11</xm:sqref>
        </x14:conditionalFormatting>
        <x14:conditionalFormatting xmlns:xm="http://schemas.microsoft.com/office/excel/2006/main">
          <x14:cfRule type="expression" priority="1" id="{C4619B3C-14BA-4E44-A6BE-9843CC10CAF5}">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C1EAD31-8781-4B98-BE08-4DA75A392503}">
          <x14:formula1>
            <xm:f>'1_排出係数'!$X$56:$X$57</xm:f>
          </x14:formula1>
          <xm:sqref>E40:G40</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31B71-0223-4D71-B97C-893121BA4F60}">
  <sheetPr codeName="Sheet15">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12</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pUy3rkOPqDxUtbEmp44LNfs/VRg11dnwlj62Iqpu+aW6IGH47XkQspl3LGQBYGZ8EeJowqEqaOELrWHv5ilxCQ==" saltValue="mpUml0TECTKDBTXa0pMDMg=="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32" priority="4">
      <formula>$P26="無"</formula>
    </cfRule>
  </conditionalFormatting>
  <dataValidations count="3">
    <dataValidation type="list" allowBlank="1" showInputMessage="1" showErrorMessage="1" sqref="D30:H30" xr:uid="{D24EEF11-D883-4379-8632-5211A8722E92}">
      <formula1>OFFSET(#REF!,0,0,COUNTA($V$36:$V$89),1)</formula1>
    </dataValidation>
    <dataValidation type="list" allowBlank="1" showInputMessage="1" showErrorMessage="1" sqref="D26:H29" xr:uid="{1B1826C0-A41B-4B27-A6F6-ABDC44BA18E0}">
      <formula1>OFFSET($R$17,,,COUNTA($R$17:$R$73)-COUNTBLANK($R$17:$R$73),1)</formula1>
    </dataValidation>
    <dataValidation type="list" showInputMessage="1" showErrorMessage="1" sqref="L21" xr:uid="{43A33DB7-C8AC-4262-A04F-AD86038D7A15}">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5D61D029-651C-47FE-B10D-808DCF7E61CD}">
            <xm:f>'1_排出係数'!$P$4="任意"</xm:f>
            <x14:dxf>
              <numFmt numFmtId="196" formatCode="#,##0.00_ "/>
            </x14:dxf>
          </x14:cfRule>
          <x14:cfRule type="expression" priority="3" id="{CAAA3082-191A-4FA5-8776-B4B0D07AC3B4}">
            <xm:f>'1_排出係数'!$P$4="義務"</xm:f>
            <x14:dxf>
              <numFmt numFmtId="195" formatCode="#,##0_ "/>
            </x14:dxf>
          </x14:cfRule>
          <xm:sqref>G8:H11 M8:M11</xm:sqref>
        </x14:conditionalFormatting>
        <x14:conditionalFormatting xmlns:xm="http://schemas.microsoft.com/office/excel/2006/main">
          <x14:cfRule type="expression" priority="1" id="{9C0E2E03-D5B2-41AC-A5FD-139A95F58E7D}">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8CA67BD-3F69-450D-8630-EF42C7EEE350}">
          <x14:formula1>
            <xm:f>'1_排出係数'!$X$56:$X$57</xm:f>
          </x14:formula1>
          <xm:sqref>E40:G40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6A926-2106-4D60-BEBD-6B2D8966E776}">
  <sheetPr codeName="Sheet16">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13</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2sPEwoi2VLFoKEKriv8qWy2YDTfgZ7+ve3rWFLOWEgAyfu6TKMjo4BR3JRG+F0/W5+tp90meZrx4QHxCuQCDng==" saltValue="tP2QhnmMYnxH4couHKSfQQ=="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28" priority="4">
      <formula>$P26="無"</formula>
    </cfRule>
  </conditionalFormatting>
  <dataValidations count="3">
    <dataValidation type="list" allowBlank="1" showInputMessage="1" showErrorMessage="1" sqref="D30:H30" xr:uid="{606D4737-E51D-45D4-BEF1-66291AF1BCFE}">
      <formula1>OFFSET(#REF!,0,0,COUNTA($V$36:$V$89),1)</formula1>
    </dataValidation>
    <dataValidation type="list" allowBlank="1" showInputMessage="1" showErrorMessage="1" sqref="D26:H29" xr:uid="{99051FCE-6167-463A-87F0-2BE63712FF13}">
      <formula1>OFFSET($R$17,,,COUNTA($R$17:$R$73)-COUNTBLANK($R$17:$R$73),1)</formula1>
    </dataValidation>
    <dataValidation type="list" showInputMessage="1" showErrorMessage="1" sqref="L21" xr:uid="{7F98CD9D-3B22-4D4F-9021-60C54DEED65A}">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3EB2B85E-6A49-4C2C-BBD3-EAE07250161D}">
            <xm:f>'1_排出係数'!$P$4="任意"</xm:f>
            <x14:dxf>
              <numFmt numFmtId="196" formatCode="#,##0.00_ "/>
            </x14:dxf>
          </x14:cfRule>
          <x14:cfRule type="expression" priority="3" id="{ACE90FF1-67D3-45F2-B361-6482E2A7D7B7}">
            <xm:f>'1_排出係数'!$P$4="義務"</xm:f>
            <x14:dxf>
              <numFmt numFmtId="195" formatCode="#,##0_ "/>
            </x14:dxf>
          </x14:cfRule>
          <xm:sqref>G8:H11 M8:M11</xm:sqref>
        </x14:conditionalFormatting>
        <x14:conditionalFormatting xmlns:xm="http://schemas.microsoft.com/office/excel/2006/main">
          <x14:cfRule type="expression" priority="1" id="{4B0E6259-E907-4CF6-96FB-9A75292BEB94}">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CA2889B-01C5-4654-87D0-8A6B35D1AE3F}">
          <x14:formula1>
            <xm:f>'1_排出係数'!$X$56:$X$57</xm:f>
          </x14:formula1>
          <xm:sqref>E40:G40</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25DA6-AA08-41EC-B449-128A91DD9048}">
  <sheetPr codeName="Sheet17">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14</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n8uumBSsd2D6udgRzEe7wdnEKHMrxemVNLiIRrWube9Jbn6Z6zHBLLOJi5m7brpXElAZBPSasQc5o+c0EYchMA==" saltValue="DPLpW/PVj/WGDa3h07KjVw=="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24" priority="4">
      <formula>$P26="無"</formula>
    </cfRule>
  </conditionalFormatting>
  <dataValidations count="3">
    <dataValidation type="list" allowBlank="1" showInputMessage="1" showErrorMessage="1" sqref="D30:H30" xr:uid="{807B468F-C20A-4585-BAE9-5AFC97C2B50A}">
      <formula1>OFFSET(#REF!,0,0,COUNTA($V$36:$V$89),1)</formula1>
    </dataValidation>
    <dataValidation type="list" allowBlank="1" showInputMessage="1" showErrorMessage="1" sqref="D26:H29" xr:uid="{9193910D-8AC0-4B20-BAC6-E642E489BE66}">
      <formula1>OFFSET($R$17,,,COUNTA($R$17:$R$73)-COUNTBLANK($R$17:$R$73),1)</formula1>
    </dataValidation>
    <dataValidation type="list" showInputMessage="1" showErrorMessage="1" sqref="L21" xr:uid="{41215209-3B5C-40C7-B28B-52FE92C5AEF2}">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DB9FC114-87C5-451C-860F-8781965FCE71}">
            <xm:f>'1_排出係数'!$P$4="任意"</xm:f>
            <x14:dxf>
              <numFmt numFmtId="196" formatCode="#,##0.00_ "/>
            </x14:dxf>
          </x14:cfRule>
          <x14:cfRule type="expression" priority="3" id="{90AC4E33-9B57-43D2-B385-C97DFA78A52E}">
            <xm:f>'1_排出係数'!$P$4="義務"</xm:f>
            <x14:dxf>
              <numFmt numFmtId="195" formatCode="#,##0_ "/>
            </x14:dxf>
          </x14:cfRule>
          <xm:sqref>G8:H11 M8:M11</xm:sqref>
        </x14:conditionalFormatting>
        <x14:conditionalFormatting xmlns:xm="http://schemas.microsoft.com/office/excel/2006/main">
          <x14:cfRule type="expression" priority="1" id="{B23C15F3-E4EC-4A85-9602-77D6045EEFDD}">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0C6027E-ED2E-46FD-BDEA-64F9AF987364}">
          <x14:formula1>
            <xm:f>'1_排出係数'!$X$56:$X$57</xm:f>
          </x14:formula1>
          <xm:sqref>E40:G40</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C0D80-9DAA-4FA6-876F-EFBF9F1F6A03}">
  <sheetPr codeName="Sheet18">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15</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GYtrMW14QQ7Tkriz3bsJPprK+GyGCOgUz/Jy27uDbHVoOrI5PLIceYpBOE2+ln1mLJiKx8aC9fkmikJWxaEhNw==" saltValue="Pzc+iECSWZPDoHtKAuhNgg=="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20" priority="4">
      <formula>$P26="無"</formula>
    </cfRule>
  </conditionalFormatting>
  <dataValidations count="3">
    <dataValidation type="list" allowBlank="1" showInputMessage="1" showErrorMessage="1" sqref="D30:H30" xr:uid="{FCD18328-8633-4975-8636-852DF9BA1E6F}">
      <formula1>OFFSET(#REF!,0,0,COUNTA($V$36:$V$89),1)</formula1>
    </dataValidation>
    <dataValidation type="list" allowBlank="1" showInputMessage="1" showErrorMessage="1" sqref="D26:H29" xr:uid="{EED61533-477F-4D14-9C06-1C475F695BCA}">
      <formula1>OFFSET($R$17,,,COUNTA($R$17:$R$73)-COUNTBLANK($R$17:$R$73),1)</formula1>
    </dataValidation>
    <dataValidation type="list" showInputMessage="1" showErrorMessage="1" sqref="L21" xr:uid="{74E7FF17-A38D-4CCF-8E82-F5C8A14DDD29}">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702CACC2-39DF-4DCB-AA8E-35D67704E836}">
            <xm:f>'1_排出係数'!$P$4="任意"</xm:f>
            <x14:dxf>
              <numFmt numFmtId="196" formatCode="#,##0.00_ "/>
            </x14:dxf>
          </x14:cfRule>
          <x14:cfRule type="expression" priority="3" id="{254E0823-6063-448E-8C56-A71736D9967D}">
            <xm:f>'1_排出係数'!$P$4="義務"</xm:f>
            <x14:dxf>
              <numFmt numFmtId="195" formatCode="#,##0_ "/>
            </x14:dxf>
          </x14:cfRule>
          <xm:sqref>G8:H11 M8:M11</xm:sqref>
        </x14:conditionalFormatting>
        <x14:conditionalFormatting xmlns:xm="http://schemas.microsoft.com/office/excel/2006/main">
          <x14:cfRule type="expression" priority="1" id="{C0094128-5F0B-4E74-8375-F7A5D2ACEB61}">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BCEA312-9536-4CCA-BC83-55BB5113C5C9}">
          <x14:formula1>
            <xm:f>'1_排出係数'!$X$56:$X$57</xm:f>
          </x14:formula1>
          <xm:sqref>E40:G40</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B8434-3EE9-4317-B471-9DB5A875894C}">
  <sheetPr codeName="Sheet19">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16</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xLnYejLWHpu2K5Km1YX1wN3JpCkBTiOUc5+fZaxaldBiPvYknY2ObNMrYz9L/ZO0UloQFQMpXF1hfteWZeX+mw==" saltValue="WkTABtPdT2N42/7V/D6WFA=="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16" priority="4">
      <formula>$P26="無"</formula>
    </cfRule>
  </conditionalFormatting>
  <dataValidations count="3">
    <dataValidation type="list" allowBlank="1" showInputMessage="1" showErrorMessage="1" sqref="D30:H30" xr:uid="{FCD0E303-FBAA-49F0-B970-FB6C7E478355}">
      <formula1>OFFSET(#REF!,0,0,COUNTA($V$36:$V$89),1)</formula1>
    </dataValidation>
    <dataValidation type="list" allowBlank="1" showInputMessage="1" showErrorMessage="1" sqref="D26:H29" xr:uid="{CAFBB836-3F72-4D52-8A37-C92A2D9859B8}">
      <formula1>OFFSET($R$17,,,COUNTA($R$17:$R$73)-COUNTBLANK($R$17:$R$73),1)</formula1>
    </dataValidation>
    <dataValidation type="list" showInputMessage="1" showErrorMessage="1" sqref="L21" xr:uid="{B2BC6E67-1E85-4F79-A5C0-5FDA5D625C03}">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3790A7A5-A2D8-4189-9FF9-C1D9D9201D38}">
            <xm:f>'1_排出係数'!$P$4="任意"</xm:f>
            <x14:dxf>
              <numFmt numFmtId="196" formatCode="#,##0.00_ "/>
            </x14:dxf>
          </x14:cfRule>
          <x14:cfRule type="expression" priority="3" id="{5DE945B1-304F-44D1-AD2B-39DACB37D0AA}">
            <xm:f>'1_排出係数'!$P$4="義務"</xm:f>
            <x14:dxf>
              <numFmt numFmtId="195" formatCode="#,##0_ "/>
            </x14:dxf>
          </x14:cfRule>
          <xm:sqref>G8:H11 M8:M11</xm:sqref>
        </x14:conditionalFormatting>
        <x14:conditionalFormatting xmlns:xm="http://schemas.microsoft.com/office/excel/2006/main">
          <x14:cfRule type="expression" priority="1" id="{7531BBB4-3D37-4479-AD1D-B0E9A5A6293F}">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51E5DCF0-5753-4672-B56B-681CE8804D6E}">
          <x14:formula1>
            <xm:f>'1_排出係数'!$X$56:$X$57</xm:f>
          </x14:formula1>
          <xm:sqref>E40:G40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6CB8A-E84C-4C37-A3CD-3F2DA7D29AA9}">
  <sheetPr codeName="Sheet2">
    <tabColor rgb="FF00B0F0"/>
  </sheetPr>
  <dimension ref="B1:AH79"/>
  <sheetViews>
    <sheetView showGridLines="0" tabSelected="1" view="pageBreakPreview" zoomScaleNormal="100" zoomScaleSheetLayoutView="100" workbookViewId="0">
      <selection activeCell="E4" sqref="E4:M4"/>
    </sheetView>
  </sheetViews>
  <sheetFormatPr defaultRowHeight="13.8"/>
  <cols>
    <col min="1" max="1" width="2.6640625" customWidth="1"/>
    <col min="2" max="2" width="3.6640625" customWidth="1"/>
    <col min="3" max="3" width="3.109375" customWidth="1"/>
    <col min="4" max="4" width="9.6640625" customWidth="1"/>
    <col min="5" max="5" width="3.6640625" customWidth="1"/>
    <col min="6" max="6" width="7.109375" customWidth="1"/>
    <col min="7" max="7" width="18.77734375" customWidth="1"/>
    <col min="8" max="8" width="2.77734375" customWidth="1"/>
    <col min="9" max="9" width="21.88671875" hidden="1" customWidth="1"/>
    <col min="10" max="10" width="6.44140625" hidden="1" customWidth="1"/>
    <col min="11" max="11" width="10.6640625" customWidth="1"/>
    <col min="12" max="12" width="8.44140625" hidden="1" customWidth="1"/>
    <col min="13" max="14" width="4.77734375" customWidth="1"/>
    <col min="15" max="15" width="6.33203125" customWidth="1"/>
    <col min="16" max="16" width="8" customWidth="1"/>
    <col min="17" max="17" width="9.6640625" customWidth="1"/>
    <col min="18" max="18" width="11.6640625" customWidth="1"/>
    <col min="19" max="19" width="3" customWidth="1"/>
    <col min="20" max="20" width="15.6640625" hidden="1" customWidth="1"/>
    <col min="21" max="22" width="8.88671875" hidden="1" customWidth="1"/>
    <col min="23" max="23" width="23" hidden="1" customWidth="1"/>
    <col min="24" max="24" width="8.88671875" hidden="1" customWidth="1"/>
    <col min="25" max="25" width="0" hidden="1" customWidth="1"/>
    <col min="26" max="26" width="3" customWidth="1"/>
    <col min="27" max="28" width="11.77734375" style="463" customWidth="1"/>
    <col min="29" max="29" width="6.77734375" style="463" customWidth="1"/>
    <col min="30" max="31" width="6.77734375" customWidth="1"/>
  </cols>
  <sheetData>
    <row r="1" spans="2:29" ht="14.4" thickBot="1">
      <c r="W1" s="186" t="s">
        <v>268</v>
      </c>
      <c r="X1" s="186" t="s">
        <v>269</v>
      </c>
      <c r="Y1" s="186" t="s">
        <v>270</v>
      </c>
    </row>
    <row r="2" spans="2:29" s="164" customFormat="1" ht="20.100000000000001" customHeight="1" thickBot="1">
      <c r="B2" s="158" t="s">
        <v>118</v>
      </c>
      <c r="C2" s="159"/>
      <c r="D2" s="159"/>
      <c r="E2" s="159"/>
      <c r="F2" s="159"/>
      <c r="G2" s="159"/>
      <c r="H2" s="159"/>
      <c r="I2" s="159"/>
      <c r="J2" s="159"/>
      <c r="K2" s="159"/>
      <c r="L2" s="159"/>
      <c r="M2" s="159"/>
      <c r="N2" s="159"/>
      <c r="O2" s="159"/>
      <c r="P2" s="160"/>
      <c r="Q2" s="161"/>
      <c r="R2" s="162"/>
      <c r="S2" s="163"/>
      <c r="W2" s="452">
        <v>2025</v>
      </c>
      <c r="X2" s="452" t="s">
        <v>34</v>
      </c>
      <c r="Y2" s="453" t="s">
        <v>271</v>
      </c>
      <c r="AA2" s="464"/>
      <c r="AB2" s="464"/>
      <c r="AC2" s="464"/>
    </row>
    <row r="3" spans="2:29" ht="13.5" customHeight="1" thickBot="1">
      <c r="W3" s="186">
        <v>2026</v>
      </c>
      <c r="X3" s="186" t="s">
        <v>119</v>
      </c>
      <c r="Y3" s="454" t="s">
        <v>267</v>
      </c>
    </row>
    <row r="4" spans="2:29" ht="28.5" customHeight="1" thickBot="1">
      <c r="B4" s="5" t="s">
        <v>120</v>
      </c>
      <c r="C4" s="165"/>
      <c r="D4" s="166"/>
      <c r="E4" s="567"/>
      <c r="F4" s="568"/>
      <c r="G4" s="568"/>
      <c r="H4" s="568"/>
      <c r="I4" s="568"/>
      <c r="J4" s="568"/>
      <c r="K4" s="568"/>
      <c r="L4" s="568"/>
      <c r="M4" s="568"/>
      <c r="N4" s="569" t="s">
        <v>121</v>
      </c>
      <c r="O4" s="570"/>
      <c r="P4" s="167"/>
      <c r="Q4" s="168" t="s">
        <v>3</v>
      </c>
      <c r="R4" s="169"/>
      <c r="S4" s="170"/>
      <c r="W4" s="186">
        <v>2027</v>
      </c>
      <c r="X4" s="186" t="s">
        <v>4</v>
      </c>
    </row>
    <row r="5" spans="2:29" ht="9.9" customHeight="1" thickBot="1">
      <c r="B5" s="30"/>
      <c r="C5" s="30"/>
      <c r="D5" s="30"/>
      <c r="E5" s="30"/>
      <c r="F5" s="30"/>
      <c r="G5" s="30"/>
      <c r="H5" s="30"/>
      <c r="I5" s="30"/>
      <c r="J5" s="30"/>
      <c r="K5" s="30"/>
      <c r="L5" s="30"/>
      <c r="M5" s="30"/>
      <c r="N5" s="30"/>
      <c r="O5" s="30"/>
      <c r="P5" s="30"/>
      <c r="W5" s="186">
        <v>2028</v>
      </c>
      <c r="X5" s="186" t="s">
        <v>81</v>
      </c>
    </row>
    <row r="6" spans="2:29">
      <c r="B6" s="171" t="s">
        <v>15</v>
      </c>
      <c r="C6" s="172"/>
      <c r="D6" s="172"/>
      <c r="E6" s="172"/>
      <c r="F6" s="172"/>
      <c r="G6" s="172"/>
      <c r="H6" s="172"/>
      <c r="I6" s="172"/>
      <c r="J6" s="172"/>
      <c r="K6" s="173"/>
      <c r="L6" s="173"/>
      <c r="M6" s="172"/>
      <c r="N6" s="172"/>
      <c r="O6" s="172"/>
      <c r="P6" s="174"/>
      <c r="Q6" s="34"/>
      <c r="R6" s="35"/>
      <c r="S6" s="175"/>
    </row>
    <row r="7" spans="2:29" ht="27.9" customHeight="1">
      <c r="B7" s="176"/>
      <c r="C7" s="571" t="s">
        <v>16</v>
      </c>
      <c r="D7" s="572"/>
      <c r="E7" s="572"/>
      <c r="F7" s="572"/>
      <c r="G7" s="572"/>
      <c r="H7" s="573"/>
      <c r="I7" s="177" t="s">
        <v>122</v>
      </c>
      <c r="J7" s="178" t="s">
        <v>123</v>
      </c>
      <c r="K7" s="179" t="s">
        <v>124</v>
      </c>
      <c r="L7" s="180" t="s">
        <v>125</v>
      </c>
      <c r="M7" s="181" t="s">
        <v>20</v>
      </c>
      <c r="N7" s="182"/>
      <c r="O7" s="518" t="s">
        <v>126</v>
      </c>
      <c r="P7" s="519"/>
      <c r="Q7" s="574"/>
      <c r="R7" s="183" t="s">
        <v>20</v>
      </c>
      <c r="S7" s="184"/>
      <c r="T7" t="s">
        <v>127</v>
      </c>
      <c r="U7" t="s">
        <v>123</v>
      </c>
      <c r="W7" t="s">
        <v>128</v>
      </c>
    </row>
    <row r="8" spans="2:29" ht="12" customHeight="1">
      <c r="B8" s="575"/>
      <c r="C8" s="578" t="s">
        <v>23</v>
      </c>
      <c r="D8" s="579" t="s">
        <v>24</v>
      </c>
      <c r="E8" s="580"/>
      <c r="F8" s="580"/>
      <c r="G8" s="580"/>
      <c r="H8" s="581"/>
      <c r="I8" s="399" t="s">
        <v>129</v>
      </c>
      <c r="J8" s="400" t="s">
        <v>130</v>
      </c>
      <c r="K8" s="401">
        <v>38.299999999999997</v>
      </c>
      <c r="L8" s="402"/>
      <c r="M8" s="582" t="s">
        <v>131</v>
      </c>
      <c r="N8" s="583"/>
      <c r="O8" s="584">
        <v>1.9E-2</v>
      </c>
      <c r="P8" s="585"/>
      <c r="Q8" s="586"/>
      <c r="R8" s="403" t="s">
        <v>132</v>
      </c>
      <c r="S8" s="185"/>
      <c r="T8" s="186" t="s">
        <v>129</v>
      </c>
      <c r="U8" s="186" t="s">
        <v>130</v>
      </c>
      <c r="W8" s="186" t="s">
        <v>129</v>
      </c>
      <c r="X8" s="112"/>
    </row>
    <row r="9" spans="2:29" ht="12" customHeight="1">
      <c r="B9" s="576"/>
      <c r="C9" s="534"/>
      <c r="D9" s="587" t="s">
        <v>25</v>
      </c>
      <c r="E9" s="588"/>
      <c r="F9" s="588"/>
      <c r="G9" s="588"/>
      <c r="H9" s="589"/>
      <c r="I9" s="404" t="s">
        <v>133</v>
      </c>
      <c r="J9" s="405" t="s">
        <v>130</v>
      </c>
      <c r="K9" s="406">
        <v>34.799999999999997</v>
      </c>
      <c r="L9" s="407"/>
      <c r="M9" s="549" t="s">
        <v>131</v>
      </c>
      <c r="N9" s="550"/>
      <c r="O9" s="551">
        <v>1.83E-2</v>
      </c>
      <c r="P9" s="552"/>
      <c r="Q9" s="553"/>
      <c r="R9" s="408" t="s">
        <v>132</v>
      </c>
      <c r="S9" s="185"/>
      <c r="T9" s="186" t="s">
        <v>133</v>
      </c>
      <c r="U9" s="186" t="s">
        <v>130</v>
      </c>
      <c r="W9" s="186" t="s">
        <v>133</v>
      </c>
      <c r="X9" s="112"/>
    </row>
    <row r="10" spans="2:29" ht="12" customHeight="1">
      <c r="B10" s="576"/>
      <c r="C10" s="534"/>
      <c r="D10" s="482" t="s">
        <v>26</v>
      </c>
      <c r="E10" s="483"/>
      <c r="F10" s="483"/>
      <c r="G10" s="483"/>
      <c r="H10" s="484"/>
      <c r="I10" s="404" t="s">
        <v>26</v>
      </c>
      <c r="J10" s="405" t="s">
        <v>130</v>
      </c>
      <c r="K10" s="406">
        <v>33.4</v>
      </c>
      <c r="L10" s="407"/>
      <c r="M10" s="549" t="s">
        <v>131</v>
      </c>
      <c r="N10" s="550"/>
      <c r="O10" s="551">
        <v>1.8700000000000001E-2</v>
      </c>
      <c r="P10" s="552"/>
      <c r="Q10" s="553"/>
      <c r="R10" s="408" t="s">
        <v>132</v>
      </c>
      <c r="S10" s="185"/>
      <c r="T10" s="186" t="s">
        <v>26</v>
      </c>
      <c r="U10" s="186" t="s">
        <v>130</v>
      </c>
      <c r="W10" s="186" t="s">
        <v>27</v>
      </c>
      <c r="X10" s="112"/>
    </row>
    <row r="11" spans="2:29" ht="12" customHeight="1">
      <c r="B11" s="576"/>
      <c r="C11" s="534"/>
      <c r="D11" s="482" t="s">
        <v>27</v>
      </c>
      <c r="E11" s="483"/>
      <c r="F11" s="483"/>
      <c r="G11" s="483"/>
      <c r="H11" s="484"/>
      <c r="I11" s="404" t="s">
        <v>27</v>
      </c>
      <c r="J11" s="405" t="s">
        <v>130</v>
      </c>
      <c r="K11" s="406">
        <v>33.299999999999997</v>
      </c>
      <c r="L11" s="407"/>
      <c r="M11" s="549" t="s">
        <v>131</v>
      </c>
      <c r="N11" s="550"/>
      <c r="O11" s="551">
        <v>1.8599999999999998E-2</v>
      </c>
      <c r="P11" s="552"/>
      <c r="Q11" s="553"/>
      <c r="R11" s="408" t="s">
        <v>132</v>
      </c>
      <c r="S11" s="185"/>
      <c r="T11" s="186" t="s">
        <v>27</v>
      </c>
      <c r="U11" s="186" t="s">
        <v>130</v>
      </c>
      <c r="W11" s="186" t="s">
        <v>28</v>
      </c>
      <c r="X11" s="112"/>
    </row>
    <row r="12" spans="2:29" ht="12" customHeight="1">
      <c r="B12" s="576"/>
      <c r="C12" s="534"/>
      <c r="D12" s="482" t="s">
        <v>28</v>
      </c>
      <c r="E12" s="483"/>
      <c r="F12" s="483"/>
      <c r="G12" s="483"/>
      <c r="H12" s="484"/>
      <c r="I12" s="404" t="s">
        <v>28</v>
      </c>
      <c r="J12" s="405" t="s">
        <v>130</v>
      </c>
      <c r="K12" s="406">
        <v>36.299999999999997</v>
      </c>
      <c r="L12" s="407"/>
      <c r="M12" s="549" t="s">
        <v>131</v>
      </c>
      <c r="N12" s="550"/>
      <c r="O12" s="551">
        <v>1.8599999999999998E-2</v>
      </c>
      <c r="P12" s="552"/>
      <c r="Q12" s="553"/>
      <c r="R12" s="408" t="s">
        <v>132</v>
      </c>
      <c r="S12" s="185"/>
      <c r="T12" s="186" t="s">
        <v>28</v>
      </c>
      <c r="U12" s="186" t="s">
        <v>130</v>
      </c>
      <c r="W12" s="186" t="s">
        <v>32</v>
      </c>
      <c r="X12" s="112"/>
    </row>
    <row r="13" spans="2:29" ht="12" customHeight="1">
      <c r="B13" s="576"/>
      <c r="C13" s="534"/>
      <c r="D13" s="482" t="s">
        <v>29</v>
      </c>
      <c r="E13" s="483"/>
      <c r="F13" s="483"/>
      <c r="G13" s="483"/>
      <c r="H13" s="484"/>
      <c r="I13" s="404" t="s">
        <v>29</v>
      </c>
      <c r="J13" s="405" t="s">
        <v>130</v>
      </c>
      <c r="K13" s="406">
        <v>36.5</v>
      </c>
      <c r="L13" s="407"/>
      <c r="M13" s="549" t="s">
        <v>131</v>
      </c>
      <c r="N13" s="550"/>
      <c r="O13" s="551">
        <v>1.8700000000000001E-2</v>
      </c>
      <c r="P13" s="552"/>
      <c r="Q13" s="553"/>
      <c r="R13" s="408" t="s">
        <v>132</v>
      </c>
      <c r="S13" s="185"/>
      <c r="T13" s="186" t="s">
        <v>29</v>
      </c>
      <c r="U13" s="186" t="s">
        <v>130</v>
      </c>
      <c r="W13" s="186" t="s">
        <v>33</v>
      </c>
      <c r="X13" s="112"/>
    </row>
    <row r="14" spans="2:29" ht="12" customHeight="1">
      <c r="B14" s="576"/>
      <c r="C14" s="534"/>
      <c r="D14" s="482" t="s">
        <v>30</v>
      </c>
      <c r="E14" s="483"/>
      <c r="F14" s="483"/>
      <c r="G14" s="483"/>
      <c r="H14" s="484"/>
      <c r="I14" s="404" t="s">
        <v>30</v>
      </c>
      <c r="J14" s="405" t="s">
        <v>130</v>
      </c>
      <c r="K14" s="406">
        <v>38</v>
      </c>
      <c r="L14" s="407"/>
      <c r="M14" s="549" t="s">
        <v>131</v>
      </c>
      <c r="N14" s="550"/>
      <c r="O14" s="551">
        <v>1.8800000000000001E-2</v>
      </c>
      <c r="P14" s="552"/>
      <c r="Q14" s="553"/>
      <c r="R14" s="408" t="s">
        <v>132</v>
      </c>
      <c r="S14" s="185"/>
      <c r="T14" s="186" t="s">
        <v>30</v>
      </c>
      <c r="U14" s="186" t="s">
        <v>130</v>
      </c>
      <c r="W14" s="186" t="s">
        <v>35</v>
      </c>
      <c r="X14" s="112"/>
    </row>
    <row r="15" spans="2:29" ht="12" customHeight="1">
      <c r="B15" s="576"/>
      <c r="C15" s="534"/>
      <c r="D15" s="482" t="s">
        <v>31</v>
      </c>
      <c r="E15" s="483"/>
      <c r="F15" s="483"/>
      <c r="G15" s="483"/>
      <c r="H15" s="484"/>
      <c r="I15" s="404" t="s">
        <v>31</v>
      </c>
      <c r="J15" s="405" t="s">
        <v>130</v>
      </c>
      <c r="K15" s="406">
        <v>38.9</v>
      </c>
      <c r="L15" s="407"/>
      <c r="M15" s="549" t="s">
        <v>131</v>
      </c>
      <c r="N15" s="550"/>
      <c r="O15" s="551">
        <v>1.9300000000000001E-2</v>
      </c>
      <c r="P15" s="552"/>
      <c r="Q15" s="553"/>
      <c r="R15" s="408" t="s">
        <v>132</v>
      </c>
      <c r="S15" s="185"/>
      <c r="T15" s="186" t="s">
        <v>31</v>
      </c>
      <c r="U15" s="186" t="s">
        <v>130</v>
      </c>
      <c r="W15" s="186" t="s">
        <v>134</v>
      </c>
      <c r="X15" s="112"/>
    </row>
    <row r="16" spans="2:29" ht="12" customHeight="1">
      <c r="B16" s="576"/>
      <c r="C16" s="534"/>
      <c r="D16" s="482" t="s">
        <v>32</v>
      </c>
      <c r="E16" s="483"/>
      <c r="F16" s="483"/>
      <c r="G16" s="483"/>
      <c r="H16" s="484"/>
      <c r="I16" s="404" t="s">
        <v>32</v>
      </c>
      <c r="J16" s="405" t="s">
        <v>130</v>
      </c>
      <c r="K16" s="406">
        <v>41.8</v>
      </c>
      <c r="L16" s="407"/>
      <c r="M16" s="549" t="s">
        <v>131</v>
      </c>
      <c r="N16" s="550"/>
      <c r="O16" s="551">
        <v>2.0199999999999999E-2</v>
      </c>
      <c r="P16" s="552"/>
      <c r="Q16" s="553"/>
      <c r="R16" s="408" t="s">
        <v>132</v>
      </c>
      <c r="S16" s="185"/>
      <c r="T16" s="186" t="s">
        <v>32</v>
      </c>
      <c r="U16" s="186" t="s">
        <v>130</v>
      </c>
      <c r="W16" s="186" t="s">
        <v>135</v>
      </c>
      <c r="X16" s="112"/>
    </row>
    <row r="17" spans="2:28" ht="12" customHeight="1">
      <c r="B17" s="576"/>
      <c r="C17" s="534"/>
      <c r="D17" s="482" t="s">
        <v>33</v>
      </c>
      <c r="E17" s="483"/>
      <c r="F17" s="483"/>
      <c r="G17" s="483"/>
      <c r="H17" s="484"/>
      <c r="I17" s="404" t="s">
        <v>33</v>
      </c>
      <c r="J17" s="405" t="s">
        <v>136</v>
      </c>
      <c r="K17" s="406">
        <v>40</v>
      </c>
      <c r="L17" s="407"/>
      <c r="M17" s="549" t="s">
        <v>137</v>
      </c>
      <c r="N17" s="550"/>
      <c r="O17" s="551">
        <v>2.0400000000000001E-2</v>
      </c>
      <c r="P17" s="552"/>
      <c r="Q17" s="553"/>
      <c r="R17" s="408" t="s">
        <v>132</v>
      </c>
      <c r="S17" s="185"/>
      <c r="T17" s="186" t="s">
        <v>33</v>
      </c>
      <c r="U17" s="186" t="s">
        <v>136</v>
      </c>
      <c r="W17" s="186" t="s">
        <v>42</v>
      </c>
      <c r="X17" s="112"/>
    </row>
    <row r="18" spans="2:28" ht="12" customHeight="1">
      <c r="B18" s="576"/>
      <c r="C18" s="534"/>
      <c r="D18" s="482" t="s">
        <v>35</v>
      </c>
      <c r="E18" s="483"/>
      <c r="F18" s="483"/>
      <c r="G18" s="483"/>
      <c r="H18" s="484"/>
      <c r="I18" s="404" t="s">
        <v>35</v>
      </c>
      <c r="J18" s="405" t="s">
        <v>136</v>
      </c>
      <c r="K18" s="406">
        <v>34.1</v>
      </c>
      <c r="L18" s="407"/>
      <c r="M18" s="549" t="s">
        <v>137</v>
      </c>
      <c r="N18" s="550"/>
      <c r="O18" s="551">
        <v>2.4500000000000001E-2</v>
      </c>
      <c r="P18" s="552"/>
      <c r="Q18" s="553"/>
      <c r="R18" s="408" t="s">
        <v>132</v>
      </c>
      <c r="S18" s="185"/>
      <c r="T18" s="186" t="s">
        <v>35</v>
      </c>
      <c r="U18" s="186" t="s">
        <v>136</v>
      </c>
      <c r="W18" s="186" t="s">
        <v>45</v>
      </c>
      <c r="X18" s="112"/>
    </row>
    <row r="19" spans="2:28" ht="12" customHeight="1">
      <c r="B19" s="576"/>
      <c r="C19" s="534"/>
      <c r="D19" s="564" t="s">
        <v>36</v>
      </c>
      <c r="E19" s="482" t="s">
        <v>138</v>
      </c>
      <c r="F19" s="483"/>
      <c r="G19" s="483"/>
      <c r="H19" s="484"/>
      <c r="I19" s="404" t="s">
        <v>139</v>
      </c>
      <c r="J19" s="405" t="s">
        <v>136</v>
      </c>
      <c r="K19" s="406">
        <v>50.1</v>
      </c>
      <c r="L19" s="407"/>
      <c r="M19" s="549" t="s">
        <v>137</v>
      </c>
      <c r="N19" s="550"/>
      <c r="O19" s="551">
        <v>1.6299999999999999E-2</v>
      </c>
      <c r="P19" s="552"/>
      <c r="Q19" s="553"/>
      <c r="R19" s="408" t="s">
        <v>132</v>
      </c>
      <c r="S19" s="185"/>
      <c r="T19" s="186" t="s">
        <v>139</v>
      </c>
      <c r="U19" s="186" t="s">
        <v>136</v>
      </c>
      <c r="W19" s="186" t="s">
        <v>46</v>
      </c>
      <c r="X19" s="112"/>
    </row>
    <row r="20" spans="2:28" ht="12" customHeight="1">
      <c r="B20" s="576"/>
      <c r="C20" s="534"/>
      <c r="D20" s="564"/>
      <c r="E20" s="482" t="s">
        <v>38</v>
      </c>
      <c r="F20" s="483"/>
      <c r="G20" s="483"/>
      <c r="H20" s="484"/>
      <c r="I20" s="404" t="s">
        <v>134</v>
      </c>
      <c r="J20" s="405" t="s">
        <v>237</v>
      </c>
      <c r="K20" s="406">
        <v>46.1</v>
      </c>
      <c r="L20" s="407"/>
      <c r="M20" s="549" t="s">
        <v>238</v>
      </c>
      <c r="N20" s="550"/>
      <c r="O20" s="551">
        <v>1.44E-2</v>
      </c>
      <c r="P20" s="552"/>
      <c r="Q20" s="553"/>
      <c r="R20" s="408" t="s">
        <v>132</v>
      </c>
      <c r="S20" s="185"/>
      <c r="T20" s="186" t="s">
        <v>134</v>
      </c>
      <c r="U20" s="192" t="s">
        <v>140</v>
      </c>
      <c r="W20" s="186" t="s">
        <v>47</v>
      </c>
      <c r="X20" s="112"/>
    </row>
    <row r="21" spans="2:28" ht="12" customHeight="1">
      <c r="B21" s="576"/>
      <c r="C21" s="534"/>
      <c r="D21" s="564" t="s">
        <v>40</v>
      </c>
      <c r="E21" s="482" t="s">
        <v>141</v>
      </c>
      <c r="F21" s="483"/>
      <c r="G21" s="483"/>
      <c r="H21" s="484"/>
      <c r="I21" s="404" t="s">
        <v>135</v>
      </c>
      <c r="J21" s="405" t="s">
        <v>136</v>
      </c>
      <c r="K21" s="406">
        <v>54.7</v>
      </c>
      <c r="L21" s="407"/>
      <c r="M21" s="549" t="s">
        <v>137</v>
      </c>
      <c r="N21" s="550"/>
      <c r="O21" s="551">
        <v>1.3899999999999999E-2</v>
      </c>
      <c r="P21" s="552"/>
      <c r="Q21" s="553"/>
      <c r="R21" s="408" t="s">
        <v>132</v>
      </c>
      <c r="S21" s="185"/>
      <c r="T21" s="186" t="s">
        <v>135</v>
      </c>
      <c r="U21" s="186" t="s">
        <v>136</v>
      </c>
      <c r="W21" s="186" t="s">
        <v>49</v>
      </c>
      <c r="X21" s="112"/>
    </row>
    <row r="22" spans="2:28" ht="12" customHeight="1">
      <c r="B22" s="576"/>
      <c r="C22" s="534"/>
      <c r="D22" s="564"/>
      <c r="E22" s="482" t="s">
        <v>42</v>
      </c>
      <c r="F22" s="483"/>
      <c r="G22" s="483"/>
      <c r="H22" s="484"/>
      <c r="I22" s="404" t="s">
        <v>42</v>
      </c>
      <c r="J22" s="405" t="s">
        <v>237</v>
      </c>
      <c r="K22" s="406">
        <v>38.4</v>
      </c>
      <c r="L22" s="407"/>
      <c r="M22" s="549" t="s">
        <v>238</v>
      </c>
      <c r="N22" s="550"/>
      <c r="O22" s="551">
        <v>1.3899999999999999E-2</v>
      </c>
      <c r="P22" s="552"/>
      <c r="Q22" s="553"/>
      <c r="R22" s="408" t="s">
        <v>132</v>
      </c>
      <c r="S22" s="185"/>
      <c r="T22" s="186" t="s">
        <v>42</v>
      </c>
      <c r="U22" s="192" t="s">
        <v>140</v>
      </c>
      <c r="W22" s="186" t="s">
        <v>50</v>
      </c>
      <c r="X22" s="112"/>
    </row>
    <row r="23" spans="2:28" ht="12" customHeight="1">
      <c r="B23" s="576"/>
      <c r="C23" s="534"/>
      <c r="D23" s="561" t="s">
        <v>43</v>
      </c>
      <c r="E23" s="557" t="s">
        <v>44</v>
      </c>
      <c r="F23" s="558"/>
      <c r="G23" s="554" t="s">
        <v>45</v>
      </c>
      <c r="H23" s="556"/>
      <c r="I23" s="409" t="s">
        <v>45</v>
      </c>
      <c r="J23" s="410" t="s">
        <v>136</v>
      </c>
      <c r="K23" s="406">
        <v>28.7</v>
      </c>
      <c r="L23" s="407"/>
      <c r="M23" s="549" t="s">
        <v>137</v>
      </c>
      <c r="N23" s="550"/>
      <c r="O23" s="551">
        <v>2.46E-2</v>
      </c>
      <c r="P23" s="552"/>
      <c r="Q23" s="553"/>
      <c r="R23" s="408" t="s">
        <v>132</v>
      </c>
      <c r="S23" s="185"/>
      <c r="T23" s="186" t="s">
        <v>45</v>
      </c>
      <c r="U23" s="186" t="s">
        <v>136</v>
      </c>
      <c r="W23" s="186" t="s">
        <v>51</v>
      </c>
      <c r="X23" s="112"/>
    </row>
    <row r="24" spans="2:28" ht="12" customHeight="1">
      <c r="B24" s="576"/>
      <c r="C24" s="534"/>
      <c r="D24" s="561"/>
      <c r="E24" s="562"/>
      <c r="F24" s="563"/>
      <c r="G24" s="554" t="s">
        <v>46</v>
      </c>
      <c r="H24" s="556"/>
      <c r="I24" s="409" t="s">
        <v>46</v>
      </c>
      <c r="J24" s="410" t="s">
        <v>136</v>
      </c>
      <c r="K24" s="406">
        <v>28.9</v>
      </c>
      <c r="L24" s="407"/>
      <c r="M24" s="549" t="s">
        <v>137</v>
      </c>
      <c r="N24" s="550"/>
      <c r="O24" s="551">
        <v>2.4500000000000001E-2</v>
      </c>
      <c r="P24" s="552"/>
      <c r="Q24" s="553"/>
      <c r="R24" s="408" t="s">
        <v>132</v>
      </c>
      <c r="S24" s="185"/>
      <c r="T24" s="186" t="s">
        <v>46</v>
      </c>
      <c r="U24" s="186" t="s">
        <v>136</v>
      </c>
      <c r="W24" s="186" t="s">
        <v>52</v>
      </c>
      <c r="X24" s="112"/>
    </row>
    <row r="25" spans="2:28" ht="12" customHeight="1">
      <c r="B25" s="576"/>
      <c r="C25" s="534"/>
      <c r="D25" s="561"/>
      <c r="E25" s="559"/>
      <c r="F25" s="560"/>
      <c r="G25" s="554" t="s">
        <v>47</v>
      </c>
      <c r="H25" s="556"/>
      <c r="I25" s="409" t="s">
        <v>47</v>
      </c>
      <c r="J25" s="410" t="s">
        <v>136</v>
      </c>
      <c r="K25" s="406">
        <v>28.3</v>
      </c>
      <c r="L25" s="407"/>
      <c r="M25" s="549" t="s">
        <v>137</v>
      </c>
      <c r="N25" s="550"/>
      <c r="O25" s="551">
        <v>2.5100000000000001E-2</v>
      </c>
      <c r="P25" s="552"/>
      <c r="Q25" s="553"/>
      <c r="R25" s="408" t="s">
        <v>132</v>
      </c>
      <c r="S25" s="185"/>
      <c r="T25" s="186" t="s">
        <v>47</v>
      </c>
      <c r="U25" s="186" t="s">
        <v>136</v>
      </c>
      <c r="W25" s="186" t="s">
        <v>53</v>
      </c>
      <c r="X25" s="112"/>
    </row>
    <row r="26" spans="2:28" ht="12" customHeight="1">
      <c r="B26" s="576"/>
      <c r="C26" s="534"/>
      <c r="D26" s="561"/>
      <c r="E26" s="557" t="s">
        <v>48</v>
      </c>
      <c r="F26" s="558"/>
      <c r="G26" s="554" t="s">
        <v>49</v>
      </c>
      <c r="H26" s="556"/>
      <c r="I26" s="409" t="s">
        <v>49</v>
      </c>
      <c r="J26" s="410" t="s">
        <v>136</v>
      </c>
      <c r="K26" s="406">
        <v>26.1</v>
      </c>
      <c r="L26" s="407"/>
      <c r="M26" s="549" t="s">
        <v>137</v>
      </c>
      <c r="N26" s="550"/>
      <c r="O26" s="551">
        <v>2.4299999999999999E-2</v>
      </c>
      <c r="P26" s="552"/>
      <c r="Q26" s="553"/>
      <c r="R26" s="408" t="s">
        <v>132</v>
      </c>
      <c r="S26" s="185"/>
      <c r="T26" s="186" t="s">
        <v>49</v>
      </c>
      <c r="U26" s="186" t="s">
        <v>136</v>
      </c>
      <c r="W26" s="186" t="s">
        <v>54</v>
      </c>
      <c r="X26" s="112"/>
    </row>
    <row r="27" spans="2:28" ht="12" customHeight="1">
      <c r="B27" s="576"/>
      <c r="C27" s="534"/>
      <c r="D27" s="561"/>
      <c r="E27" s="559"/>
      <c r="F27" s="560"/>
      <c r="G27" s="554" t="s">
        <v>50</v>
      </c>
      <c r="H27" s="556"/>
      <c r="I27" s="409" t="s">
        <v>50</v>
      </c>
      <c r="J27" s="410" t="s">
        <v>136</v>
      </c>
      <c r="K27" s="406">
        <v>24.2</v>
      </c>
      <c r="L27" s="407"/>
      <c r="M27" s="549" t="s">
        <v>137</v>
      </c>
      <c r="N27" s="550"/>
      <c r="O27" s="551">
        <v>2.4199999999999999E-2</v>
      </c>
      <c r="P27" s="552"/>
      <c r="Q27" s="553"/>
      <c r="R27" s="408" t="s">
        <v>132</v>
      </c>
      <c r="S27" s="185"/>
      <c r="T27" s="186" t="s">
        <v>50</v>
      </c>
      <c r="U27" s="186" t="s">
        <v>136</v>
      </c>
      <c r="W27" s="186" t="s">
        <v>55</v>
      </c>
      <c r="X27" s="112"/>
      <c r="AA27" s="471" t="s">
        <v>288</v>
      </c>
    </row>
    <row r="28" spans="2:28" ht="12" customHeight="1">
      <c r="B28" s="576"/>
      <c r="C28" s="534"/>
      <c r="D28" s="561"/>
      <c r="E28" s="554" t="s">
        <v>51</v>
      </c>
      <c r="F28" s="555"/>
      <c r="G28" s="555"/>
      <c r="H28" s="556"/>
      <c r="I28" s="409" t="s">
        <v>51</v>
      </c>
      <c r="J28" s="410" t="s">
        <v>136</v>
      </c>
      <c r="K28" s="406">
        <v>27.8</v>
      </c>
      <c r="L28" s="407"/>
      <c r="M28" s="549" t="s">
        <v>137</v>
      </c>
      <c r="N28" s="550"/>
      <c r="O28" s="551">
        <v>2.5899999999999999E-2</v>
      </c>
      <c r="P28" s="552"/>
      <c r="Q28" s="553"/>
      <c r="R28" s="408" t="s">
        <v>132</v>
      </c>
      <c r="S28" s="185"/>
      <c r="T28" s="186" t="s">
        <v>51</v>
      </c>
      <c r="U28" s="186" t="s">
        <v>136</v>
      </c>
      <c r="W28" s="186" t="s">
        <v>56</v>
      </c>
      <c r="X28" s="112"/>
      <c r="AA28" s="565" t="s">
        <v>285</v>
      </c>
      <c r="AB28" s="566"/>
    </row>
    <row r="29" spans="2:28" ht="12" customHeight="1">
      <c r="B29" s="576"/>
      <c r="C29" s="534"/>
      <c r="D29" s="482" t="s">
        <v>52</v>
      </c>
      <c r="E29" s="483"/>
      <c r="F29" s="483"/>
      <c r="G29" s="483"/>
      <c r="H29" s="484"/>
      <c r="I29" s="404" t="s">
        <v>52</v>
      </c>
      <c r="J29" s="405" t="s">
        <v>136</v>
      </c>
      <c r="K29" s="406">
        <v>29</v>
      </c>
      <c r="L29" s="407"/>
      <c r="M29" s="549" t="s">
        <v>137</v>
      </c>
      <c r="N29" s="550"/>
      <c r="O29" s="551">
        <v>2.9899999999999999E-2</v>
      </c>
      <c r="P29" s="552"/>
      <c r="Q29" s="553"/>
      <c r="R29" s="408" t="s">
        <v>132</v>
      </c>
      <c r="S29" s="185"/>
      <c r="T29" s="186" t="s">
        <v>52</v>
      </c>
      <c r="U29" s="186" t="s">
        <v>136</v>
      </c>
      <c r="W29" s="186" t="s">
        <v>57</v>
      </c>
      <c r="X29" s="112"/>
      <c r="AA29" s="467" t="s">
        <v>286</v>
      </c>
      <c r="AB29" s="467" t="s">
        <v>287</v>
      </c>
    </row>
    <row r="30" spans="2:28" ht="12" customHeight="1">
      <c r="B30" s="576"/>
      <c r="C30" s="534"/>
      <c r="D30" s="482" t="s">
        <v>53</v>
      </c>
      <c r="E30" s="483"/>
      <c r="F30" s="483"/>
      <c r="G30" s="483"/>
      <c r="H30" s="484"/>
      <c r="I30" s="404" t="s">
        <v>53</v>
      </c>
      <c r="J30" s="405" t="s">
        <v>136</v>
      </c>
      <c r="K30" s="406">
        <v>37.299999999999997</v>
      </c>
      <c r="L30" s="407"/>
      <c r="M30" s="549" t="s">
        <v>137</v>
      </c>
      <c r="N30" s="550"/>
      <c r="O30" s="551">
        <v>2.0899999999999998E-2</v>
      </c>
      <c r="P30" s="552"/>
      <c r="Q30" s="553"/>
      <c r="R30" s="408" t="s">
        <v>132</v>
      </c>
      <c r="S30" s="185"/>
      <c r="T30" s="186" t="s">
        <v>53</v>
      </c>
      <c r="U30" s="186" t="s">
        <v>136</v>
      </c>
      <c r="W30" s="186" t="str">
        <f>D36&amp;F36&amp;H36</f>
        <v>その他の燃料1（）</v>
      </c>
      <c r="X30" s="112" t="str">
        <f>IF(N36="千m3","都市ガス","")</f>
        <v/>
      </c>
      <c r="AA30" s="469" t="s">
        <v>263</v>
      </c>
      <c r="AB30" s="465" t="s">
        <v>132</v>
      </c>
    </row>
    <row r="31" spans="2:28" ht="12" customHeight="1">
      <c r="B31" s="576"/>
      <c r="C31" s="534"/>
      <c r="D31" s="482" t="s">
        <v>54</v>
      </c>
      <c r="E31" s="483"/>
      <c r="F31" s="483"/>
      <c r="G31" s="483"/>
      <c r="H31" s="484"/>
      <c r="I31" s="404" t="s">
        <v>54</v>
      </c>
      <c r="J31" s="405" t="s">
        <v>237</v>
      </c>
      <c r="K31" s="406">
        <v>18.399999999999999</v>
      </c>
      <c r="L31" s="407"/>
      <c r="M31" s="549" t="s">
        <v>238</v>
      </c>
      <c r="N31" s="550"/>
      <c r="O31" s="551">
        <v>1.09E-2</v>
      </c>
      <c r="P31" s="552"/>
      <c r="Q31" s="553"/>
      <c r="R31" s="408" t="s">
        <v>132</v>
      </c>
      <c r="S31" s="185"/>
      <c r="T31" s="186" t="s">
        <v>54</v>
      </c>
      <c r="U31" s="192" t="s">
        <v>140</v>
      </c>
      <c r="W31" s="186" t="str">
        <f>D37&amp;F37&amp;H37</f>
        <v>その他の燃料2（）</v>
      </c>
      <c r="X31" s="112" t="str">
        <f>IF(N37="千m3","都市ガス","")</f>
        <v/>
      </c>
      <c r="AA31" s="470" t="s">
        <v>281</v>
      </c>
      <c r="AB31" s="465" t="s">
        <v>282</v>
      </c>
    </row>
    <row r="32" spans="2:28" ht="12" customHeight="1">
      <c r="B32" s="576"/>
      <c r="C32" s="534"/>
      <c r="D32" s="482" t="s">
        <v>55</v>
      </c>
      <c r="E32" s="483"/>
      <c r="F32" s="483"/>
      <c r="G32" s="483"/>
      <c r="H32" s="484"/>
      <c r="I32" s="404" t="s">
        <v>55</v>
      </c>
      <c r="J32" s="405" t="s">
        <v>237</v>
      </c>
      <c r="K32" s="411">
        <v>3.23</v>
      </c>
      <c r="L32" s="412"/>
      <c r="M32" s="549" t="s">
        <v>238</v>
      </c>
      <c r="N32" s="550"/>
      <c r="O32" s="551">
        <v>2.64E-2</v>
      </c>
      <c r="P32" s="552"/>
      <c r="Q32" s="553"/>
      <c r="R32" s="408" t="s">
        <v>132</v>
      </c>
      <c r="S32" s="185"/>
      <c r="T32" s="186" t="s">
        <v>55</v>
      </c>
      <c r="U32" s="192" t="s">
        <v>140</v>
      </c>
      <c r="W32" s="186" t="s">
        <v>61</v>
      </c>
      <c r="X32" s="112"/>
      <c r="AA32" s="469" t="s">
        <v>283</v>
      </c>
      <c r="AB32" s="466"/>
    </row>
    <row r="33" spans="2:31" ht="12" customHeight="1">
      <c r="B33" s="576"/>
      <c r="C33" s="534"/>
      <c r="D33" s="482" t="s">
        <v>56</v>
      </c>
      <c r="E33" s="483"/>
      <c r="F33" s="483"/>
      <c r="G33" s="483"/>
      <c r="H33" s="484"/>
      <c r="I33" s="404" t="s">
        <v>56</v>
      </c>
      <c r="J33" s="405" t="s">
        <v>237</v>
      </c>
      <c r="K33" s="411">
        <v>3.45</v>
      </c>
      <c r="L33" s="412"/>
      <c r="M33" s="549" t="s">
        <v>238</v>
      </c>
      <c r="N33" s="550"/>
      <c r="O33" s="551">
        <v>2.64E-2</v>
      </c>
      <c r="P33" s="552"/>
      <c r="Q33" s="553"/>
      <c r="R33" s="408" t="s">
        <v>132</v>
      </c>
      <c r="S33" s="185"/>
      <c r="T33" s="186" t="s">
        <v>56</v>
      </c>
      <c r="U33" s="192" t="s">
        <v>140</v>
      </c>
      <c r="W33" s="186" t="s">
        <v>142</v>
      </c>
      <c r="X33" s="112"/>
      <c r="AA33" s="469" t="s">
        <v>284</v>
      </c>
      <c r="AB33" s="466"/>
    </row>
    <row r="34" spans="2:31" ht="12" customHeight="1">
      <c r="B34" s="576"/>
      <c r="C34" s="534"/>
      <c r="D34" s="482" t="s">
        <v>57</v>
      </c>
      <c r="E34" s="483"/>
      <c r="F34" s="483"/>
      <c r="G34" s="483"/>
      <c r="H34" s="484"/>
      <c r="I34" s="404" t="s">
        <v>57</v>
      </c>
      <c r="J34" s="405" t="s">
        <v>237</v>
      </c>
      <c r="K34" s="411">
        <v>7.53</v>
      </c>
      <c r="L34" s="412"/>
      <c r="M34" s="549" t="s">
        <v>238</v>
      </c>
      <c r="N34" s="550"/>
      <c r="O34" s="551">
        <v>4.2000000000000003E-2</v>
      </c>
      <c r="P34" s="552"/>
      <c r="Q34" s="553"/>
      <c r="R34" s="408" t="s">
        <v>132</v>
      </c>
      <c r="S34" s="185"/>
      <c r="T34" s="186" t="s">
        <v>57</v>
      </c>
      <c r="U34" s="192" t="s">
        <v>140</v>
      </c>
      <c r="W34" s="186" t="s">
        <v>64</v>
      </c>
      <c r="X34" s="112"/>
    </row>
    <row r="35" spans="2:31" ht="12" customHeight="1">
      <c r="B35" s="576"/>
      <c r="C35" s="534"/>
      <c r="D35" s="482" t="s">
        <v>58</v>
      </c>
      <c r="E35" s="483"/>
      <c r="F35" s="483"/>
      <c r="G35" s="483"/>
      <c r="H35" s="484"/>
      <c r="I35" s="404" t="s">
        <v>143</v>
      </c>
      <c r="J35" s="405" t="s">
        <v>237</v>
      </c>
      <c r="K35" s="406">
        <v>40</v>
      </c>
      <c r="L35" s="407"/>
      <c r="M35" s="549" t="s">
        <v>238</v>
      </c>
      <c r="N35" s="550"/>
      <c r="O35" s="551">
        <v>2.0499999999999998</v>
      </c>
      <c r="P35" s="552"/>
      <c r="Q35" s="553"/>
      <c r="R35" s="408" t="s">
        <v>239</v>
      </c>
      <c r="S35" s="185"/>
      <c r="T35" s="186" t="s">
        <v>143</v>
      </c>
      <c r="U35" s="192" t="s">
        <v>140</v>
      </c>
      <c r="W35" s="186" t="s">
        <v>65</v>
      </c>
      <c r="X35" s="112"/>
    </row>
    <row r="36" spans="2:31" ht="12" customHeight="1">
      <c r="B36" s="576"/>
      <c r="C36" s="534"/>
      <c r="D36" s="482" t="s">
        <v>261</v>
      </c>
      <c r="E36" s="483"/>
      <c r="F36" s="497"/>
      <c r="G36" s="497"/>
      <c r="H36" s="194" t="s">
        <v>250</v>
      </c>
      <c r="I36" s="413" t="str">
        <f>D36&amp;F36&amp;H36</f>
        <v>その他の燃料1（）</v>
      </c>
      <c r="J36" s="405" t="str">
        <f>IF(N36="","",N36)</f>
        <v/>
      </c>
      <c r="K36" s="414"/>
      <c r="L36" s="415" t="str">
        <f>IF(R36="t-CO₂/千m³","都市ガス","")</f>
        <v/>
      </c>
      <c r="M36" s="416" t="s">
        <v>144</v>
      </c>
      <c r="N36" s="468"/>
      <c r="O36" s="547"/>
      <c r="P36" s="547"/>
      <c r="Q36" s="548"/>
      <c r="R36" s="462"/>
      <c r="S36" s="185"/>
      <c r="T36" s="186" t="str">
        <f>D36&amp;F36&amp;H36</f>
        <v>その他の燃料1（）</v>
      </c>
      <c r="U36" s="186" t="str">
        <f>IF(N36="","",N36)</f>
        <v/>
      </c>
      <c r="W36" s="186" t="str">
        <f>D44&amp;F44&amp;H44</f>
        <v>その他バイオマス （）</v>
      </c>
      <c r="X36" s="112"/>
      <c r="AA36" s="476" t="str">
        <f>D36&amp;F36&amp;H36</f>
        <v>その他の燃料1（）</v>
      </c>
      <c r="AB36" s="476"/>
      <c r="AC36" s="476"/>
      <c r="AD36" s="476"/>
      <c r="AE36" s="476"/>
    </row>
    <row r="37" spans="2:31" ht="12" customHeight="1">
      <c r="B37" s="576"/>
      <c r="C37" s="546"/>
      <c r="D37" s="482" t="s">
        <v>262</v>
      </c>
      <c r="E37" s="483"/>
      <c r="F37" s="497"/>
      <c r="G37" s="497"/>
      <c r="H37" s="194" t="s">
        <v>250</v>
      </c>
      <c r="I37" s="404" t="str">
        <f>D37&amp;F37&amp;H37</f>
        <v>その他の燃料2（）</v>
      </c>
      <c r="J37" s="405" t="str">
        <f>IF(N37="","",N37)</f>
        <v/>
      </c>
      <c r="K37" s="414"/>
      <c r="L37" s="415" t="str">
        <f>IF(R37="t-CO₂/千m³","都市ガス","")</f>
        <v/>
      </c>
      <c r="M37" s="416" t="s">
        <v>144</v>
      </c>
      <c r="N37" s="451"/>
      <c r="O37" s="547"/>
      <c r="P37" s="547"/>
      <c r="Q37" s="548"/>
      <c r="R37" s="462"/>
      <c r="S37" s="185"/>
      <c r="T37" s="186" t="str">
        <f>D37&amp;F37&amp;H37</f>
        <v>その他の燃料2（）</v>
      </c>
      <c r="U37" s="186" t="str">
        <f>IF(N37="","",N37)</f>
        <v/>
      </c>
      <c r="W37" s="186" t="s">
        <v>68</v>
      </c>
      <c r="X37" s="112"/>
      <c r="AA37" s="476" t="str">
        <f>D37&amp;F37&amp;H37</f>
        <v>その他の燃料2（）</v>
      </c>
      <c r="AB37" s="476"/>
      <c r="AC37" s="476"/>
      <c r="AD37" s="476"/>
      <c r="AE37" s="476"/>
    </row>
    <row r="38" spans="2:31" ht="12" customHeight="1">
      <c r="B38" s="576"/>
      <c r="C38" s="533" t="s">
        <v>60</v>
      </c>
      <c r="D38" s="482" t="s">
        <v>61</v>
      </c>
      <c r="E38" s="483"/>
      <c r="F38" s="483"/>
      <c r="G38" s="483"/>
      <c r="H38" s="484"/>
      <c r="I38" s="404" t="s">
        <v>61</v>
      </c>
      <c r="J38" s="405" t="s">
        <v>136</v>
      </c>
      <c r="K38" s="406">
        <v>13.6</v>
      </c>
      <c r="L38" s="417" t="s">
        <v>145</v>
      </c>
      <c r="M38" s="485" t="s">
        <v>146</v>
      </c>
      <c r="N38" s="486"/>
      <c r="O38" s="539"/>
      <c r="P38" s="540"/>
      <c r="Q38" s="541"/>
      <c r="R38" s="418"/>
      <c r="S38" s="201"/>
      <c r="T38" s="186" t="s">
        <v>61</v>
      </c>
      <c r="U38" s="186" t="s">
        <v>136</v>
      </c>
      <c r="W38" s="186" t="s">
        <v>69</v>
      </c>
      <c r="X38" s="112"/>
    </row>
    <row r="39" spans="2:31" ht="12" customHeight="1">
      <c r="B39" s="576"/>
      <c r="C39" s="534"/>
      <c r="D39" s="482" t="s">
        <v>62</v>
      </c>
      <c r="E39" s="483"/>
      <c r="F39" s="483"/>
      <c r="G39" s="483"/>
      <c r="H39" s="484"/>
      <c r="I39" s="404" t="s">
        <v>62</v>
      </c>
      <c r="J39" s="405" t="s">
        <v>136</v>
      </c>
      <c r="K39" s="406">
        <v>13.2</v>
      </c>
      <c r="L39" s="417" t="s">
        <v>145</v>
      </c>
      <c r="M39" s="485" t="s">
        <v>146</v>
      </c>
      <c r="N39" s="486"/>
      <c r="O39" s="539"/>
      <c r="P39" s="540"/>
      <c r="Q39" s="541"/>
      <c r="R39" s="418"/>
      <c r="S39" s="201"/>
      <c r="T39" s="186" t="s">
        <v>62</v>
      </c>
      <c r="U39" s="186" t="s">
        <v>136</v>
      </c>
      <c r="W39" s="186" t="s">
        <v>147</v>
      </c>
      <c r="X39" s="112"/>
    </row>
    <row r="40" spans="2:31" ht="12" customHeight="1">
      <c r="B40" s="576"/>
      <c r="C40" s="534"/>
      <c r="D40" s="482" t="s">
        <v>63</v>
      </c>
      <c r="E40" s="483"/>
      <c r="F40" s="483"/>
      <c r="G40" s="483"/>
      <c r="H40" s="484"/>
      <c r="I40" s="404" t="s">
        <v>63</v>
      </c>
      <c r="J40" s="405" t="s">
        <v>136</v>
      </c>
      <c r="K40" s="406">
        <v>17.100000000000001</v>
      </c>
      <c r="L40" s="417" t="s">
        <v>145</v>
      </c>
      <c r="M40" s="485" t="s">
        <v>146</v>
      </c>
      <c r="N40" s="486"/>
      <c r="O40" s="539"/>
      <c r="P40" s="540"/>
      <c r="Q40" s="541"/>
      <c r="R40" s="418"/>
      <c r="S40" s="201"/>
      <c r="T40" s="186" t="s">
        <v>63</v>
      </c>
      <c r="U40" s="186" t="s">
        <v>136</v>
      </c>
      <c r="W40" s="186" t="s">
        <v>148</v>
      </c>
      <c r="X40" s="112"/>
    </row>
    <row r="41" spans="2:31" ht="12" customHeight="1">
      <c r="B41" s="576"/>
      <c r="C41" s="534"/>
      <c r="D41" s="482" t="s">
        <v>64</v>
      </c>
      <c r="E41" s="483"/>
      <c r="F41" s="483"/>
      <c r="G41" s="483"/>
      <c r="H41" s="484"/>
      <c r="I41" s="404" t="s">
        <v>64</v>
      </c>
      <c r="J41" s="405" t="s">
        <v>130</v>
      </c>
      <c r="K41" s="406">
        <v>23.4</v>
      </c>
      <c r="L41" s="417" t="s">
        <v>145</v>
      </c>
      <c r="M41" s="485" t="s">
        <v>131</v>
      </c>
      <c r="N41" s="486"/>
      <c r="O41" s="539"/>
      <c r="P41" s="540"/>
      <c r="Q41" s="541"/>
      <c r="R41" s="418"/>
      <c r="S41" s="201"/>
      <c r="T41" s="186" t="s">
        <v>64</v>
      </c>
      <c r="U41" s="186" t="s">
        <v>130</v>
      </c>
      <c r="W41" s="186" t="s">
        <v>149</v>
      </c>
      <c r="X41" s="112"/>
    </row>
    <row r="42" spans="2:31" ht="12" customHeight="1">
      <c r="B42" s="576"/>
      <c r="C42" s="534"/>
      <c r="D42" s="482" t="s">
        <v>65</v>
      </c>
      <c r="E42" s="483"/>
      <c r="F42" s="483"/>
      <c r="G42" s="483"/>
      <c r="H42" s="484"/>
      <c r="I42" s="404" t="s">
        <v>65</v>
      </c>
      <c r="J42" s="405" t="s">
        <v>130</v>
      </c>
      <c r="K42" s="406">
        <v>35.6</v>
      </c>
      <c r="L42" s="417" t="s">
        <v>145</v>
      </c>
      <c r="M42" s="485" t="s">
        <v>131</v>
      </c>
      <c r="N42" s="486"/>
      <c r="O42" s="539"/>
      <c r="P42" s="540"/>
      <c r="Q42" s="541"/>
      <c r="R42" s="418"/>
      <c r="S42" s="201"/>
      <c r="T42" s="186" t="s">
        <v>65</v>
      </c>
      <c r="U42" s="186" t="s">
        <v>130</v>
      </c>
      <c r="W42" s="186" t="s">
        <v>150</v>
      </c>
      <c r="X42" s="112"/>
    </row>
    <row r="43" spans="2:31" ht="12" customHeight="1">
      <c r="B43" s="576"/>
      <c r="C43" s="534"/>
      <c r="D43" s="482" t="s">
        <v>66</v>
      </c>
      <c r="E43" s="483"/>
      <c r="F43" s="483"/>
      <c r="G43" s="483"/>
      <c r="H43" s="484"/>
      <c r="I43" s="404" t="s">
        <v>151</v>
      </c>
      <c r="J43" s="405" t="s">
        <v>237</v>
      </c>
      <c r="K43" s="406">
        <v>21.2</v>
      </c>
      <c r="L43" s="417" t="s">
        <v>145</v>
      </c>
      <c r="M43" s="485" t="s">
        <v>266</v>
      </c>
      <c r="N43" s="486"/>
      <c r="O43" s="539"/>
      <c r="P43" s="540"/>
      <c r="Q43" s="541"/>
      <c r="R43" s="418"/>
      <c r="S43" s="201"/>
      <c r="T43" s="186" t="s">
        <v>66</v>
      </c>
      <c r="U43" s="192" t="s">
        <v>140</v>
      </c>
      <c r="W43" s="186" t="s">
        <v>152</v>
      </c>
      <c r="X43" s="112"/>
    </row>
    <row r="44" spans="2:31" ht="12" customHeight="1">
      <c r="B44" s="576"/>
      <c r="C44" s="534"/>
      <c r="D44" s="542" t="s">
        <v>153</v>
      </c>
      <c r="E44" s="543"/>
      <c r="F44" s="497"/>
      <c r="G44" s="497"/>
      <c r="H44" s="194" t="s">
        <v>250</v>
      </c>
      <c r="I44" s="413" t="str">
        <f>D44&amp;F44&amp;H44</f>
        <v>その他バイオマス （）</v>
      </c>
      <c r="J44" s="405" t="s">
        <v>136</v>
      </c>
      <c r="K44" s="406">
        <v>13.2</v>
      </c>
      <c r="L44" s="417" t="s">
        <v>145</v>
      </c>
      <c r="M44" s="485" t="s">
        <v>146</v>
      </c>
      <c r="N44" s="486"/>
      <c r="O44" s="539"/>
      <c r="P44" s="540"/>
      <c r="Q44" s="541"/>
      <c r="R44" s="418"/>
      <c r="S44" s="201"/>
      <c r="T44" s="186" t="s">
        <v>154</v>
      </c>
      <c r="U44" s="186" t="s">
        <v>136</v>
      </c>
      <c r="W44" s="186" t="s">
        <v>155</v>
      </c>
      <c r="X44" s="112"/>
      <c r="AA44" s="476" t="str">
        <f>D44&amp;F44&amp;H44</f>
        <v>その他バイオマス （）</v>
      </c>
      <c r="AB44" s="476"/>
      <c r="AC44" s="476"/>
      <c r="AD44" s="476"/>
      <c r="AE44" s="476"/>
    </row>
    <row r="45" spans="2:31" ht="12" customHeight="1">
      <c r="B45" s="576"/>
      <c r="C45" s="534"/>
      <c r="D45" s="482" t="s">
        <v>68</v>
      </c>
      <c r="E45" s="483"/>
      <c r="F45" s="483"/>
      <c r="G45" s="483"/>
      <c r="H45" s="484"/>
      <c r="I45" s="404" t="s">
        <v>68</v>
      </c>
      <c r="J45" s="405" t="s">
        <v>136</v>
      </c>
      <c r="K45" s="406">
        <v>18</v>
      </c>
      <c r="L45" s="407"/>
      <c r="M45" s="485" t="s">
        <v>146</v>
      </c>
      <c r="N45" s="486"/>
      <c r="O45" s="487">
        <v>1.6199999999999999E-2</v>
      </c>
      <c r="P45" s="488"/>
      <c r="Q45" s="489"/>
      <c r="R45" s="408" t="s">
        <v>132</v>
      </c>
      <c r="S45" s="185"/>
      <c r="T45" s="186" t="s">
        <v>68</v>
      </c>
      <c r="U45" s="186" t="s">
        <v>136</v>
      </c>
      <c r="W45" s="186" t="s">
        <v>156</v>
      </c>
      <c r="X45" s="112"/>
    </row>
    <row r="46" spans="2:31" ht="12" customHeight="1">
      <c r="B46" s="576"/>
      <c r="C46" s="534"/>
      <c r="D46" s="482" t="s">
        <v>69</v>
      </c>
      <c r="E46" s="483"/>
      <c r="F46" s="483"/>
      <c r="G46" s="483"/>
      <c r="H46" s="484"/>
      <c r="I46" s="404" t="s">
        <v>69</v>
      </c>
      <c r="J46" s="405" t="s">
        <v>136</v>
      </c>
      <c r="K46" s="406">
        <v>26.9</v>
      </c>
      <c r="L46" s="407"/>
      <c r="M46" s="485" t="s">
        <v>146</v>
      </c>
      <c r="N46" s="486"/>
      <c r="O46" s="487">
        <v>1.66E-2</v>
      </c>
      <c r="P46" s="488"/>
      <c r="Q46" s="489"/>
      <c r="R46" s="408" t="s">
        <v>132</v>
      </c>
      <c r="S46" s="185"/>
      <c r="T46" s="186" t="s">
        <v>69</v>
      </c>
      <c r="U46" s="186" t="s">
        <v>136</v>
      </c>
      <c r="W46" s="186" t="s">
        <v>78</v>
      </c>
      <c r="X46" s="112"/>
    </row>
    <row r="47" spans="2:31" ht="12" customHeight="1">
      <c r="B47" s="576"/>
      <c r="C47" s="534"/>
      <c r="D47" s="482" t="s">
        <v>70</v>
      </c>
      <c r="E47" s="483"/>
      <c r="F47" s="483"/>
      <c r="G47" s="483"/>
      <c r="H47" s="484"/>
      <c r="I47" s="404" t="s">
        <v>70</v>
      </c>
      <c r="J47" s="405" t="s">
        <v>136</v>
      </c>
      <c r="K47" s="406">
        <v>33.200000000000003</v>
      </c>
      <c r="L47" s="407"/>
      <c r="M47" s="485" t="s">
        <v>146</v>
      </c>
      <c r="N47" s="486"/>
      <c r="O47" s="487">
        <v>1.35E-2</v>
      </c>
      <c r="P47" s="488"/>
      <c r="Q47" s="489"/>
      <c r="R47" s="408" t="s">
        <v>132</v>
      </c>
      <c r="S47" s="185"/>
      <c r="T47" s="186" t="s">
        <v>70</v>
      </c>
      <c r="U47" s="186" t="s">
        <v>136</v>
      </c>
      <c r="W47" s="186" t="str">
        <f>D55&amp;F55&amp;H55</f>
        <v>その他の燃料3（）</v>
      </c>
      <c r="X47" s="112"/>
    </row>
    <row r="48" spans="2:31" ht="12" customHeight="1">
      <c r="B48" s="576"/>
      <c r="C48" s="534"/>
      <c r="D48" s="544" t="s">
        <v>71</v>
      </c>
      <c r="E48" s="482" t="s">
        <v>157</v>
      </c>
      <c r="F48" s="483"/>
      <c r="G48" s="483"/>
      <c r="H48" s="484"/>
      <c r="I48" s="404" t="s">
        <v>158</v>
      </c>
      <c r="J48" s="405" t="s">
        <v>136</v>
      </c>
      <c r="K48" s="406">
        <v>29.3</v>
      </c>
      <c r="L48" s="407"/>
      <c r="M48" s="485" t="s">
        <v>146</v>
      </c>
      <c r="N48" s="486"/>
      <c r="O48" s="487">
        <v>2.5700000000000001E-2</v>
      </c>
      <c r="P48" s="488"/>
      <c r="Q48" s="489"/>
      <c r="R48" s="408" t="s">
        <v>132</v>
      </c>
      <c r="S48" s="185"/>
      <c r="T48" s="186" t="s">
        <v>158</v>
      </c>
      <c r="U48" s="186" t="s">
        <v>136</v>
      </c>
      <c r="W48" s="186" t="str">
        <f>D56&amp;F56&amp;H56</f>
        <v>その他の燃料4（）</v>
      </c>
      <c r="X48" s="112"/>
    </row>
    <row r="49" spans="2:31" ht="12" customHeight="1">
      <c r="B49" s="576"/>
      <c r="C49" s="534"/>
      <c r="D49" s="545"/>
      <c r="E49" s="482" t="s">
        <v>159</v>
      </c>
      <c r="F49" s="483"/>
      <c r="G49" s="483"/>
      <c r="H49" s="484"/>
      <c r="I49" s="404" t="s">
        <v>149</v>
      </c>
      <c r="J49" s="405" t="s">
        <v>136</v>
      </c>
      <c r="K49" s="406">
        <v>29.3</v>
      </c>
      <c r="L49" s="407"/>
      <c r="M49" s="485" t="s">
        <v>146</v>
      </c>
      <c r="N49" s="486"/>
      <c r="O49" s="487">
        <v>2.3900000000000001E-2</v>
      </c>
      <c r="P49" s="488"/>
      <c r="Q49" s="489"/>
      <c r="R49" s="408" t="s">
        <v>132</v>
      </c>
      <c r="S49" s="185"/>
      <c r="T49" s="186" t="s">
        <v>149</v>
      </c>
      <c r="U49" s="186" t="s">
        <v>136</v>
      </c>
      <c r="W49" s="186" t="s">
        <v>80</v>
      </c>
      <c r="X49" s="112"/>
    </row>
    <row r="50" spans="2:31" ht="12" customHeight="1">
      <c r="B50" s="576"/>
      <c r="C50" s="534"/>
      <c r="D50" s="482" t="s">
        <v>74</v>
      </c>
      <c r="E50" s="483"/>
      <c r="F50" s="483"/>
      <c r="G50" s="483"/>
      <c r="H50" s="484"/>
      <c r="I50" s="404" t="s">
        <v>160</v>
      </c>
      <c r="J50" s="405" t="s">
        <v>130</v>
      </c>
      <c r="K50" s="406">
        <v>40.200000000000003</v>
      </c>
      <c r="L50" s="407"/>
      <c r="M50" s="485" t="s">
        <v>131</v>
      </c>
      <c r="N50" s="486"/>
      <c r="O50" s="487">
        <v>1.7899999999999999E-2</v>
      </c>
      <c r="P50" s="488"/>
      <c r="Q50" s="489"/>
      <c r="R50" s="408" t="s">
        <v>132</v>
      </c>
      <c r="S50" s="185"/>
      <c r="T50" s="186" t="s">
        <v>160</v>
      </c>
      <c r="U50" s="186" t="s">
        <v>130</v>
      </c>
      <c r="W50" s="186" t="s">
        <v>82</v>
      </c>
      <c r="X50" s="112"/>
    </row>
    <row r="51" spans="2:31" ht="12" customHeight="1">
      <c r="B51" s="576"/>
      <c r="C51" s="534"/>
      <c r="D51" s="482" t="s">
        <v>75</v>
      </c>
      <c r="E51" s="483"/>
      <c r="F51" s="483"/>
      <c r="G51" s="483"/>
      <c r="H51" s="484"/>
      <c r="I51" s="187" t="s">
        <v>161</v>
      </c>
      <c r="J51" s="188" t="s">
        <v>140</v>
      </c>
      <c r="K51" s="189">
        <v>21.2</v>
      </c>
      <c r="L51" s="190" t="s">
        <v>145</v>
      </c>
      <c r="M51" s="495" t="s">
        <v>265</v>
      </c>
      <c r="N51" s="496"/>
      <c r="O51" s="492"/>
      <c r="P51" s="493"/>
      <c r="Q51" s="494"/>
      <c r="R51" s="200"/>
      <c r="S51" s="201"/>
      <c r="T51" s="186" t="s">
        <v>161</v>
      </c>
      <c r="U51" s="192" t="s">
        <v>140</v>
      </c>
      <c r="W51" s="186" t="s">
        <v>83</v>
      </c>
      <c r="X51" s="112"/>
    </row>
    <row r="52" spans="2:31" ht="12" customHeight="1">
      <c r="B52" s="576"/>
      <c r="C52" s="534"/>
      <c r="D52" s="482" t="s">
        <v>76</v>
      </c>
      <c r="E52" s="483"/>
      <c r="F52" s="483"/>
      <c r="G52" s="483"/>
      <c r="H52" s="484"/>
      <c r="I52" s="187" t="s">
        <v>162</v>
      </c>
      <c r="J52" s="188" t="s">
        <v>136</v>
      </c>
      <c r="K52" s="189">
        <v>17.100000000000001</v>
      </c>
      <c r="L52" s="190" t="s">
        <v>145</v>
      </c>
      <c r="M52" s="495" t="s">
        <v>146</v>
      </c>
      <c r="N52" s="496"/>
      <c r="O52" s="492"/>
      <c r="P52" s="493"/>
      <c r="Q52" s="494"/>
      <c r="R52" s="200"/>
      <c r="S52" s="201"/>
      <c r="T52" s="186" t="s">
        <v>162</v>
      </c>
      <c r="U52" s="186" t="s">
        <v>136</v>
      </c>
      <c r="W52" s="186" t="s">
        <v>84</v>
      </c>
      <c r="X52" s="112"/>
    </row>
    <row r="53" spans="2:31" ht="12" customHeight="1">
      <c r="B53" s="576"/>
      <c r="C53" s="534"/>
      <c r="D53" s="482" t="s">
        <v>77</v>
      </c>
      <c r="E53" s="483"/>
      <c r="F53" s="483"/>
      <c r="G53" s="483"/>
      <c r="H53" s="484"/>
      <c r="I53" s="187" t="s">
        <v>163</v>
      </c>
      <c r="J53" s="188" t="s">
        <v>136</v>
      </c>
      <c r="K53" s="202">
        <v>142</v>
      </c>
      <c r="L53" s="203" t="s">
        <v>145</v>
      </c>
      <c r="M53" s="495" t="s">
        <v>146</v>
      </c>
      <c r="N53" s="496"/>
      <c r="O53" s="492"/>
      <c r="P53" s="493"/>
      <c r="Q53" s="494"/>
      <c r="R53" s="200"/>
      <c r="S53" s="201"/>
      <c r="T53" s="186" t="s">
        <v>163</v>
      </c>
      <c r="U53" s="186" t="s">
        <v>136</v>
      </c>
      <c r="W53" s="186" t="s">
        <v>164</v>
      </c>
      <c r="X53" s="112"/>
    </row>
    <row r="54" spans="2:31" ht="12" customHeight="1">
      <c r="B54" s="576"/>
      <c r="C54" s="534"/>
      <c r="D54" s="482" t="s">
        <v>78</v>
      </c>
      <c r="E54" s="483"/>
      <c r="F54" s="483"/>
      <c r="G54" s="483"/>
      <c r="H54" s="484"/>
      <c r="I54" s="187" t="s">
        <v>78</v>
      </c>
      <c r="J54" s="188" t="s">
        <v>136</v>
      </c>
      <c r="K54" s="189">
        <v>22.5</v>
      </c>
      <c r="L54" s="190" t="s">
        <v>145</v>
      </c>
      <c r="M54" s="495" t="s">
        <v>146</v>
      </c>
      <c r="N54" s="496"/>
      <c r="O54" s="492"/>
      <c r="P54" s="493"/>
      <c r="Q54" s="494"/>
      <c r="R54" s="200"/>
      <c r="S54" s="201"/>
      <c r="T54" s="186" t="s">
        <v>78</v>
      </c>
      <c r="U54" s="186" t="s">
        <v>136</v>
      </c>
      <c r="W54" s="186" t="s">
        <v>165</v>
      </c>
      <c r="X54" s="112"/>
    </row>
    <row r="55" spans="2:31" ht="12" customHeight="1">
      <c r="B55" s="576"/>
      <c r="C55" s="534"/>
      <c r="D55" s="204" t="s">
        <v>259</v>
      </c>
      <c r="E55" s="204"/>
      <c r="F55" s="497"/>
      <c r="G55" s="497"/>
      <c r="H55" s="194" t="s">
        <v>250</v>
      </c>
      <c r="I55" s="195" t="str">
        <f>D55&amp;F55&amp;H55</f>
        <v>その他の燃料3（）</v>
      </c>
      <c r="J55" s="188" t="str">
        <f>IF(N55="","",N55)</f>
        <v/>
      </c>
      <c r="K55" s="196"/>
      <c r="L55" s="197"/>
      <c r="M55" s="198" t="s">
        <v>144</v>
      </c>
      <c r="N55" s="205"/>
      <c r="O55" s="498"/>
      <c r="P55" s="498"/>
      <c r="Q55" s="499"/>
      <c r="R55" s="191" t="s">
        <v>132</v>
      </c>
      <c r="S55" s="185"/>
      <c r="T55" s="186" t="str">
        <f>D55&amp;F55&amp;H55</f>
        <v>その他の燃料3（）</v>
      </c>
      <c r="U55" s="186" t="str">
        <f>IF(N55="","",N55)</f>
        <v/>
      </c>
      <c r="W55" s="186" t="s">
        <v>166</v>
      </c>
      <c r="X55" s="112"/>
      <c r="AA55" s="476" t="str">
        <f t="shared" ref="AA55:AA56" si="0">D55&amp;F55&amp;H55</f>
        <v>その他の燃料3（）</v>
      </c>
      <c r="AB55" s="476"/>
      <c r="AC55" s="476"/>
      <c r="AD55" s="476"/>
      <c r="AE55" s="476"/>
    </row>
    <row r="56" spans="2:31" ht="12" customHeight="1">
      <c r="B56" s="576"/>
      <c r="C56" s="546"/>
      <c r="D56" s="204" t="s">
        <v>260</v>
      </c>
      <c r="E56" s="204"/>
      <c r="F56" s="497"/>
      <c r="G56" s="497"/>
      <c r="H56" s="194" t="s">
        <v>250</v>
      </c>
      <c r="I56" s="187" t="str">
        <f>D56&amp;F56&amp;H56</f>
        <v>その他の燃料4（）</v>
      </c>
      <c r="J56" s="188" t="str">
        <f>IF(N56="","",N56)</f>
        <v/>
      </c>
      <c r="K56" s="196"/>
      <c r="L56" s="197"/>
      <c r="M56" s="198" t="s">
        <v>144</v>
      </c>
      <c r="N56" s="205"/>
      <c r="O56" s="498"/>
      <c r="P56" s="498"/>
      <c r="Q56" s="499"/>
      <c r="R56" s="191" t="s">
        <v>132</v>
      </c>
      <c r="S56" s="185"/>
      <c r="T56" s="186" t="str">
        <f>D56&amp;F56&amp;H56</f>
        <v>その他の燃料4（）</v>
      </c>
      <c r="U56" s="186" t="str">
        <f>IF(N56="","",N56)</f>
        <v/>
      </c>
      <c r="X56" s="186" t="s">
        <v>101</v>
      </c>
      <c r="AA56" s="476" t="str">
        <f t="shared" si="0"/>
        <v>その他の燃料4（）</v>
      </c>
      <c r="AB56" s="476"/>
      <c r="AC56" s="476"/>
      <c r="AD56" s="476"/>
      <c r="AE56" s="476"/>
    </row>
    <row r="57" spans="2:31" ht="12" customHeight="1">
      <c r="B57" s="576"/>
      <c r="C57" s="533" t="s">
        <v>79</v>
      </c>
      <c r="D57" s="482" t="s">
        <v>80</v>
      </c>
      <c r="E57" s="483"/>
      <c r="F57" s="483"/>
      <c r="G57" s="483"/>
      <c r="H57" s="484"/>
      <c r="I57" s="187" t="s">
        <v>167</v>
      </c>
      <c r="J57" s="188" t="s">
        <v>168</v>
      </c>
      <c r="K57" s="193">
        <v>1.17</v>
      </c>
      <c r="L57" s="206" t="s">
        <v>79</v>
      </c>
      <c r="M57" s="490" t="s">
        <v>169</v>
      </c>
      <c r="N57" s="491"/>
      <c r="O57" s="536">
        <v>6.54E-2</v>
      </c>
      <c r="P57" s="537"/>
      <c r="Q57" s="538"/>
      <c r="R57" s="191" t="s">
        <v>170</v>
      </c>
      <c r="S57" s="185"/>
      <c r="T57" s="186" t="s">
        <v>167</v>
      </c>
      <c r="U57" s="186" t="s">
        <v>168</v>
      </c>
      <c r="X57" s="186" t="s">
        <v>171</v>
      </c>
    </row>
    <row r="58" spans="2:31" ht="12" customHeight="1">
      <c r="B58" s="576"/>
      <c r="C58" s="534"/>
      <c r="D58" s="482" t="s">
        <v>82</v>
      </c>
      <c r="E58" s="483"/>
      <c r="F58" s="483"/>
      <c r="G58" s="483"/>
      <c r="H58" s="484"/>
      <c r="I58" s="187" t="s">
        <v>172</v>
      </c>
      <c r="J58" s="188" t="s">
        <v>168</v>
      </c>
      <c r="K58" s="193">
        <v>1.19</v>
      </c>
      <c r="L58" s="206" t="s">
        <v>79</v>
      </c>
      <c r="M58" s="490" t="s">
        <v>169</v>
      </c>
      <c r="N58" s="491"/>
      <c r="O58" s="536">
        <v>5.3199999999999997E-2</v>
      </c>
      <c r="P58" s="537"/>
      <c r="Q58" s="538"/>
      <c r="R58" s="191" t="s">
        <v>170</v>
      </c>
      <c r="S58" s="185"/>
      <c r="T58" s="186" t="s">
        <v>172</v>
      </c>
      <c r="U58" s="186" t="s">
        <v>168</v>
      </c>
    </row>
    <row r="59" spans="2:31" ht="11.4" customHeight="1">
      <c r="B59" s="576"/>
      <c r="C59" s="534"/>
      <c r="D59" s="482" t="s">
        <v>83</v>
      </c>
      <c r="E59" s="483"/>
      <c r="F59" s="483"/>
      <c r="G59" s="483"/>
      <c r="H59" s="484"/>
      <c r="I59" s="187" t="s">
        <v>173</v>
      </c>
      <c r="J59" s="188" t="s">
        <v>168</v>
      </c>
      <c r="K59" s="193">
        <v>1.19</v>
      </c>
      <c r="L59" s="206" t="s">
        <v>79</v>
      </c>
      <c r="M59" s="490" t="s">
        <v>169</v>
      </c>
      <c r="N59" s="491"/>
      <c r="O59" s="536">
        <v>5.3199999999999997E-2</v>
      </c>
      <c r="P59" s="537"/>
      <c r="Q59" s="538"/>
      <c r="R59" s="191" t="s">
        <v>170</v>
      </c>
      <c r="S59" s="185"/>
      <c r="T59" s="186" t="s">
        <v>173</v>
      </c>
      <c r="U59" s="186" t="s">
        <v>168</v>
      </c>
    </row>
    <row r="60" spans="2:31" ht="12" customHeight="1">
      <c r="B60" s="577"/>
      <c r="C60" s="534"/>
      <c r="D60" s="482" t="s">
        <v>84</v>
      </c>
      <c r="E60" s="483"/>
      <c r="F60" s="483"/>
      <c r="G60" s="483"/>
      <c r="H60" s="484"/>
      <c r="I60" s="187" t="s">
        <v>174</v>
      </c>
      <c r="J60" s="188" t="s">
        <v>168</v>
      </c>
      <c r="K60" s="193">
        <v>1.19</v>
      </c>
      <c r="L60" s="206" t="s">
        <v>79</v>
      </c>
      <c r="M60" s="490" t="s">
        <v>169</v>
      </c>
      <c r="N60" s="491"/>
      <c r="O60" s="536">
        <v>5.3199999999999997E-2</v>
      </c>
      <c r="P60" s="537"/>
      <c r="Q60" s="538"/>
      <c r="R60" s="191" t="s">
        <v>170</v>
      </c>
      <c r="S60" s="185"/>
      <c r="T60" s="186" t="s">
        <v>174</v>
      </c>
      <c r="U60" s="186" t="s">
        <v>168</v>
      </c>
      <c r="AD60" s="207"/>
    </row>
    <row r="61" spans="2:31" ht="12" customHeight="1">
      <c r="B61" s="208"/>
      <c r="C61" s="534"/>
      <c r="D61" s="482" t="s">
        <v>85</v>
      </c>
      <c r="E61" s="483"/>
      <c r="F61" s="483"/>
      <c r="G61" s="483"/>
      <c r="H61" s="484"/>
      <c r="I61" s="209" t="s">
        <v>175</v>
      </c>
      <c r="J61" s="210" t="s">
        <v>168</v>
      </c>
      <c r="K61" s="211">
        <v>1</v>
      </c>
      <c r="L61" s="199" t="s">
        <v>145</v>
      </c>
      <c r="M61" s="490" t="s">
        <v>169</v>
      </c>
      <c r="N61" s="491"/>
      <c r="O61" s="492"/>
      <c r="P61" s="493"/>
      <c r="Q61" s="494"/>
      <c r="R61" s="200"/>
      <c r="S61" s="201"/>
      <c r="T61" s="186" t="s">
        <v>175</v>
      </c>
      <c r="U61" s="186" t="s">
        <v>168</v>
      </c>
      <c r="AD61" s="207"/>
    </row>
    <row r="62" spans="2:31" ht="12" customHeight="1">
      <c r="B62" s="208"/>
      <c r="C62" s="534"/>
      <c r="D62" s="482" t="s">
        <v>86</v>
      </c>
      <c r="E62" s="483"/>
      <c r="F62" s="483"/>
      <c r="G62" s="483"/>
      <c r="H62" s="484"/>
      <c r="I62" s="187" t="s">
        <v>176</v>
      </c>
      <c r="J62" s="188" t="s">
        <v>168</v>
      </c>
      <c r="K62" s="193">
        <v>1</v>
      </c>
      <c r="L62" s="199" t="s">
        <v>145</v>
      </c>
      <c r="M62" s="490" t="s">
        <v>169</v>
      </c>
      <c r="N62" s="491"/>
      <c r="O62" s="492"/>
      <c r="P62" s="493"/>
      <c r="Q62" s="494"/>
      <c r="R62" s="200"/>
      <c r="S62" s="201"/>
      <c r="T62" s="186" t="s">
        <v>176</v>
      </c>
      <c r="U62" s="186" t="s">
        <v>168</v>
      </c>
      <c r="AD62" s="207"/>
    </row>
    <row r="63" spans="2:31" ht="12" customHeight="1">
      <c r="B63" s="208"/>
      <c r="C63" s="534"/>
      <c r="D63" s="482" t="s">
        <v>87</v>
      </c>
      <c r="E63" s="483"/>
      <c r="F63" s="483"/>
      <c r="G63" s="483"/>
      <c r="H63" s="484"/>
      <c r="I63" s="187" t="s">
        <v>177</v>
      </c>
      <c r="J63" s="188" t="s">
        <v>168</v>
      </c>
      <c r="K63" s="193">
        <v>1</v>
      </c>
      <c r="L63" s="199" t="s">
        <v>145</v>
      </c>
      <c r="M63" s="490" t="s">
        <v>169</v>
      </c>
      <c r="N63" s="491"/>
      <c r="O63" s="492"/>
      <c r="P63" s="493"/>
      <c r="Q63" s="494"/>
      <c r="R63" s="200"/>
      <c r="S63" s="201"/>
      <c r="T63" s="186" t="s">
        <v>177</v>
      </c>
      <c r="U63" s="186" t="s">
        <v>168</v>
      </c>
      <c r="AD63" s="207"/>
    </row>
    <row r="64" spans="2:31" ht="12" customHeight="1">
      <c r="B64" s="212"/>
      <c r="C64" s="535"/>
      <c r="D64" s="510" t="s">
        <v>88</v>
      </c>
      <c r="E64" s="511"/>
      <c r="F64" s="511"/>
      <c r="G64" s="511"/>
      <c r="H64" s="512"/>
      <c r="I64" s="214" t="s">
        <v>178</v>
      </c>
      <c r="J64" s="213" t="s">
        <v>168</v>
      </c>
      <c r="K64" s="215">
        <v>1</v>
      </c>
      <c r="L64" s="199" t="s">
        <v>145</v>
      </c>
      <c r="M64" s="513" t="s">
        <v>169</v>
      </c>
      <c r="N64" s="514"/>
      <c r="O64" s="515"/>
      <c r="P64" s="516"/>
      <c r="Q64" s="517"/>
      <c r="R64" s="216"/>
      <c r="S64" s="201"/>
      <c r="T64" s="186" t="s">
        <v>178</v>
      </c>
      <c r="U64" s="186" t="s">
        <v>168</v>
      </c>
    </row>
    <row r="65" spans="2:34">
      <c r="B65" s="217" t="s">
        <v>179</v>
      </c>
      <c r="C65" s="218"/>
      <c r="D65" s="219"/>
      <c r="E65" s="219"/>
      <c r="F65" s="219"/>
      <c r="G65" s="220"/>
      <c r="H65" s="221"/>
      <c r="I65" s="221"/>
      <c r="J65" s="221"/>
      <c r="K65" s="222"/>
      <c r="L65" s="222"/>
      <c r="M65" s="223"/>
      <c r="N65" s="223"/>
      <c r="O65" s="224"/>
      <c r="P65" s="225"/>
      <c r="Q65" s="226"/>
      <c r="R65" s="227"/>
      <c r="S65" s="175"/>
    </row>
    <row r="66" spans="2:34" ht="27.9" customHeight="1">
      <c r="B66" s="228"/>
      <c r="C66" s="518" t="s">
        <v>180</v>
      </c>
      <c r="D66" s="519"/>
      <c r="E66" s="519"/>
      <c r="F66" s="519"/>
      <c r="G66" s="519"/>
      <c r="H66" s="520"/>
      <c r="I66" s="177" t="s">
        <v>122</v>
      </c>
      <c r="J66" s="178" t="s">
        <v>123</v>
      </c>
      <c r="K66" s="229" t="s">
        <v>124</v>
      </c>
      <c r="L66" s="180" t="s">
        <v>125</v>
      </c>
      <c r="M66" s="230" t="s">
        <v>20</v>
      </c>
      <c r="N66" s="231"/>
      <c r="O66" s="521" t="s">
        <v>181</v>
      </c>
      <c r="P66" s="522"/>
      <c r="Q66" s="232" t="s">
        <v>94</v>
      </c>
      <c r="R66" s="233" t="s">
        <v>182</v>
      </c>
      <c r="S66" s="234"/>
      <c r="AG66" t="s">
        <v>289</v>
      </c>
    </row>
    <row r="67" spans="2:34" ht="12" customHeight="1">
      <c r="B67" s="523"/>
      <c r="C67" s="525" t="s">
        <v>95</v>
      </c>
      <c r="D67" s="526"/>
      <c r="E67" s="526"/>
      <c r="F67" s="526"/>
      <c r="G67" s="526"/>
      <c r="H67" s="527"/>
      <c r="I67" s="235"/>
      <c r="J67" s="236"/>
      <c r="K67" s="211">
        <v>8.64</v>
      </c>
      <c r="L67" s="237"/>
      <c r="M67" s="238" t="s">
        <v>183</v>
      </c>
      <c r="N67" s="239"/>
      <c r="O67" s="528">
        <v>0.41099999999999998</v>
      </c>
      <c r="P67" s="529"/>
      <c r="Q67" s="240"/>
      <c r="R67" s="241" t="s">
        <v>184</v>
      </c>
      <c r="S67" s="185"/>
      <c r="AG67" s="475" t="s">
        <v>290</v>
      </c>
    </row>
    <row r="68" spans="2:34" ht="12" customHeight="1">
      <c r="B68" s="523"/>
      <c r="C68" s="242"/>
      <c r="D68" s="530" t="s">
        <v>185</v>
      </c>
      <c r="E68" s="479"/>
      <c r="F68" s="480"/>
      <c r="G68" s="480"/>
      <c r="H68" s="481"/>
      <c r="I68" s="243" t="str">
        <f>IF(E68="","",E68)</f>
        <v/>
      </c>
      <c r="J68" s="244"/>
      <c r="K68" s="245"/>
      <c r="L68" s="246"/>
      <c r="M68" s="247" t="s">
        <v>183</v>
      </c>
      <c r="N68" s="248"/>
      <c r="O68" s="249"/>
      <c r="P68" s="250"/>
      <c r="Q68" s="251"/>
      <c r="R68" s="191" t="s">
        <v>184</v>
      </c>
      <c r="S68" s="185"/>
    </row>
    <row r="69" spans="2:34" ht="12" customHeight="1">
      <c r="B69" s="523"/>
      <c r="C69" s="242"/>
      <c r="D69" s="531"/>
      <c r="E69" s="479"/>
      <c r="F69" s="480"/>
      <c r="G69" s="480"/>
      <c r="H69" s="481"/>
      <c r="I69" s="243" t="str">
        <f t="shared" ref="I69:I72" si="1">IF(E69="","",E69)</f>
        <v/>
      </c>
      <c r="J69" s="244"/>
      <c r="K69" s="245"/>
      <c r="L69" s="246"/>
      <c r="M69" s="247" t="s">
        <v>183</v>
      </c>
      <c r="N69" s="248"/>
      <c r="O69" s="249"/>
      <c r="P69" s="250"/>
      <c r="Q69" s="251"/>
      <c r="R69" s="191" t="s">
        <v>184</v>
      </c>
      <c r="S69" s="185"/>
    </row>
    <row r="70" spans="2:34" ht="12" customHeight="1">
      <c r="B70" s="523"/>
      <c r="C70" s="242"/>
      <c r="D70" s="531"/>
      <c r="E70" s="479"/>
      <c r="F70" s="480"/>
      <c r="G70" s="480"/>
      <c r="H70" s="481"/>
      <c r="I70" s="243" t="str">
        <f t="shared" si="1"/>
        <v/>
      </c>
      <c r="J70" s="244"/>
      <c r="K70" s="245"/>
      <c r="L70" s="246"/>
      <c r="M70" s="247" t="s">
        <v>183</v>
      </c>
      <c r="N70" s="248"/>
      <c r="O70" s="249"/>
      <c r="P70" s="250"/>
      <c r="Q70" s="251"/>
      <c r="R70" s="191" t="s">
        <v>184</v>
      </c>
      <c r="S70" s="185"/>
    </row>
    <row r="71" spans="2:34" ht="12" customHeight="1">
      <c r="B71" s="523"/>
      <c r="C71" s="242"/>
      <c r="D71" s="531"/>
      <c r="E71" s="479"/>
      <c r="F71" s="480"/>
      <c r="G71" s="480"/>
      <c r="H71" s="481"/>
      <c r="I71" s="243" t="str">
        <f t="shared" si="1"/>
        <v/>
      </c>
      <c r="J71" s="244"/>
      <c r="K71" s="245"/>
      <c r="L71" s="246"/>
      <c r="M71" s="247" t="s">
        <v>183</v>
      </c>
      <c r="N71" s="248"/>
      <c r="O71" s="249"/>
      <c r="P71" s="250"/>
      <c r="Q71" s="251"/>
      <c r="R71" s="191" t="s">
        <v>184</v>
      </c>
      <c r="S71" s="185"/>
    </row>
    <row r="72" spans="2:34" ht="12" customHeight="1">
      <c r="B72" s="523"/>
      <c r="C72" s="252"/>
      <c r="D72" s="532"/>
      <c r="E72" s="479"/>
      <c r="F72" s="480"/>
      <c r="G72" s="480"/>
      <c r="H72" s="481"/>
      <c r="I72" s="243" t="str">
        <f t="shared" si="1"/>
        <v/>
      </c>
      <c r="J72" s="244"/>
      <c r="K72" s="245"/>
      <c r="L72" s="246"/>
      <c r="M72" s="247" t="s">
        <v>183</v>
      </c>
      <c r="N72" s="248"/>
      <c r="O72" s="249"/>
      <c r="P72" s="250"/>
      <c r="Q72" s="251"/>
      <c r="R72" s="191" t="s">
        <v>184</v>
      </c>
      <c r="S72" s="185"/>
    </row>
    <row r="73" spans="2:34" ht="12" customHeight="1">
      <c r="B73" s="523"/>
      <c r="C73" s="500" t="s">
        <v>98</v>
      </c>
      <c r="D73" s="501"/>
      <c r="E73" s="504" t="s">
        <v>99</v>
      </c>
      <c r="F73" s="505"/>
      <c r="G73" s="505"/>
      <c r="H73" s="506"/>
      <c r="I73" s="254"/>
      <c r="J73" s="255"/>
      <c r="K73" s="193">
        <v>3.6</v>
      </c>
      <c r="L73" s="246"/>
      <c r="M73" s="247" t="s">
        <v>183</v>
      </c>
      <c r="N73" s="248"/>
      <c r="O73" s="249"/>
      <c r="P73" s="250"/>
      <c r="Q73" s="256"/>
      <c r="R73" s="257"/>
      <c r="S73" s="201"/>
    </row>
    <row r="74" spans="2:34" ht="12" customHeight="1">
      <c r="B74" s="523"/>
      <c r="C74" s="500"/>
      <c r="D74" s="501"/>
      <c r="E74" s="504" t="s">
        <v>100</v>
      </c>
      <c r="F74" s="505"/>
      <c r="G74" s="505"/>
      <c r="H74" s="506"/>
      <c r="I74" s="254"/>
      <c r="J74" s="255"/>
      <c r="K74" s="193">
        <v>3.6</v>
      </c>
      <c r="L74" s="246"/>
      <c r="M74" s="247" t="s">
        <v>183</v>
      </c>
      <c r="N74" s="248"/>
      <c r="O74" s="249"/>
      <c r="P74" s="250"/>
      <c r="Q74" s="256"/>
      <c r="R74" s="200"/>
      <c r="S74" s="201"/>
    </row>
    <row r="75" spans="2:34" ht="12" customHeight="1">
      <c r="B75" s="523"/>
      <c r="C75" s="500"/>
      <c r="D75" s="501"/>
      <c r="E75" s="504" t="s">
        <v>101</v>
      </c>
      <c r="F75" s="505"/>
      <c r="G75" s="505"/>
      <c r="H75" s="506"/>
      <c r="I75" s="195" t="s">
        <v>101</v>
      </c>
      <c r="J75" s="253" t="s">
        <v>186</v>
      </c>
      <c r="K75" s="193">
        <v>3.6</v>
      </c>
      <c r="L75" s="258" t="s">
        <v>145</v>
      </c>
      <c r="M75" s="247" t="s">
        <v>183</v>
      </c>
      <c r="N75" s="248"/>
      <c r="O75" s="249"/>
      <c r="P75" s="250"/>
      <c r="Q75" s="256"/>
      <c r="R75" s="200"/>
      <c r="S75" s="201"/>
    </row>
    <row r="76" spans="2:34" ht="12" customHeight="1" thickBot="1">
      <c r="B76" s="524"/>
      <c r="C76" s="502"/>
      <c r="D76" s="503"/>
      <c r="E76" s="507" t="s">
        <v>187</v>
      </c>
      <c r="F76" s="508"/>
      <c r="G76" s="508"/>
      <c r="H76" s="509"/>
      <c r="I76" s="259" t="s">
        <v>171</v>
      </c>
      <c r="J76" s="260" t="s">
        <v>186</v>
      </c>
      <c r="K76" s="193">
        <v>3.6</v>
      </c>
      <c r="L76" s="258" t="s">
        <v>145</v>
      </c>
      <c r="M76" s="247" t="s">
        <v>183</v>
      </c>
      <c r="N76" s="248"/>
      <c r="O76" s="249"/>
      <c r="P76" s="261"/>
      <c r="Q76" s="256"/>
      <c r="R76" s="262"/>
      <c r="S76" s="201"/>
    </row>
    <row r="77" spans="2:34" ht="33" customHeight="1" thickBot="1">
      <c r="B77" s="263"/>
      <c r="D77" s="264" t="s">
        <v>188</v>
      </c>
      <c r="E77" s="265"/>
      <c r="F77" s="265"/>
      <c r="G77" s="266"/>
      <c r="H77" s="266"/>
      <c r="I77" s="266"/>
      <c r="J77" s="266"/>
      <c r="K77" s="266"/>
      <c r="L77" s="266"/>
      <c r="M77" s="266"/>
      <c r="N77" s="266"/>
      <c r="O77" s="266"/>
      <c r="P77" s="267"/>
      <c r="Q77" s="267"/>
      <c r="R77" s="267"/>
      <c r="S77" s="268"/>
      <c r="T77" s="268"/>
      <c r="U77" s="268"/>
      <c r="V77" s="268"/>
      <c r="AH77" s="475"/>
    </row>
    <row r="78" spans="2:34" ht="24.9" customHeight="1" thickBot="1">
      <c r="B78" s="269" t="s">
        <v>189</v>
      </c>
      <c r="C78" s="270"/>
      <c r="D78" s="271"/>
      <c r="E78" s="271"/>
      <c r="F78" s="271"/>
      <c r="G78" s="271"/>
      <c r="H78" s="271"/>
      <c r="I78" s="271"/>
      <c r="J78" s="271"/>
      <c r="K78" s="272"/>
      <c r="L78" s="273"/>
      <c r="M78" s="477">
        <v>2.58E-2</v>
      </c>
      <c r="N78" s="478"/>
      <c r="O78" s="274" t="s">
        <v>190</v>
      </c>
      <c r="AH78" s="475"/>
    </row>
    <row r="79" spans="2:34" ht="15.75" customHeight="1"/>
  </sheetData>
  <sheetProtection algorithmName="SHA-512" hashValue="dnbtkjKFpH1uXcx1Z+Q2Gkjb5B1LP+SJK1TbsCwEvCXih8a0+DufGvJ6ojjBB3l2IMJwhvAWRG0hd3Ay03dqKA==" saltValue="OJ8KIbnVAK0RL8wZTQZc0w==" spinCount="100000" sheet="1" formatCells="0"/>
  <mergeCells count="207">
    <mergeCell ref="AA28:AB28"/>
    <mergeCell ref="E4:M4"/>
    <mergeCell ref="N4:O4"/>
    <mergeCell ref="C7:H7"/>
    <mergeCell ref="O7:Q7"/>
    <mergeCell ref="B8:B60"/>
    <mergeCell ref="C8:C37"/>
    <mergeCell ref="D8:H8"/>
    <mergeCell ref="M8:N8"/>
    <mergeCell ref="O8:Q8"/>
    <mergeCell ref="D9:H9"/>
    <mergeCell ref="D12:H12"/>
    <mergeCell ref="M12:N12"/>
    <mergeCell ref="O12:Q12"/>
    <mergeCell ref="D13:H13"/>
    <mergeCell ref="M13:N13"/>
    <mergeCell ref="O13:Q13"/>
    <mergeCell ref="M9:N9"/>
    <mergeCell ref="O9:Q9"/>
    <mergeCell ref="D10:H10"/>
    <mergeCell ref="M10:N10"/>
    <mergeCell ref="O10:Q10"/>
    <mergeCell ref="D11:H11"/>
    <mergeCell ref="M11:N11"/>
    <mergeCell ref="O11:Q11"/>
    <mergeCell ref="D16:H16"/>
    <mergeCell ref="M16:N16"/>
    <mergeCell ref="O16:Q16"/>
    <mergeCell ref="D17:H17"/>
    <mergeCell ref="M17:N17"/>
    <mergeCell ref="O17:Q17"/>
    <mergeCell ref="D14:H14"/>
    <mergeCell ref="M14:N14"/>
    <mergeCell ref="O14:Q14"/>
    <mergeCell ref="D15:H15"/>
    <mergeCell ref="M15:N15"/>
    <mergeCell ref="O15:Q15"/>
    <mergeCell ref="D21:D22"/>
    <mergeCell ref="E21:H21"/>
    <mergeCell ref="M21:N21"/>
    <mergeCell ref="O21:Q21"/>
    <mergeCell ref="E22:H22"/>
    <mergeCell ref="M22:N22"/>
    <mergeCell ref="O22:Q22"/>
    <mergeCell ref="D18:H18"/>
    <mergeCell ref="M18:N18"/>
    <mergeCell ref="O18:Q18"/>
    <mergeCell ref="D19:D20"/>
    <mergeCell ref="E19:H19"/>
    <mergeCell ref="M19:N19"/>
    <mergeCell ref="O19:Q19"/>
    <mergeCell ref="E20:H20"/>
    <mergeCell ref="M20:N20"/>
    <mergeCell ref="O20:Q20"/>
    <mergeCell ref="E28:H28"/>
    <mergeCell ref="M28:N28"/>
    <mergeCell ref="O28:Q28"/>
    <mergeCell ref="D29:H29"/>
    <mergeCell ref="M29:N29"/>
    <mergeCell ref="O29:Q29"/>
    <mergeCell ref="O25:Q25"/>
    <mergeCell ref="E26:F27"/>
    <mergeCell ref="G26:H26"/>
    <mergeCell ref="M26:N26"/>
    <mergeCell ref="O26:Q26"/>
    <mergeCell ref="G27:H27"/>
    <mergeCell ref="M27:N27"/>
    <mergeCell ref="O27:Q27"/>
    <mergeCell ref="D23:D28"/>
    <mergeCell ref="E23:F25"/>
    <mergeCell ref="G23:H23"/>
    <mergeCell ref="M23:N23"/>
    <mergeCell ref="O23:Q23"/>
    <mergeCell ref="G24:H24"/>
    <mergeCell ref="M24:N24"/>
    <mergeCell ref="O24:Q24"/>
    <mergeCell ref="G25:H25"/>
    <mergeCell ref="M25:N25"/>
    <mergeCell ref="D32:H32"/>
    <mergeCell ref="M32:N32"/>
    <mergeCell ref="O32:Q32"/>
    <mergeCell ref="D33:H33"/>
    <mergeCell ref="M33:N33"/>
    <mergeCell ref="O33:Q33"/>
    <mergeCell ref="D30:H30"/>
    <mergeCell ref="M30:N30"/>
    <mergeCell ref="O30:Q30"/>
    <mergeCell ref="D31:H31"/>
    <mergeCell ref="M31:N31"/>
    <mergeCell ref="O31:Q31"/>
    <mergeCell ref="D36:E36"/>
    <mergeCell ref="F36:G36"/>
    <mergeCell ref="O36:Q36"/>
    <mergeCell ref="D37:E37"/>
    <mergeCell ref="F37:G37"/>
    <mergeCell ref="O37:Q37"/>
    <mergeCell ref="D34:H34"/>
    <mergeCell ref="M34:N34"/>
    <mergeCell ref="O34:Q34"/>
    <mergeCell ref="D35:H35"/>
    <mergeCell ref="M35:N35"/>
    <mergeCell ref="O35:Q35"/>
    <mergeCell ref="C38:C56"/>
    <mergeCell ref="D38:H38"/>
    <mergeCell ref="M38:N38"/>
    <mergeCell ref="O38:Q38"/>
    <mergeCell ref="D39:H39"/>
    <mergeCell ref="M39:N39"/>
    <mergeCell ref="O39:Q39"/>
    <mergeCell ref="D40:H40"/>
    <mergeCell ref="M40:N40"/>
    <mergeCell ref="O40:Q40"/>
    <mergeCell ref="D45:H45"/>
    <mergeCell ref="M45:N45"/>
    <mergeCell ref="O45:Q45"/>
    <mergeCell ref="D46:H46"/>
    <mergeCell ref="M46:N46"/>
    <mergeCell ref="O46:Q46"/>
    <mergeCell ref="D43:H43"/>
    <mergeCell ref="M43:N43"/>
    <mergeCell ref="E49:H49"/>
    <mergeCell ref="M49:N49"/>
    <mergeCell ref="O49:Q49"/>
    <mergeCell ref="D41:H41"/>
    <mergeCell ref="M41:N41"/>
    <mergeCell ref="O41:Q41"/>
    <mergeCell ref="D42:H42"/>
    <mergeCell ref="M42:N42"/>
    <mergeCell ref="O42:Q42"/>
    <mergeCell ref="D52:H52"/>
    <mergeCell ref="M52:N52"/>
    <mergeCell ref="O52:Q52"/>
    <mergeCell ref="D53:H53"/>
    <mergeCell ref="M53:N53"/>
    <mergeCell ref="O53:Q53"/>
    <mergeCell ref="O43:Q43"/>
    <mergeCell ref="D44:E44"/>
    <mergeCell ref="F44:G44"/>
    <mergeCell ref="M44:N44"/>
    <mergeCell ref="O44:Q44"/>
    <mergeCell ref="D50:H50"/>
    <mergeCell ref="M50:N50"/>
    <mergeCell ref="O50:Q50"/>
    <mergeCell ref="D51:H51"/>
    <mergeCell ref="M51:N51"/>
    <mergeCell ref="O51:Q51"/>
    <mergeCell ref="D47:H47"/>
    <mergeCell ref="M47:N47"/>
    <mergeCell ref="O47:Q47"/>
    <mergeCell ref="D48:D49"/>
    <mergeCell ref="B67:B76"/>
    <mergeCell ref="C67:H67"/>
    <mergeCell ref="O67:P67"/>
    <mergeCell ref="D68:D72"/>
    <mergeCell ref="E68:H68"/>
    <mergeCell ref="C57:C64"/>
    <mergeCell ref="D57:H57"/>
    <mergeCell ref="M57:N57"/>
    <mergeCell ref="O57:Q57"/>
    <mergeCell ref="D58:H58"/>
    <mergeCell ref="M58:N58"/>
    <mergeCell ref="O58:Q58"/>
    <mergeCell ref="D59:H59"/>
    <mergeCell ref="M59:N59"/>
    <mergeCell ref="O59:Q59"/>
    <mergeCell ref="D62:H62"/>
    <mergeCell ref="M62:N62"/>
    <mergeCell ref="O62:Q62"/>
    <mergeCell ref="D63:H63"/>
    <mergeCell ref="M63:N63"/>
    <mergeCell ref="O63:Q63"/>
    <mergeCell ref="D60:H60"/>
    <mergeCell ref="M60:N60"/>
    <mergeCell ref="O60:Q60"/>
    <mergeCell ref="E73:H73"/>
    <mergeCell ref="E74:H74"/>
    <mergeCell ref="E75:H75"/>
    <mergeCell ref="E76:H76"/>
    <mergeCell ref="D64:H64"/>
    <mergeCell ref="M64:N64"/>
    <mergeCell ref="O64:Q64"/>
    <mergeCell ref="C66:H66"/>
    <mergeCell ref="O66:P66"/>
    <mergeCell ref="AA36:AE36"/>
    <mergeCell ref="AA37:AE37"/>
    <mergeCell ref="AA44:AE44"/>
    <mergeCell ref="AA55:AE55"/>
    <mergeCell ref="AA56:AE56"/>
    <mergeCell ref="M78:N78"/>
    <mergeCell ref="E69:H69"/>
    <mergeCell ref="E70:H70"/>
    <mergeCell ref="E71:H71"/>
    <mergeCell ref="E72:H72"/>
    <mergeCell ref="E48:H48"/>
    <mergeCell ref="M48:N48"/>
    <mergeCell ref="O48:Q48"/>
    <mergeCell ref="D61:H61"/>
    <mergeCell ref="M61:N61"/>
    <mergeCell ref="O61:Q61"/>
    <mergeCell ref="D54:H54"/>
    <mergeCell ref="M54:N54"/>
    <mergeCell ref="O54:Q54"/>
    <mergeCell ref="F55:G55"/>
    <mergeCell ref="O55:Q55"/>
    <mergeCell ref="F56:G56"/>
    <mergeCell ref="O56:Q56"/>
    <mergeCell ref="C73:D76"/>
  </mergeCells>
  <phoneticPr fontId="4"/>
  <dataValidations count="5">
    <dataValidation type="list" allowBlank="1" showInputMessage="1" sqref="N55:N56" xr:uid="{D0EF505B-2144-4C41-8754-6CD4EACBAE3D}">
      <formula1>$X$2:$X$5</formula1>
    </dataValidation>
    <dataValidation type="list" allowBlank="1" showInputMessage="1" sqref="N36:N37" xr:uid="{BDC88548-BCE4-4D7B-8A87-6CE179DF3688}">
      <formula1>$X$2:$X$4</formula1>
    </dataValidation>
    <dataValidation type="list" allowBlank="1" showInputMessage="1" showErrorMessage="1" sqref="P4" xr:uid="{CB87499D-1B71-4EC2-8C57-61B249C23211}">
      <formula1>"義務,任意"</formula1>
    </dataValidation>
    <dataValidation type="list" allowBlank="1" showInputMessage="1" showErrorMessage="1" sqref="R4:S4" xr:uid="{121E1EF4-2E29-4303-8D75-F81A56A9C671}">
      <formula1>$W$2:$W$5</formula1>
    </dataValidation>
    <dataValidation type="list" allowBlank="1" showInputMessage="1" showErrorMessage="1" sqref="R36:R37" xr:uid="{8CAB01BA-398C-4FD0-B128-77871A4EFCCA}">
      <formula1>$Y$2:$Y$3</formula1>
    </dataValidation>
  </dataValidations>
  <hyperlinks>
    <hyperlink ref="AG67" r:id="rId1" xr:uid="{913191EC-C24D-46CA-AE78-AAF31D5941B6}"/>
  </hyperlinks>
  <printOptions horizontalCentered="1" verticalCentered="1"/>
  <pageMargins left="0.19685039370078741" right="0.19685039370078741" top="0.39370078740157483" bottom="0.39370078740157483" header="0.31496062992125984" footer="0.31496062992125984"/>
  <pageSetup paperSize="9" scale="70" orientation="portrait" blackAndWhite="1" r:id="rId2"/>
  <drawing r:id="rId3"/>
  <legacyDrawing r:id="rId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0E06D-68C1-4219-8AD0-B62365DECAAC}">
  <sheetPr codeName="Sheet20">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17</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zckr/q+6YaM0Z4l80AHgPv8Pfpcf++1mkeBYjODHSZcqVY35NmVY7YETbJ56BSJIPOfplJxUboFWQP+QO9OwnA==" saltValue="UI4zb+EeJgVa6i/b2Ow/pg=="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12" priority="4">
      <formula>$P26="無"</formula>
    </cfRule>
  </conditionalFormatting>
  <dataValidations count="3">
    <dataValidation type="list" allowBlank="1" showInputMessage="1" showErrorMessage="1" sqref="D30:H30" xr:uid="{90F1779D-E4DF-4E34-9603-8BB5BEA9CD69}">
      <formula1>OFFSET(#REF!,0,0,COUNTA($V$36:$V$89),1)</formula1>
    </dataValidation>
    <dataValidation type="list" allowBlank="1" showInputMessage="1" showErrorMessage="1" sqref="D26:H29" xr:uid="{2CC8D6C2-F7C9-46E2-A8B2-0E8678C62623}">
      <formula1>OFFSET($R$17,,,COUNTA($R$17:$R$73)-COUNTBLANK($R$17:$R$73),1)</formula1>
    </dataValidation>
    <dataValidation type="list" showInputMessage="1" showErrorMessage="1" sqref="L21" xr:uid="{4F24E22C-654A-4A6E-9FF2-91F886254AA6}">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3B989753-B4BA-4469-93B8-6DCE698E3EBC}">
            <xm:f>'1_排出係数'!$P$4="任意"</xm:f>
            <x14:dxf>
              <numFmt numFmtId="196" formatCode="#,##0.00_ "/>
            </x14:dxf>
          </x14:cfRule>
          <x14:cfRule type="expression" priority="3" id="{CF85C792-8DDF-49EE-80A3-1DB1E7764E46}">
            <xm:f>'1_排出係数'!$P$4="義務"</xm:f>
            <x14:dxf>
              <numFmt numFmtId="195" formatCode="#,##0_ "/>
            </x14:dxf>
          </x14:cfRule>
          <xm:sqref>G8:H11 M8:M11</xm:sqref>
        </x14:conditionalFormatting>
        <x14:conditionalFormatting xmlns:xm="http://schemas.microsoft.com/office/excel/2006/main">
          <x14:cfRule type="expression" priority="1" id="{4072408E-6A82-4CE7-9F1C-3FC20455793D}">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B3B3466-60B4-4A8D-912F-CE6E8BC047BD}">
          <x14:formula1>
            <xm:f>'1_排出係数'!$X$56:$X$57</xm:f>
          </x14:formula1>
          <xm:sqref>E40:G40</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F7A16-0ACC-4EF6-A624-D4A0F5691BCC}">
  <sheetPr codeName="Sheet21">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18</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bNUrVjc+Ck2oMOFTvhRkjWDBwdeirKhPAwxpwIWrAnZgn0y2psvogiOOthT/LQViasT2KMq50xv3NvUKPoa5BA==" saltValue="BKWfLwS1jAbSXK2QJSAYTg=="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8" priority="4">
      <formula>$P26="無"</formula>
    </cfRule>
  </conditionalFormatting>
  <dataValidations count="3">
    <dataValidation type="list" allowBlank="1" showInputMessage="1" showErrorMessage="1" sqref="D30:H30" xr:uid="{EC172BBF-B08B-46CA-A534-B67CCACDA45C}">
      <formula1>OFFSET(#REF!,0,0,COUNTA($V$36:$V$89),1)</formula1>
    </dataValidation>
    <dataValidation type="list" allowBlank="1" showInputMessage="1" showErrorMessage="1" sqref="D26:H29" xr:uid="{36D87D0B-69B8-427D-9550-2EB6FF2E7DD4}">
      <formula1>OFFSET($R$17,,,COUNTA($R$17:$R$73)-COUNTBLANK($R$17:$R$73),1)</formula1>
    </dataValidation>
    <dataValidation type="list" showInputMessage="1" showErrorMessage="1" sqref="L21" xr:uid="{09D030AF-F583-47BD-BA08-BF1E0A8C0D58}">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DDF615D4-13B8-458B-BDC6-62A36BABAD66}">
            <xm:f>'1_排出係数'!$P$4="任意"</xm:f>
            <x14:dxf>
              <numFmt numFmtId="196" formatCode="#,##0.00_ "/>
            </x14:dxf>
          </x14:cfRule>
          <x14:cfRule type="expression" priority="3" id="{AA4D131C-14C9-4990-A35E-5FF1C44D5B14}">
            <xm:f>'1_排出係数'!$P$4="義務"</xm:f>
            <x14:dxf>
              <numFmt numFmtId="195" formatCode="#,##0_ "/>
            </x14:dxf>
          </x14:cfRule>
          <xm:sqref>G8:H11 M8:M11</xm:sqref>
        </x14:conditionalFormatting>
        <x14:conditionalFormatting xmlns:xm="http://schemas.microsoft.com/office/excel/2006/main">
          <x14:cfRule type="expression" priority="1" id="{1460D452-ADB1-42B4-AC37-871AFA8FA753}">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42ECAAA-23BC-457F-A5AE-710ACE770840}">
          <x14:formula1>
            <xm:f>'1_排出係数'!$X$56:$X$57</xm:f>
          </x14:formula1>
          <xm:sqref>E40:G40</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8FD5B-57C0-49D0-ACA4-D06AC7272252}">
  <sheetPr codeName="Sheet22">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19</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EQCt9qm7LlpPl5p7G6NiTp4Eh/pMISMYHHOKp/Ob1uMteS1FXu4JbreswTgpORCzX5/gNiAmehUhNaWVi6Sdqw==" saltValue="iD4AY3L9Xd2+h/GPpux20w=="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4" priority="4">
      <formula>$P26="無"</formula>
    </cfRule>
  </conditionalFormatting>
  <dataValidations count="3">
    <dataValidation type="list" allowBlank="1" showInputMessage="1" showErrorMessage="1" sqref="D30:H30" xr:uid="{508CF720-A53E-4D6F-A3E7-1BD77DCDECC1}">
      <formula1>OFFSET(#REF!,0,0,COUNTA($V$36:$V$89),1)</formula1>
    </dataValidation>
    <dataValidation type="list" allowBlank="1" showInputMessage="1" showErrorMessage="1" sqref="D26:H29" xr:uid="{451143AC-D9FD-489D-91D7-B58014DCDAE3}">
      <formula1>OFFSET($R$17,,,COUNTA($R$17:$R$73)-COUNTBLANK($R$17:$R$73),1)</formula1>
    </dataValidation>
    <dataValidation type="list" showInputMessage="1" showErrorMessage="1" sqref="L21" xr:uid="{0E0CFE9A-5A0E-4028-86AA-3A9B055E43B3}">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0AB73BF0-46C8-4F89-8470-3B593F97E922}">
            <xm:f>'1_排出係数'!$P$4="任意"</xm:f>
            <x14:dxf>
              <numFmt numFmtId="196" formatCode="#,##0.00_ "/>
            </x14:dxf>
          </x14:cfRule>
          <x14:cfRule type="expression" priority="3" id="{062504D3-394A-4D0D-A41B-44FAF9CA5BBB}">
            <xm:f>'1_排出係数'!$P$4="義務"</xm:f>
            <x14:dxf>
              <numFmt numFmtId="195" formatCode="#,##0_ "/>
            </x14:dxf>
          </x14:cfRule>
          <xm:sqref>G8:H11 M8:M11</xm:sqref>
        </x14:conditionalFormatting>
        <x14:conditionalFormatting xmlns:xm="http://schemas.microsoft.com/office/excel/2006/main">
          <x14:cfRule type="expression" priority="1" id="{ACA529A6-9870-4244-9189-5C5A5CFE2D35}">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4555C40-A93E-4344-8C78-B9E83913CE79}">
          <x14:formula1>
            <xm:f>'1_排出係数'!$X$56:$X$57</xm:f>
          </x14:formula1>
          <xm:sqref>E40:G40</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3943F-2D48-4001-9BD8-3F7C8DCA9D02}">
  <sheetPr codeName="Sheet23">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20</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JifYsHR2lMyJUnMYRa5Pm4eM5p6rQ11QDPz+XmTEElmRNkANOtNU+Py884a4qApVdkMvwOlSNWlLsb75126iQA==" saltValue="SJWodAaGDaLMTJ1Pr4/XMg=="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0" priority="4">
      <formula>$P26="無"</formula>
    </cfRule>
  </conditionalFormatting>
  <dataValidations count="3">
    <dataValidation type="list" allowBlank="1" showInputMessage="1" showErrorMessage="1" sqref="D30:H30" xr:uid="{72857203-C713-4E74-A1DC-FB6A5892CE10}">
      <formula1>OFFSET(#REF!,0,0,COUNTA($V$36:$V$89),1)</formula1>
    </dataValidation>
    <dataValidation type="list" allowBlank="1" showInputMessage="1" showErrorMessage="1" sqref="D26:H29" xr:uid="{CD9CCFF7-C2B9-4DD9-944F-DFA507A4A90C}">
      <formula1>OFFSET($R$17,,,COUNTA($R$17:$R$73)-COUNTBLANK($R$17:$R$73),1)</formula1>
    </dataValidation>
    <dataValidation type="list" showInputMessage="1" showErrorMessage="1" sqref="L21" xr:uid="{5340ECAC-32FA-4477-9FCE-7DD2E746447E}">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B210C3CC-878B-4269-9422-0DB2A56DE9D9}">
            <xm:f>'1_排出係数'!$P$4="任意"</xm:f>
            <x14:dxf>
              <numFmt numFmtId="196" formatCode="#,##0.00_ "/>
            </x14:dxf>
          </x14:cfRule>
          <x14:cfRule type="expression" priority="3" id="{E4196F63-FEE1-43BE-87A6-9B89806B7DD4}">
            <xm:f>'1_排出係数'!$P$4="義務"</xm:f>
            <x14:dxf>
              <numFmt numFmtId="195" formatCode="#,##0_ "/>
            </x14:dxf>
          </x14:cfRule>
          <xm:sqref>G8:H11 M8:M11</xm:sqref>
        </x14:conditionalFormatting>
        <x14:conditionalFormatting xmlns:xm="http://schemas.microsoft.com/office/excel/2006/main">
          <x14:cfRule type="expression" priority="1" id="{14247A56-6FFC-42E1-83F7-22BB0DE89666}">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CD913C9-DD01-440F-9AD5-605EF55534E8}">
          <x14:formula1>
            <xm:f>'1_排出係数'!$X$56:$X$57</xm:f>
          </x14:formula1>
          <xm:sqref>E40:G40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F1535-C153-40BB-845E-AC2C8FE65EC0}">
  <sheetPr codeName="Sheet3">
    <tabColor rgb="FF92D050"/>
    <pageSetUpPr fitToPage="1"/>
  </sheetPr>
  <dimension ref="B1:H27"/>
  <sheetViews>
    <sheetView showGridLines="0" view="pageBreakPreview" topLeftCell="B1" zoomScale="90" zoomScaleNormal="100" zoomScaleSheetLayoutView="90" workbookViewId="0">
      <selection activeCell="D4" sqref="D4:H4"/>
    </sheetView>
  </sheetViews>
  <sheetFormatPr defaultRowHeight="13.2"/>
  <cols>
    <col min="1" max="1" width="3.44140625" customWidth="1"/>
    <col min="2" max="2" width="8.6640625" customWidth="1"/>
    <col min="3" max="3" width="40.6640625" customWidth="1"/>
    <col min="4" max="4" width="8.6640625" customWidth="1"/>
    <col min="5" max="8" width="20.6640625" customWidth="1"/>
  </cols>
  <sheetData>
    <row r="1" spans="2:8" ht="13.8" thickBot="1"/>
    <row r="2" spans="2:8" ht="21.9" customHeight="1" thickBot="1">
      <c r="B2" s="734" t="s">
        <v>252</v>
      </c>
      <c r="C2" s="735"/>
      <c r="D2" s="735"/>
      <c r="E2" s="735"/>
      <c r="F2" s="735"/>
      <c r="G2" s="735"/>
      <c r="H2" s="736"/>
    </row>
    <row r="3" spans="2:8" ht="13.8" thickBot="1"/>
    <row r="4" spans="2:8" ht="20.100000000000001" customHeight="1" thickBot="1">
      <c r="B4" s="737" t="s">
        <v>191</v>
      </c>
      <c r="C4" s="738"/>
      <c r="D4" s="739" t="str">
        <f>IF('1_排出係数'!E4="","",'1_排出係数'!E4)</f>
        <v/>
      </c>
      <c r="E4" s="740"/>
      <c r="F4" s="740"/>
      <c r="G4" s="740"/>
      <c r="H4" s="741"/>
    </row>
    <row r="5" spans="2:8" ht="8.1" customHeight="1" thickBot="1"/>
    <row r="6" spans="2:8" ht="42" customHeight="1">
      <c r="B6" s="275" t="s">
        <v>192</v>
      </c>
      <c r="C6" s="276" t="s">
        <v>193</v>
      </c>
      <c r="D6" s="277" t="s">
        <v>194</v>
      </c>
      <c r="E6" s="278" t="s">
        <v>195</v>
      </c>
      <c r="F6" s="279" t="s">
        <v>196</v>
      </c>
      <c r="G6" s="279" t="s">
        <v>254</v>
      </c>
      <c r="H6" s="434" t="s">
        <v>197</v>
      </c>
    </row>
    <row r="7" spans="2:8" ht="23.1" customHeight="1">
      <c r="B7" s="280">
        <v>1</v>
      </c>
      <c r="C7" s="281">
        <f ca="1">INDIRECT("'2-"&amp;$B7&amp;"_使用量'!$G$5")</f>
        <v>0</v>
      </c>
      <c r="D7" s="282" t="str">
        <f ca="1">IF(INDIRECT("'2-"&amp;$B7&amp;"_使用量'!$G$5")="","",INDIRECT("'2-"&amp;$B7&amp;"_使用量'!$M$5"))</f>
        <v/>
      </c>
      <c r="E7" s="283" t="str">
        <f ca="1">IF(INDIRECT("'2-"&amp;$B7&amp;"_使用量'!$G$5")="","",INDIRECT("'2-"&amp;$B7&amp;"_使用量'!$G$8"))</f>
        <v/>
      </c>
      <c r="F7" s="284" t="str">
        <f ca="1">IF(INDIRECT("'2-"&amp;$B7&amp;"_使用量'!$G$5")="","",INDIRECT("'2-"&amp;$B7&amp;"_使用量'!$G$9"))</f>
        <v/>
      </c>
      <c r="G7" s="284" t="str">
        <f ca="1">IF(INDIRECT("'2-"&amp;$B7&amp;"_使用量'!$G$5")="","",INDIRECT("'2-"&amp;$B7&amp;"_使用量'!$G$10"))</f>
        <v/>
      </c>
      <c r="H7" s="435" t="str">
        <f ca="1">IF(INDIRECT("'2-"&amp;$B7&amp;"_使用量'!$G$5")="","",INDIRECT("'2-"&amp;$B7&amp;"_使用量'!$G$11"))</f>
        <v/>
      </c>
    </row>
    <row r="8" spans="2:8" ht="23.1" customHeight="1">
      <c r="B8" s="285">
        <v>2</v>
      </c>
      <c r="C8" s="286">
        <f t="shared" ref="C8:C26" ca="1" si="0">INDIRECT("'2-"&amp;$B8&amp;"_使用量'!$G$5")</f>
        <v>0</v>
      </c>
      <c r="D8" s="287" t="str">
        <f t="shared" ref="D8:D26" ca="1" si="1">IF(INDIRECT("'2-"&amp;$B8&amp;"_使用量'!$G$5")="","",INDIRECT("'2-"&amp;$B8&amp;"_使用量'!$M$5"))</f>
        <v/>
      </c>
      <c r="E8" s="288" t="str">
        <f t="shared" ref="E8:E26" ca="1" si="2">IF(INDIRECT("'2-"&amp;$B8&amp;"_使用量'!$G$5")="","",INDIRECT("'2-"&amp;$B8&amp;"_使用量'!$G$8"))</f>
        <v/>
      </c>
      <c r="F8" s="289" t="str">
        <f t="shared" ref="F8:F26" ca="1" si="3">IF(INDIRECT("'2-"&amp;$B8&amp;"_使用量'!$G$5")="","",INDIRECT("'2-"&amp;$B8&amp;"_使用量'!$G$9"))</f>
        <v/>
      </c>
      <c r="G8" s="289" t="str">
        <f t="shared" ref="G8:G26" ca="1" si="4">IF(INDIRECT("'2-"&amp;$B8&amp;"_使用量'!$G$5")="","",INDIRECT("'2-"&amp;$B8&amp;"_使用量'!$G$10"))</f>
        <v/>
      </c>
      <c r="H8" s="436" t="str">
        <f t="shared" ref="H8:H26" ca="1" si="5">IF(INDIRECT("'2-"&amp;$B8&amp;"_使用量'!$G$5")="","",INDIRECT("'2-"&amp;$B8&amp;"_使用量'!$G$11"))</f>
        <v/>
      </c>
    </row>
    <row r="9" spans="2:8" ht="23.1" customHeight="1">
      <c r="B9" s="285">
        <v>3</v>
      </c>
      <c r="C9" s="286">
        <f t="shared" ca="1" si="0"/>
        <v>0</v>
      </c>
      <c r="D9" s="287" t="str">
        <f t="shared" ca="1" si="1"/>
        <v/>
      </c>
      <c r="E9" s="288" t="str">
        <f t="shared" ca="1" si="2"/>
        <v/>
      </c>
      <c r="F9" s="289" t="str">
        <f t="shared" ca="1" si="3"/>
        <v/>
      </c>
      <c r="G9" s="289" t="str">
        <f t="shared" ca="1" si="4"/>
        <v/>
      </c>
      <c r="H9" s="436" t="str">
        <f t="shared" ca="1" si="5"/>
        <v/>
      </c>
    </row>
    <row r="10" spans="2:8" ht="23.1" customHeight="1">
      <c r="B10" s="285">
        <v>4</v>
      </c>
      <c r="C10" s="286">
        <f t="shared" ca="1" si="0"/>
        <v>0</v>
      </c>
      <c r="D10" s="287" t="str">
        <f t="shared" ca="1" si="1"/>
        <v/>
      </c>
      <c r="E10" s="288" t="str">
        <f t="shared" ca="1" si="2"/>
        <v/>
      </c>
      <c r="F10" s="289" t="str">
        <f t="shared" ca="1" si="3"/>
        <v/>
      </c>
      <c r="G10" s="289" t="str">
        <f t="shared" ca="1" si="4"/>
        <v/>
      </c>
      <c r="H10" s="436" t="str">
        <f t="shared" ca="1" si="5"/>
        <v/>
      </c>
    </row>
    <row r="11" spans="2:8" ht="23.1" customHeight="1">
      <c r="B11" s="285">
        <v>5</v>
      </c>
      <c r="C11" s="286">
        <f t="shared" ca="1" si="0"/>
        <v>0</v>
      </c>
      <c r="D11" s="287" t="str">
        <f t="shared" ca="1" si="1"/>
        <v/>
      </c>
      <c r="E11" s="288" t="str">
        <f t="shared" ca="1" si="2"/>
        <v/>
      </c>
      <c r="F11" s="289" t="str">
        <f t="shared" ca="1" si="3"/>
        <v/>
      </c>
      <c r="G11" s="289" t="str">
        <f t="shared" ca="1" si="4"/>
        <v/>
      </c>
      <c r="H11" s="436" t="str">
        <f t="shared" ca="1" si="5"/>
        <v/>
      </c>
    </row>
    <row r="12" spans="2:8" ht="23.1" customHeight="1">
      <c r="B12" s="285">
        <v>6</v>
      </c>
      <c r="C12" s="286">
        <f t="shared" ca="1" si="0"/>
        <v>0</v>
      </c>
      <c r="D12" s="287" t="str">
        <f t="shared" ca="1" si="1"/>
        <v/>
      </c>
      <c r="E12" s="288" t="str">
        <f t="shared" ca="1" si="2"/>
        <v/>
      </c>
      <c r="F12" s="289" t="str">
        <f t="shared" ca="1" si="3"/>
        <v/>
      </c>
      <c r="G12" s="289" t="str">
        <f t="shared" ca="1" si="4"/>
        <v/>
      </c>
      <c r="H12" s="436" t="str">
        <f t="shared" ca="1" si="5"/>
        <v/>
      </c>
    </row>
    <row r="13" spans="2:8" ht="23.1" customHeight="1">
      <c r="B13" s="285">
        <v>7</v>
      </c>
      <c r="C13" s="286">
        <f t="shared" ca="1" si="0"/>
        <v>0</v>
      </c>
      <c r="D13" s="287" t="str">
        <f t="shared" ca="1" si="1"/>
        <v/>
      </c>
      <c r="E13" s="288" t="str">
        <f t="shared" ca="1" si="2"/>
        <v/>
      </c>
      <c r="F13" s="289" t="str">
        <f t="shared" ca="1" si="3"/>
        <v/>
      </c>
      <c r="G13" s="289" t="str">
        <f t="shared" ca="1" si="4"/>
        <v/>
      </c>
      <c r="H13" s="436" t="str">
        <f t="shared" ca="1" si="5"/>
        <v/>
      </c>
    </row>
    <row r="14" spans="2:8" ht="23.1" customHeight="1">
      <c r="B14" s="285">
        <v>8</v>
      </c>
      <c r="C14" s="286">
        <f t="shared" ca="1" si="0"/>
        <v>0</v>
      </c>
      <c r="D14" s="287" t="str">
        <f t="shared" ca="1" si="1"/>
        <v/>
      </c>
      <c r="E14" s="288" t="str">
        <f t="shared" ca="1" si="2"/>
        <v/>
      </c>
      <c r="F14" s="289" t="str">
        <f t="shared" ca="1" si="3"/>
        <v/>
      </c>
      <c r="G14" s="289" t="str">
        <f t="shared" ca="1" si="4"/>
        <v/>
      </c>
      <c r="H14" s="436" t="str">
        <f t="shared" ca="1" si="5"/>
        <v/>
      </c>
    </row>
    <row r="15" spans="2:8" ht="23.1" customHeight="1">
      <c r="B15" s="285">
        <v>9</v>
      </c>
      <c r="C15" s="286">
        <f t="shared" ca="1" si="0"/>
        <v>0</v>
      </c>
      <c r="D15" s="287" t="str">
        <f t="shared" ca="1" si="1"/>
        <v/>
      </c>
      <c r="E15" s="288" t="str">
        <f t="shared" ca="1" si="2"/>
        <v/>
      </c>
      <c r="F15" s="289" t="str">
        <f t="shared" ca="1" si="3"/>
        <v/>
      </c>
      <c r="G15" s="289" t="str">
        <f t="shared" ca="1" si="4"/>
        <v/>
      </c>
      <c r="H15" s="436" t="str">
        <f t="shared" ca="1" si="5"/>
        <v/>
      </c>
    </row>
    <row r="16" spans="2:8" ht="23.1" customHeight="1">
      <c r="B16" s="285">
        <v>10</v>
      </c>
      <c r="C16" s="286">
        <f t="shared" ca="1" si="0"/>
        <v>0</v>
      </c>
      <c r="D16" s="287" t="str">
        <f t="shared" ca="1" si="1"/>
        <v/>
      </c>
      <c r="E16" s="288" t="str">
        <f t="shared" ca="1" si="2"/>
        <v/>
      </c>
      <c r="F16" s="289" t="str">
        <f t="shared" ca="1" si="3"/>
        <v/>
      </c>
      <c r="G16" s="289" t="str">
        <f t="shared" ca="1" si="4"/>
        <v/>
      </c>
      <c r="H16" s="436" t="str">
        <f t="shared" ca="1" si="5"/>
        <v/>
      </c>
    </row>
    <row r="17" spans="2:8" ht="23.1" customHeight="1">
      <c r="B17" s="285">
        <v>11</v>
      </c>
      <c r="C17" s="286">
        <f t="shared" ca="1" si="0"/>
        <v>0</v>
      </c>
      <c r="D17" s="287" t="str">
        <f t="shared" ca="1" si="1"/>
        <v/>
      </c>
      <c r="E17" s="288" t="str">
        <f t="shared" ca="1" si="2"/>
        <v/>
      </c>
      <c r="F17" s="289" t="str">
        <f t="shared" ca="1" si="3"/>
        <v/>
      </c>
      <c r="G17" s="289" t="str">
        <f t="shared" ca="1" si="4"/>
        <v/>
      </c>
      <c r="H17" s="436" t="str">
        <f t="shared" ca="1" si="5"/>
        <v/>
      </c>
    </row>
    <row r="18" spans="2:8" ht="23.1" customHeight="1">
      <c r="B18" s="285">
        <v>12</v>
      </c>
      <c r="C18" s="286">
        <f t="shared" ca="1" si="0"/>
        <v>0</v>
      </c>
      <c r="D18" s="287" t="str">
        <f t="shared" ca="1" si="1"/>
        <v/>
      </c>
      <c r="E18" s="288" t="str">
        <f t="shared" ca="1" si="2"/>
        <v/>
      </c>
      <c r="F18" s="289" t="str">
        <f t="shared" ca="1" si="3"/>
        <v/>
      </c>
      <c r="G18" s="289" t="str">
        <f t="shared" ca="1" si="4"/>
        <v/>
      </c>
      <c r="H18" s="436" t="str">
        <f t="shared" ca="1" si="5"/>
        <v/>
      </c>
    </row>
    <row r="19" spans="2:8" ht="23.1" customHeight="1">
      <c r="B19" s="285">
        <v>13</v>
      </c>
      <c r="C19" s="286">
        <f t="shared" ca="1" si="0"/>
        <v>0</v>
      </c>
      <c r="D19" s="287" t="str">
        <f t="shared" ca="1" si="1"/>
        <v/>
      </c>
      <c r="E19" s="288" t="str">
        <f t="shared" ca="1" si="2"/>
        <v/>
      </c>
      <c r="F19" s="289" t="str">
        <f t="shared" ca="1" si="3"/>
        <v/>
      </c>
      <c r="G19" s="289" t="str">
        <f t="shared" ca="1" si="4"/>
        <v/>
      </c>
      <c r="H19" s="436" t="str">
        <f t="shared" ca="1" si="5"/>
        <v/>
      </c>
    </row>
    <row r="20" spans="2:8" ht="23.1" customHeight="1">
      <c r="B20" s="285">
        <v>14</v>
      </c>
      <c r="C20" s="286">
        <f t="shared" ca="1" si="0"/>
        <v>0</v>
      </c>
      <c r="D20" s="287" t="str">
        <f t="shared" ca="1" si="1"/>
        <v/>
      </c>
      <c r="E20" s="288" t="str">
        <f t="shared" ca="1" si="2"/>
        <v/>
      </c>
      <c r="F20" s="289" t="str">
        <f t="shared" ca="1" si="3"/>
        <v/>
      </c>
      <c r="G20" s="289" t="str">
        <f t="shared" ca="1" si="4"/>
        <v/>
      </c>
      <c r="H20" s="436" t="str">
        <f t="shared" ca="1" si="5"/>
        <v/>
      </c>
    </row>
    <row r="21" spans="2:8" ht="23.1" customHeight="1">
      <c r="B21" s="285">
        <v>15</v>
      </c>
      <c r="C21" s="286">
        <f t="shared" ca="1" si="0"/>
        <v>0</v>
      </c>
      <c r="D21" s="287" t="str">
        <f t="shared" ca="1" si="1"/>
        <v/>
      </c>
      <c r="E21" s="288" t="str">
        <f t="shared" ca="1" si="2"/>
        <v/>
      </c>
      <c r="F21" s="289" t="str">
        <f t="shared" ca="1" si="3"/>
        <v/>
      </c>
      <c r="G21" s="289" t="str">
        <f t="shared" ca="1" si="4"/>
        <v/>
      </c>
      <c r="H21" s="436" t="str">
        <f t="shared" ca="1" si="5"/>
        <v/>
      </c>
    </row>
    <row r="22" spans="2:8" ht="23.1" customHeight="1">
      <c r="B22" s="285">
        <v>16</v>
      </c>
      <c r="C22" s="286">
        <f t="shared" ca="1" si="0"/>
        <v>0</v>
      </c>
      <c r="D22" s="287" t="str">
        <f t="shared" ca="1" si="1"/>
        <v/>
      </c>
      <c r="E22" s="288" t="str">
        <f t="shared" ca="1" si="2"/>
        <v/>
      </c>
      <c r="F22" s="289" t="str">
        <f t="shared" ca="1" si="3"/>
        <v/>
      </c>
      <c r="G22" s="289" t="str">
        <f t="shared" ca="1" si="4"/>
        <v/>
      </c>
      <c r="H22" s="436" t="str">
        <f t="shared" ca="1" si="5"/>
        <v/>
      </c>
    </row>
    <row r="23" spans="2:8" ht="23.1" customHeight="1">
      <c r="B23" s="285">
        <v>17</v>
      </c>
      <c r="C23" s="286">
        <f t="shared" ca="1" si="0"/>
        <v>0</v>
      </c>
      <c r="D23" s="287" t="str">
        <f t="shared" ca="1" si="1"/>
        <v/>
      </c>
      <c r="E23" s="288" t="str">
        <f t="shared" ca="1" si="2"/>
        <v/>
      </c>
      <c r="F23" s="289" t="str">
        <f t="shared" ca="1" si="3"/>
        <v/>
      </c>
      <c r="G23" s="289" t="str">
        <f t="shared" ca="1" si="4"/>
        <v/>
      </c>
      <c r="H23" s="436" t="str">
        <f t="shared" ca="1" si="5"/>
        <v/>
      </c>
    </row>
    <row r="24" spans="2:8" ht="23.1" customHeight="1">
      <c r="B24" s="285">
        <v>18</v>
      </c>
      <c r="C24" s="286">
        <f t="shared" ca="1" si="0"/>
        <v>0</v>
      </c>
      <c r="D24" s="287" t="str">
        <f t="shared" ca="1" si="1"/>
        <v/>
      </c>
      <c r="E24" s="288" t="str">
        <f t="shared" ca="1" si="2"/>
        <v/>
      </c>
      <c r="F24" s="289" t="str">
        <f t="shared" ca="1" si="3"/>
        <v/>
      </c>
      <c r="G24" s="289" t="str">
        <f t="shared" ca="1" si="4"/>
        <v/>
      </c>
      <c r="H24" s="436" t="str">
        <f t="shared" ca="1" si="5"/>
        <v/>
      </c>
    </row>
    <row r="25" spans="2:8" ht="23.1" customHeight="1">
      <c r="B25" s="285">
        <v>19</v>
      </c>
      <c r="C25" s="286">
        <f t="shared" ca="1" si="0"/>
        <v>0</v>
      </c>
      <c r="D25" s="287" t="str">
        <f t="shared" ca="1" si="1"/>
        <v/>
      </c>
      <c r="E25" s="288" t="str">
        <f t="shared" ca="1" si="2"/>
        <v/>
      </c>
      <c r="F25" s="289" t="str">
        <f t="shared" ca="1" si="3"/>
        <v/>
      </c>
      <c r="G25" s="289" t="str">
        <f t="shared" ca="1" si="4"/>
        <v/>
      </c>
      <c r="H25" s="436" t="str">
        <f t="shared" ca="1" si="5"/>
        <v/>
      </c>
    </row>
    <row r="26" spans="2:8" ht="23.1" customHeight="1" thickBot="1">
      <c r="B26" s="290">
        <v>20</v>
      </c>
      <c r="C26" s="291">
        <f t="shared" ca="1" si="0"/>
        <v>0</v>
      </c>
      <c r="D26" s="292" t="str">
        <f t="shared" ca="1" si="1"/>
        <v/>
      </c>
      <c r="E26" s="293" t="str">
        <f t="shared" ca="1" si="2"/>
        <v/>
      </c>
      <c r="F26" s="294" t="str">
        <f t="shared" ca="1" si="3"/>
        <v/>
      </c>
      <c r="G26" s="294" t="str">
        <f t="shared" ca="1" si="4"/>
        <v/>
      </c>
      <c r="H26" s="437" t="str">
        <f t="shared" ca="1" si="5"/>
        <v/>
      </c>
    </row>
    <row r="27" spans="2:8" ht="33" customHeight="1" thickTop="1" thickBot="1">
      <c r="B27" s="742" t="s">
        <v>198</v>
      </c>
      <c r="C27" s="743"/>
      <c r="D27" s="295">
        <f ca="1">SUM(D7:D26)</f>
        <v>0</v>
      </c>
      <c r="E27" s="296">
        <f>'0_総括'!$F6</f>
        <v>0</v>
      </c>
      <c r="F27" s="297">
        <f>'0_総括'!$F8</f>
        <v>0</v>
      </c>
      <c r="G27" s="297">
        <f>'0_総括'!$F10</f>
        <v>0</v>
      </c>
      <c r="H27" s="438">
        <f>'0_総括'!$F12</f>
        <v>0</v>
      </c>
    </row>
  </sheetData>
  <sheetProtection algorithmName="SHA-512" hashValue="sxcXvY+JQo6fI1789hi65lNDAizTA3ITsULzqw7ZRQoOEoBa/b4xHTMvkuZIcYWfjFlw+7GW3s7SsY0VriphFw==" saltValue="SApVEdWUVDikqC6r52I39A==" spinCount="100000" sheet="1" formatCells="0"/>
  <mergeCells count="4">
    <mergeCell ref="B2:H2"/>
    <mergeCell ref="B4:C4"/>
    <mergeCell ref="D4:H4"/>
    <mergeCell ref="B27:C27"/>
  </mergeCells>
  <phoneticPr fontId="4"/>
  <printOptions horizontalCentered="1"/>
  <pageMargins left="0.70866141732283472" right="0.70866141732283472" top="0.74803149606299213" bottom="0.74803149606299213" header="0.31496062992125984" footer="0.31496062992125984"/>
  <pageSetup paperSize="9" scale="87" fitToWidth="0"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1" id="{59276C4C-8307-45BB-B544-20C6FDFEA012}">
            <xm:f>'1_排出係数'!$P$4="任意"</xm:f>
            <x14:dxf>
              <numFmt numFmtId="193" formatCode="0.00_ "/>
            </x14:dxf>
          </x14:cfRule>
          <x14:cfRule type="expression" priority="3" id="{402D19D7-6F0A-45C5-94E6-3F9B7994DB83}">
            <xm:f>'1_排出係数'!$P$4="義務"</xm:f>
            <x14:dxf>
              <numFmt numFmtId="194" formatCode="0_ "/>
            </x14:dxf>
          </x14:cfRule>
          <xm:sqref>E7:H27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09BC0-4629-4F77-80F1-AC46FEE45AE9}">
  <sheetPr codeName="Sheet4">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 min="27" max="27" width="8.88671875"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f>IF(AND('1_排出係数'!E4&lt;&gt;"",'1_排出係数'!P4=""),"1_排出係数シートで「提出区分」を選択してください。",'1_排出係数'!E4)</f>
        <v>0</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1</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249</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249</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oeyeo+JGk2eePHXb2fzjcB75fkMzURP0oZd6SH+9Oqh1cWO3QL3WDCCfTYyvQ21qE0YD+4MJOgZbcVVPaVLEbg==" saltValue="JtdNkLOBXq29xYmXZjecxw==" spinCount="100000" sheet="1" formatCells="0"/>
  <mergeCells count="73">
    <mergeCell ref="P31:Q31"/>
    <mergeCell ref="G8:H8"/>
    <mergeCell ref="G4:M4"/>
    <mergeCell ref="G5:J5"/>
    <mergeCell ref="K5:L5"/>
    <mergeCell ref="N5:N6"/>
    <mergeCell ref="G6:M6"/>
    <mergeCell ref="G9:H9"/>
    <mergeCell ref="G10:H10"/>
    <mergeCell ref="G11:H11"/>
    <mergeCell ref="C16:H16"/>
    <mergeCell ref="D21:H21"/>
    <mergeCell ref="D29:H29"/>
    <mergeCell ref="B17:B30"/>
    <mergeCell ref="C17:C22"/>
    <mergeCell ref="D17:H17"/>
    <mergeCell ref="D18:H18"/>
    <mergeCell ref="D19:H19"/>
    <mergeCell ref="D20:H20"/>
    <mergeCell ref="D25:H25"/>
    <mergeCell ref="D22:H22"/>
    <mergeCell ref="C23:C24"/>
    <mergeCell ref="D23:H23"/>
    <mergeCell ref="D24:H24"/>
    <mergeCell ref="C30:H30"/>
    <mergeCell ref="C26:C29"/>
    <mergeCell ref="D26:H26"/>
    <mergeCell ref="D27:H27"/>
    <mergeCell ref="D28:H28"/>
    <mergeCell ref="I45:M45"/>
    <mergeCell ref="B31:B41"/>
    <mergeCell ref="C31:F31"/>
    <mergeCell ref="D33:D37"/>
    <mergeCell ref="E33:G33"/>
    <mergeCell ref="E34:G34"/>
    <mergeCell ref="E35:G35"/>
    <mergeCell ref="E36:G36"/>
    <mergeCell ref="E37:G37"/>
    <mergeCell ref="C38:D40"/>
    <mergeCell ref="E38:G38"/>
    <mergeCell ref="E39:G39"/>
    <mergeCell ref="E40:G40"/>
    <mergeCell ref="C41:H41"/>
    <mergeCell ref="B42:H42"/>
    <mergeCell ref="I44:M44"/>
    <mergeCell ref="M49:N49"/>
    <mergeCell ref="I50:K50"/>
    <mergeCell ref="M50:N50"/>
    <mergeCell ref="I52:K52"/>
    <mergeCell ref="M52:N52"/>
    <mergeCell ref="I51:K51"/>
    <mergeCell ref="M51:N51"/>
    <mergeCell ref="I49:K49"/>
    <mergeCell ref="I53:K53"/>
    <mergeCell ref="M53:N53"/>
    <mergeCell ref="C50:C58"/>
    <mergeCell ref="D56:F58"/>
    <mergeCell ref="I54:K54"/>
    <mergeCell ref="M54:N54"/>
    <mergeCell ref="I55:K55"/>
    <mergeCell ref="M55:N55"/>
    <mergeCell ref="B60:H60"/>
    <mergeCell ref="I60:K60"/>
    <mergeCell ref="M60:N60"/>
    <mergeCell ref="I56:K56"/>
    <mergeCell ref="M56:N56"/>
    <mergeCell ref="I57:K57"/>
    <mergeCell ref="M57:N57"/>
    <mergeCell ref="I58:K58"/>
    <mergeCell ref="M58:N58"/>
    <mergeCell ref="C59:H59"/>
    <mergeCell ref="I59:K59"/>
    <mergeCell ref="M59:N59"/>
  </mergeCells>
  <phoneticPr fontId="4"/>
  <conditionalFormatting sqref="N26:N29">
    <cfRule type="expression" dxfId="76" priority="5">
      <formula>$P26="無"</formula>
    </cfRule>
  </conditionalFormatting>
  <dataValidations disablePrompts="1" count="3">
    <dataValidation type="list" allowBlank="1" showInputMessage="1" showErrorMessage="1" sqref="D30:H30" xr:uid="{3658717E-86EB-4BE7-9E84-A42D2C5132B8}">
      <formula1>OFFSET(#REF!,0,0,COUNTA($V$36:$V$89),1)</formula1>
    </dataValidation>
    <dataValidation type="list" allowBlank="1" showInputMessage="1" showErrorMessage="1" sqref="D26:H29" xr:uid="{F0FF5C21-7DEB-4C30-875D-5358D22F422A}">
      <formula1>OFFSET($R$17,,,COUNTA($R$17:$R$73)-COUNTBLANK($R$17:$R$73),1)</formula1>
    </dataValidation>
    <dataValidation type="list" showInputMessage="1" showErrorMessage="1" sqref="L21" xr:uid="{B7DC9774-F9E8-49A8-9B96-D766A0B740DB}">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3" id="{1E0A9E39-CBE1-411F-829C-AD9128A5D5D0}">
            <xm:f>'1_排出係数'!$P$4="任意"</xm:f>
            <x14:dxf>
              <numFmt numFmtId="196" formatCode="#,##0.00_ "/>
            </x14:dxf>
          </x14:cfRule>
          <x14:cfRule type="expression" priority="4" id="{1F8C9336-18D9-4F23-BB04-67BBBC4AC01C}">
            <xm:f>'1_排出係数'!$P$4="義務"</xm:f>
            <x14:dxf>
              <numFmt numFmtId="195" formatCode="#,##0_ "/>
            </x14:dxf>
          </x14:cfRule>
          <xm:sqref>G8:H11 M8:M11</xm:sqref>
        </x14:conditionalFormatting>
        <x14:conditionalFormatting xmlns:xm="http://schemas.microsoft.com/office/excel/2006/main">
          <x14:cfRule type="expression" priority="2" id="{3A3A130F-BA58-4509-941A-7E2448B8256B}">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7F326167-349A-4BE5-B7BB-94196C419077}">
          <x14:formula1>
            <xm:f>'1_排出係数'!$X$56:$X$57</xm:f>
          </x14:formula1>
          <xm:sqref>E40:G40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986C5-4FD7-4D90-B3ED-168C25ABC315}">
  <sheetPr codeName="Sheet5">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2</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wvSmXXwHLBjFCR/cX2WV7pphPWpaHPA6Z+ErpQQ+KGMIJIVErCUHVyOPA41KFmklZiQUgwU5Vc3SIiLgB+bP/A==" saltValue="saVSjtgKRjmc5hdpugwftA=="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72" priority="5">
      <formula>$P26="無"</formula>
    </cfRule>
  </conditionalFormatting>
  <dataValidations count="3">
    <dataValidation type="list" allowBlank="1" showInputMessage="1" showErrorMessage="1" sqref="D30:H30" xr:uid="{3C64511D-41D8-4C8F-81DB-2AE97DB42A80}">
      <formula1>OFFSET(#REF!,0,0,COUNTA($V$36:$V$89),1)</formula1>
    </dataValidation>
    <dataValidation type="list" showInputMessage="1" showErrorMessage="1" sqref="L21" xr:uid="{DCDA9DB1-E2C9-4B8F-8556-68767BC3B537}">
      <formula1>Q21:Q22</formula1>
    </dataValidation>
    <dataValidation type="list" allowBlank="1" showInputMessage="1" showErrorMessage="1" sqref="D26:H29" xr:uid="{36731E6D-7B36-4172-8DC1-240A803679B8}">
      <formula1>OFFSET($R$17,,,COUNTA($R$17:$R$73)-COUNTBLANK($R$17:$R$73),1)</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3" id="{806A63F2-C518-4EC0-BF18-959D57FB29E1}">
            <xm:f>'1_排出係数'!$P$4="任意"</xm:f>
            <x14:dxf>
              <numFmt numFmtId="196" formatCode="#,##0.00_ "/>
            </x14:dxf>
          </x14:cfRule>
          <x14:cfRule type="expression" priority="4" id="{18F42283-BB6D-405A-9AC5-85BECB30280D}">
            <xm:f>'1_排出係数'!$P$4="義務"</xm:f>
            <x14:dxf>
              <numFmt numFmtId="195" formatCode="#,##0_ "/>
            </x14:dxf>
          </x14:cfRule>
          <xm:sqref>G8:H11 M8:M11</xm:sqref>
        </x14:conditionalFormatting>
        <x14:conditionalFormatting xmlns:xm="http://schemas.microsoft.com/office/excel/2006/main">
          <x14:cfRule type="expression" priority="2" id="{AC279EF2-5FDA-4C5F-80F6-2E82CBA621B9}">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9AE6E0B-9E66-4D6D-A3F4-B6B9D3C9E2DF}">
          <x14:formula1>
            <xm:f>'1_排出係数'!$X$56:$X$57</xm:f>
          </x14:formula1>
          <xm:sqref>E40:G40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68AA1-FB17-48B5-95D4-C1E994D5EB05}">
  <sheetPr codeName="Sheet6">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472"/>
      <c r="E4" s="473"/>
      <c r="F4" s="474"/>
      <c r="G4" s="805" t="str">
        <f>IF('1_排出係数'!E4="","",'1_排出係数'!E4)</f>
        <v/>
      </c>
      <c r="H4" s="806"/>
      <c r="I4" s="806"/>
      <c r="J4" s="806"/>
      <c r="K4" s="806"/>
      <c r="L4" s="806"/>
      <c r="M4" s="806"/>
      <c r="N4" s="304" t="s">
        <v>201</v>
      </c>
    </row>
    <row r="5" spans="2:25" ht="15.75" customHeight="1">
      <c r="B5" s="305" t="s">
        <v>202</v>
      </c>
      <c r="C5" s="306"/>
      <c r="D5" s="307"/>
      <c r="E5" s="308"/>
      <c r="F5" s="309"/>
      <c r="G5" s="787"/>
      <c r="H5" s="788"/>
      <c r="I5" s="788"/>
      <c r="J5" s="788"/>
      <c r="K5" s="789" t="s">
        <v>203</v>
      </c>
      <c r="L5" s="790"/>
      <c r="M5" s="310">
        <v>1</v>
      </c>
      <c r="N5" s="791">
        <f ca="1">_xlfn.SHEET()-3</f>
        <v>3</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o/xBQE02GO012ISuouUPGcZ6IYPoQE+NPaxNQ4eGq6gZiXXQAQpBnSPuv3ixWa5Pl0eTeNegBcoxewcIUT881A==" saltValue="8G+r+JH2h1ee7A8Z5ODNSA=="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68" priority="4">
      <formula>$P26="無"</formula>
    </cfRule>
  </conditionalFormatting>
  <dataValidations disablePrompts="1" count="3">
    <dataValidation type="list" allowBlank="1" showInputMessage="1" showErrorMessage="1" sqref="D30:H30" xr:uid="{44FADBDC-9134-46F4-A303-80B775EC59CA}">
      <formula1>OFFSET(#REF!,0,0,COUNTA($V$36:$V$89),1)</formula1>
    </dataValidation>
    <dataValidation type="list" allowBlank="1" showInputMessage="1" showErrorMessage="1" sqref="D26:H29" xr:uid="{562E3A5F-F14B-4727-B89B-250694C7718F}">
      <formula1>OFFSET($R$17,,,COUNTA($R$17:$R$73)-COUNTBLANK($R$17:$R$73),1)</formula1>
    </dataValidation>
    <dataValidation type="list" showInputMessage="1" showErrorMessage="1" sqref="L21" xr:uid="{7AE807EF-E168-41D0-9272-84386BB1EC22}">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CBA7DDB7-5409-4028-BF73-C3CA5CCE3176}">
            <xm:f>'1_排出係数'!$P$4="任意"</xm:f>
            <x14:dxf>
              <numFmt numFmtId="196" formatCode="#,##0.00_ "/>
            </x14:dxf>
          </x14:cfRule>
          <x14:cfRule type="expression" priority="3" id="{0BFE9211-8113-4CCC-9817-975CD054E6AE}">
            <xm:f>'1_排出係数'!$P$4="義務"</xm:f>
            <x14:dxf>
              <numFmt numFmtId="195" formatCode="#,##0_ "/>
            </x14:dxf>
          </x14:cfRule>
          <xm:sqref>G8:H11 M8:M11</xm:sqref>
        </x14:conditionalFormatting>
        <x14:conditionalFormatting xmlns:xm="http://schemas.microsoft.com/office/excel/2006/main">
          <x14:cfRule type="expression" priority="1" id="{B188DE72-65E0-4A29-A541-6CA3D45E3AFF}">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5E0CB8E8-9EF5-4EC1-B513-D672A4B2CA93}">
          <x14:formula1>
            <xm:f>'1_排出係数'!$X$56:$X$57</xm:f>
          </x14:formula1>
          <xm:sqref>E40:G40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6D1D6-2295-45EF-9A5B-511B9854AD7B}">
  <sheetPr codeName="Sheet7">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4</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2ryLXB9a8I4VE+ohI8TejZONHZIclJ2nd7qtj2b7Ny37FDH437xrFLr9ncAOpXIuGpvzyHfKiKqd2PkaR5OssQ==" saltValue="zcdm63tKgkrBjn2WDWQoIQ=="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64" priority="4">
      <formula>$P26="無"</formula>
    </cfRule>
  </conditionalFormatting>
  <dataValidations count="3">
    <dataValidation type="list" allowBlank="1" showInputMessage="1" showErrorMessage="1" sqref="D30:H30" xr:uid="{E4994032-A700-44B5-9595-90D446641D6A}">
      <formula1>OFFSET(#REF!,0,0,COUNTA($V$36:$V$89),1)</formula1>
    </dataValidation>
    <dataValidation type="list" allowBlank="1" showInputMessage="1" showErrorMessage="1" sqref="D26:H29" xr:uid="{4FD639F4-37A9-43AB-AF68-976E4FB07F19}">
      <formula1>OFFSET($R$17,,,COUNTA($R$17:$R$73)-COUNTBLANK($R$17:$R$73),1)</formula1>
    </dataValidation>
    <dataValidation type="list" showInputMessage="1" showErrorMessage="1" sqref="L21" xr:uid="{D2D50731-2B3A-41B6-8A9E-B7915C6D8A06}">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06D99EB1-B73B-4777-89D6-042BA81333F1}">
            <xm:f>'1_排出係数'!$P$4="任意"</xm:f>
            <x14:dxf>
              <numFmt numFmtId="196" formatCode="#,##0.00_ "/>
            </x14:dxf>
          </x14:cfRule>
          <x14:cfRule type="expression" priority="3" id="{DAC9AC30-D7E2-4029-B9C2-CAAEFA64508D}">
            <xm:f>'1_排出係数'!$P$4="義務"</xm:f>
            <x14:dxf>
              <numFmt numFmtId="195" formatCode="#,##0_ "/>
            </x14:dxf>
          </x14:cfRule>
          <xm:sqref>G8:H11 M8:M11</xm:sqref>
        </x14:conditionalFormatting>
        <x14:conditionalFormatting xmlns:xm="http://schemas.microsoft.com/office/excel/2006/main">
          <x14:cfRule type="expression" priority="1" id="{780D2AF8-495E-4009-91B4-BF625B02FF6C}">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56FD748-CD6F-4160-BEB0-A48D70DD5071}">
          <x14:formula1>
            <xm:f>'1_排出係数'!$X$56:$X$57</xm:f>
          </x14:formula1>
          <xm:sqref>E40:G40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2547B-5EA7-40EE-88A3-715969D54939}">
  <sheetPr codeName="Sheet8">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5</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Cxi6uZkA+19vDnr5YUAR75t3qnmDD4lMYbOXYdV6qw1xlCJoZ6D0V0l4gZQpAwCPGLxvXbjxmZtBZUIxDiZOaA==" saltValue="6p9FtMwl5BCHouY2s7h3ww=="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60" priority="4">
      <formula>$P26="無"</formula>
    </cfRule>
  </conditionalFormatting>
  <dataValidations count="3">
    <dataValidation type="list" allowBlank="1" showInputMessage="1" showErrorMessage="1" sqref="D30:H30" xr:uid="{C1851275-E98C-43A5-86F4-B232DCF7C2E9}">
      <formula1>OFFSET(#REF!,0,0,COUNTA($V$36:$V$89),1)</formula1>
    </dataValidation>
    <dataValidation type="list" allowBlank="1" showInputMessage="1" showErrorMessage="1" sqref="D26:H29" xr:uid="{309FDA39-5D37-414F-AB5F-E05890F2293C}">
      <formula1>OFFSET($R$17,,,COUNTA($R$17:$R$73)-COUNTBLANK($R$17:$R$73),1)</formula1>
    </dataValidation>
    <dataValidation type="list" showInputMessage="1" showErrorMessage="1" sqref="L21" xr:uid="{0ED2C09D-1BCC-45CC-B7AF-72B81300A731}">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71A36F71-1FE6-4570-AED3-E960E0219B2B}">
            <xm:f>'1_排出係数'!$P$4="任意"</xm:f>
            <x14:dxf>
              <numFmt numFmtId="196" formatCode="#,##0.00_ "/>
            </x14:dxf>
          </x14:cfRule>
          <x14:cfRule type="expression" priority="3" id="{E3B2BC36-F531-49AF-9B1F-F7726CBFCE85}">
            <xm:f>'1_排出係数'!$P$4="義務"</xm:f>
            <x14:dxf>
              <numFmt numFmtId="195" formatCode="#,##0_ "/>
            </x14:dxf>
          </x14:cfRule>
          <xm:sqref>G8:H11 M8:M11</xm:sqref>
        </x14:conditionalFormatting>
        <x14:conditionalFormatting xmlns:xm="http://schemas.microsoft.com/office/excel/2006/main">
          <x14:cfRule type="expression" priority="1" id="{F9E17E5A-E72D-42C8-8788-435B2F567A78}">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CB8C219-1EE2-4284-ADB0-E042172F3456}">
          <x14:formula1>
            <xm:f>'1_排出係数'!$X$56:$X$57</xm:f>
          </x14:formula1>
          <xm:sqref>E40:G40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DB2C6-B658-47EC-AE31-B1D528332C73}">
  <sheetPr codeName="Sheet9">
    <tabColor rgb="FFFFFF00"/>
    <pageSetUpPr fitToPage="1"/>
  </sheetPr>
  <dimension ref="B1:AA106"/>
  <sheetViews>
    <sheetView showGridLines="0" view="pageBreakPreview" zoomScaleNormal="100" zoomScaleSheetLayoutView="100" workbookViewId="0">
      <selection activeCell="G5" sqref="G5:J5"/>
    </sheetView>
  </sheetViews>
  <sheetFormatPr defaultRowHeight="13.2"/>
  <cols>
    <col min="1" max="1" width="2.6640625" customWidth="1"/>
    <col min="2" max="2" width="2.77734375" customWidth="1"/>
    <col min="3" max="3" width="5.77734375" customWidth="1"/>
    <col min="4" max="4" width="10.33203125" customWidth="1"/>
    <col min="5" max="5" width="9.21875" customWidth="1"/>
    <col min="6" max="6" width="7.44140625" customWidth="1"/>
    <col min="7" max="8" width="7.6640625" customWidth="1"/>
    <col min="9" max="11" width="8.6640625" customWidth="1"/>
    <col min="12" max="12" width="6.6640625" customWidth="1"/>
    <col min="13" max="14" width="8.6640625" customWidth="1"/>
    <col min="15" max="15" width="2.6640625" customWidth="1"/>
    <col min="16" max="17" width="11.33203125" hidden="1" customWidth="1"/>
    <col min="18" max="18" width="22.33203125" hidden="1" customWidth="1"/>
    <col min="19" max="19" width="8.21875" style="443" hidden="1" customWidth="1"/>
    <col min="20" max="20" width="27.88671875" hidden="1" customWidth="1"/>
    <col min="21" max="21" width="16.109375" hidden="1" customWidth="1"/>
    <col min="22" max="24" width="8.77734375" hidden="1" customWidth="1"/>
    <col min="25" max="25" width="10.88671875" hidden="1" customWidth="1"/>
    <col min="26" max="26" width="8.77734375" hidden="1" customWidth="1"/>
  </cols>
  <sheetData>
    <row r="1" spans="2:25" ht="13.8" thickBot="1"/>
    <row r="2" spans="2:25" ht="20.100000000000001" customHeight="1" thickBot="1">
      <c r="B2" s="1" t="s">
        <v>199</v>
      </c>
      <c r="C2" s="2"/>
      <c r="D2" s="2"/>
      <c r="E2" s="2"/>
      <c r="F2" s="2"/>
      <c r="G2" s="2"/>
      <c r="H2" s="2"/>
      <c r="I2" s="2"/>
      <c r="J2" s="2"/>
      <c r="K2" s="2"/>
      <c r="L2" s="2"/>
      <c r="M2" s="2"/>
      <c r="N2" s="3"/>
    </row>
    <row r="3" spans="2:25" ht="14.25" customHeight="1" thickBot="1">
      <c r="B3" s="449" t="s">
        <v>200</v>
      </c>
      <c r="C3" s="298"/>
    </row>
    <row r="4" spans="2:25" ht="15.75" customHeight="1">
      <c r="B4" s="299" t="s">
        <v>2</v>
      </c>
      <c r="C4" s="300"/>
      <c r="D4" s="301"/>
      <c r="E4" s="302"/>
      <c r="F4" s="303"/>
      <c r="G4" s="785" t="str">
        <f>IF('1_排出係数'!E4="","",'1_排出係数'!E4)</f>
        <v/>
      </c>
      <c r="H4" s="786"/>
      <c r="I4" s="786"/>
      <c r="J4" s="786"/>
      <c r="K4" s="786"/>
      <c r="L4" s="786"/>
      <c r="M4" s="786"/>
      <c r="N4" s="304" t="s">
        <v>201</v>
      </c>
    </row>
    <row r="5" spans="2:25" ht="15.75" customHeight="1">
      <c r="B5" s="305" t="s">
        <v>202</v>
      </c>
      <c r="C5" s="306"/>
      <c r="D5" s="307"/>
      <c r="E5" s="308"/>
      <c r="F5" s="309"/>
      <c r="G5" s="787"/>
      <c r="H5" s="788"/>
      <c r="I5" s="788"/>
      <c r="J5" s="788"/>
      <c r="K5" s="789" t="s">
        <v>203</v>
      </c>
      <c r="L5" s="790"/>
      <c r="M5" s="310">
        <v>1</v>
      </c>
      <c r="N5" s="791">
        <f ca="1">_xlfn.SHEET()-3</f>
        <v>6</v>
      </c>
    </row>
    <row r="6" spans="2:25" ht="15.75" customHeight="1" thickBot="1">
      <c r="B6" s="311" t="s">
        <v>204</v>
      </c>
      <c r="C6" s="312"/>
      <c r="D6" s="313"/>
      <c r="E6" s="314"/>
      <c r="F6" s="315"/>
      <c r="G6" s="793"/>
      <c r="H6" s="794"/>
      <c r="I6" s="794"/>
      <c r="J6" s="794"/>
      <c r="K6" s="794"/>
      <c r="L6" s="794"/>
      <c r="M6" s="794"/>
      <c r="N6" s="792"/>
    </row>
    <row r="7" spans="2:25" ht="5.0999999999999996" customHeight="1" thickBot="1"/>
    <row r="8" spans="2:25" ht="15.9" customHeight="1">
      <c r="B8" s="316" t="s">
        <v>205</v>
      </c>
      <c r="C8" s="317"/>
      <c r="D8" s="318"/>
      <c r="E8" s="318"/>
      <c r="F8" s="318"/>
      <c r="G8" s="783">
        <f>IF(M42="","",IF('1_排出係数'!P4="義務",ROUND(M42*'1_排出係数'!$M$78,0),ROUND(M42*'1_排出係数'!$M$78,2)))</f>
        <v>0</v>
      </c>
      <c r="H8" s="784"/>
      <c r="I8" s="319" t="s">
        <v>4</v>
      </c>
      <c r="J8" s="320" t="s">
        <v>206</v>
      </c>
      <c r="K8" s="318"/>
      <c r="L8" s="318"/>
      <c r="M8" s="321">
        <f>IF(ISERROR(P8/$M$5),"",P8/$M$5)</f>
        <v>0</v>
      </c>
      <c r="N8" s="322" t="s">
        <v>4</v>
      </c>
      <c r="P8">
        <f>IF(M42="","",M42*'1_排出係数'!$M$78)</f>
        <v>0</v>
      </c>
      <c r="S8" s="444"/>
    </row>
    <row r="9" spans="2:25" ht="15.9" customHeight="1">
      <c r="B9" s="323" t="s">
        <v>207</v>
      </c>
      <c r="C9" s="324"/>
      <c r="D9" s="325"/>
      <c r="E9" s="325"/>
      <c r="F9" s="325"/>
      <c r="G9" s="795">
        <f>IF('1_排出係数'!P4="義務",ROUNDDOWN(N42,0),ROUNDDOWN(N42,2))</f>
        <v>0</v>
      </c>
      <c r="H9" s="796"/>
      <c r="I9" s="326" t="s">
        <v>8</v>
      </c>
      <c r="J9" s="327" t="s">
        <v>208</v>
      </c>
      <c r="K9" s="325"/>
      <c r="L9" s="325"/>
      <c r="M9" s="328">
        <f>IF(ISERROR(G9/$M$5),"",G9/$M$5)</f>
        <v>0</v>
      </c>
      <c r="N9" s="329" t="s">
        <v>209</v>
      </c>
    </row>
    <row r="10" spans="2:25" ht="15.9" customHeight="1">
      <c r="B10" s="323" t="s">
        <v>246</v>
      </c>
      <c r="C10" s="324"/>
      <c r="D10" s="325"/>
      <c r="E10" s="325"/>
      <c r="F10" s="325"/>
      <c r="G10" s="795">
        <f>M60</f>
        <v>0</v>
      </c>
      <c r="H10" s="796"/>
      <c r="I10" s="326" t="s">
        <v>8</v>
      </c>
      <c r="J10" s="327" t="s">
        <v>210</v>
      </c>
      <c r="K10" s="325"/>
      <c r="L10" s="325"/>
      <c r="M10" s="328">
        <f>IF(ISERROR(G10/$M$5),"",G10/$M$5)</f>
        <v>0</v>
      </c>
      <c r="N10" s="329" t="s">
        <v>209</v>
      </c>
    </row>
    <row r="11" spans="2:25" ht="15.9" customHeight="1" thickBot="1">
      <c r="B11" s="330" t="s">
        <v>11</v>
      </c>
      <c r="C11" s="331"/>
      <c r="D11" s="332"/>
      <c r="E11" s="332"/>
      <c r="F11" s="332"/>
      <c r="G11" s="797">
        <f>IF(G9="","",IF(N42-M60&lt;0,0,IF('1_排出係数'!P4="義務",ROUNDDOWN(N42-M60,0),ROUNDDOWN(N42-M60,2))))</f>
        <v>0</v>
      </c>
      <c r="H11" s="798"/>
      <c r="I11" s="333" t="s">
        <v>8</v>
      </c>
      <c r="J11" s="334" t="s">
        <v>211</v>
      </c>
      <c r="K11" s="332"/>
      <c r="L11" s="332"/>
      <c r="M11" s="335">
        <f>IF(ISERROR(G11/$M$5),"",G11/$M$5)</f>
        <v>0</v>
      </c>
      <c r="N11" s="336" t="s">
        <v>209</v>
      </c>
    </row>
    <row r="12" spans="2:25" ht="6.75" customHeight="1" thickBot="1">
      <c r="B12" s="30"/>
      <c r="C12" s="30"/>
      <c r="D12" s="30"/>
      <c r="E12" s="30"/>
      <c r="F12" s="30"/>
      <c r="G12" s="30"/>
      <c r="H12" s="30"/>
      <c r="I12" s="30"/>
      <c r="J12" s="30"/>
      <c r="K12" s="30"/>
      <c r="L12" s="30"/>
      <c r="M12" s="30"/>
      <c r="N12" s="30"/>
      <c r="O12" s="30"/>
      <c r="P12" s="30"/>
      <c r="Q12" s="30"/>
      <c r="R12" s="30"/>
    </row>
    <row r="13" spans="2:25" s="31" customFormat="1" ht="15" customHeight="1" thickBot="1">
      <c r="B13" s="27" t="s">
        <v>14</v>
      </c>
      <c r="C13" s="28"/>
      <c r="D13" s="28"/>
      <c r="E13" s="28"/>
      <c r="F13" s="28"/>
      <c r="G13" s="28"/>
      <c r="H13" s="28"/>
      <c r="I13" s="28"/>
      <c r="J13" s="28"/>
      <c r="K13" s="28"/>
      <c r="L13" s="28"/>
      <c r="M13" s="28"/>
      <c r="N13" s="29"/>
      <c r="O13" s="30"/>
      <c r="P13" s="30"/>
      <c r="Q13" s="30"/>
      <c r="R13" s="30"/>
      <c r="S13" s="445"/>
    </row>
    <row r="14" spans="2:25" ht="5.0999999999999996" customHeight="1" thickBot="1">
      <c r="B14" s="30"/>
      <c r="C14" s="30"/>
      <c r="D14" s="30"/>
      <c r="E14" s="30"/>
      <c r="F14" s="30"/>
      <c r="G14" s="30"/>
      <c r="H14" s="30"/>
      <c r="I14" s="30"/>
      <c r="J14" s="30"/>
      <c r="K14" s="30"/>
      <c r="L14" s="30"/>
      <c r="M14" s="30"/>
      <c r="N14" s="30"/>
      <c r="O14" s="30"/>
      <c r="P14" s="30"/>
      <c r="Q14" s="30"/>
      <c r="R14" s="30"/>
    </row>
    <row r="15" spans="2:25" ht="15" customHeight="1" thickBot="1">
      <c r="B15" s="32" t="s">
        <v>212</v>
      </c>
      <c r="C15" s="33"/>
      <c r="D15" s="33"/>
      <c r="E15" s="33"/>
      <c r="F15" s="33"/>
      <c r="G15" s="33"/>
      <c r="H15" s="33"/>
      <c r="I15" s="34"/>
      <c r="J15" s="34"/>
      <c r="K15" s="34"/>
      <c r="L15" s="34"/>
      <c r="M15" s="34"/>
      <c r="N15" s="35"/>
      <c r="O15" s="36"/>
      <c r="P15" s="36"/>
      <c r="Q15" s="36"/>
      <c r="R15" s="36" t="s">
        <v>255</v>
      </c>
      <c r="T15" t="s">
        <v>213</v>
      </c>
    </row>
    <row r="16" spans="2:25" ht="24.9" customHeight="1">
      <c r="B16" s="337"/>
      <c r="C16" s="657" t="s">
        <v>214</v>
      </c>
      <c r="D16" s="658"/>
      <c r="E16" s="658"/>
      <c r="F16" s="658"/>
      <c r="G16" s="658"/>
      <c r="H16" s="667"/>
      <c r="I16" s="38" t="s">
        <v>17</v>
      </c>
      <c r="J16" s="39" t="s">
        <v>18</v>
      </c>
      <c r="K16" s="40" t="s">
        <v>19</v>
      </c>
      <c r="L16" s="41" t="s">
        <v>20</v>
      </c>
      <c r="M16" s="42" t="s">
        <v>21</v>
      </c>
      <c r="N16" s="43" t="s">
        <v>215</v>
      </c>
      <c r="O16" s="36"/>
      <c r="P16" s="36"/>
      <c r="Q16" s="36"/>
      <c r="R16" s="440" t="s">
        <v>256</v>
      </c>
      <c r="S16" s="446" t="s">
        <v>257</v>
      </c>
      <c r="T16" s="439" t="s">
        <v>127</v>
      </c>
      <c r="U16" s="186" t="s">
        <v>216</v>
      </c>
      <c r="V16" s="186" t="s">
        <v>217</v>
      </c>
      <c r="W16" s="186" t="s">
        <v>218</v>
      </c>
      <c r="X16" s="186" t="s">
        <v>219</v>
      </c>
      <c r="Y16" s="186" t="s">
        <v>220</v>
      </c>
    </row>
    <row r="17" spans="2:25" ht="12" customHeight="1">
      <c r="B17" s="773" t="s">
        <v>221</v>
      </c>
      <c r="C17" s="669" t="s">
        <v>222</v>
      </c>
      <c r="D17" s="554" t="s">
        <v>26</v>
      </c>
      <c r="E17" s="555"/>
      <c r="F17" s="555"/>
      <c r="G17" s="555"/>
      <c r="H17" s="556"/>
      <c r="I17" s="338"/>
      <c r="J17" s="339"/>
      <c r="K17" s="340" t="str">
        <f t="shared" ref="K17:K29" si="0">IF(I17="","",I17-J17)</f>
        <v/>
      </c>
      <c r="L17" s="58" t="s">
        <v>4</v>
      </c>
      <c r="M17" s="341" t="str">
        <f>IFERROR(IF(I17="","",I17*'1_排出係数'!K10),"")</f>
        <v/>
      </c>
      <c r="N17" s="342" t="str">
        <f>IFERROR(IF(K17="","",K17*'1_排出係数'!K10*'1_排出係数'!O10*44/12),"")</f>
        <v/>
      </c>
      <c r="O17" s="52"/>
      <c r="P17" s="52"/>
      <c r="Q17" s="52"/>
      <c r="R17" s="441" t="str">
        <f>IFERROR(VLOOKUP(ROW(A1),$S$17:$T$73,2,FALSE),"")</f>
        <v>原油（コンデンセートを除く）</v>
      </c>
      <c r="S17" s="447">
        <f>IF(AND(COUNTIF('1_排出係数'!$W$8:$W$55,T17)&gt;0,COUNTIF($D$26:$H$29,T17)=0),1,"")</f>
        <v>1</v>
      </c>
      <c r="T17" s="439" t="s">
        <v>129</v>
      </c>
      <c r="U17" s="343">
        <f>IFERROR(VLOOKUP(T17,$D$17:$K$29,6,FALSE),0)</f>
        <v>0</v>
      </c>
      <c r="V17" s="343">
        <f>IFERROR(VLOOKUP(T17,$D$17:$K$29,7,FALSE),0)</f>
        <v>0</v>
      </c>
      <c r="W17" s="343">
        <f>IFERROR(VLOOKUP(T17,$D$17:$K$29,8,FALSE),0)</f>
        <v>0</v>
      </c>
      <c r="X17" s="344">
        <f>IFERROR(U17*'1_排出係数'!K8,0)</f>
        <v>0</v>
      </c>
      <c r="Y17" s="345">
        <f>IFERROR(W17*'1_排出係数'!K8*'1_排出係数'!O8*44/12,0)</f>
        <v>0</v>
      </c>
    </row>
    <row r="18" spans="2:25" ht="12" customHeight="1">
      <c r="B18" s="774"/>
      <c r="C18" s="669"/>
      <c r="D18" s="554" t="s">
        <v>29</v>
      </c>
      <c r="E18" s="555"/>
      <c r="F18" s="555"/>
      <c r="G18" s="555"/>
      <c r="H18" s="556"/>
      <c r="I18" s="338"/>
      <c r="J18" s="339"/>
      <c r="K18" s="340" t="str">
        <f t="shared" si="0"/>
        <v/>
      </c>
      <c r="L18" s="58" t="s">
        <v>4</v>
      </c>
      <c r="M18" s="341" t="str">
        <f>IFERROR(IF(I18="","",I18*'1_排出係数'!K13),"")</f>
        <v/>
      </c>
      <c r="N18" s="342" t="str">
        <f>IFERROR(IF(K18="","",K18*'1_排出係数'!K13*'1_排出係数'!O13*44/12),"")</f>
        <v/>
      </c>
      <c r="O18" s="52"/>
      <c r="P18" s="52"/>
      <c r="Q18" s="52"/>
      <c r="R18" s="441" t="str">
        <f t="shared" ref="R18:R73" si="1">IFERROR(VLOOKUP(ROW(A2),$S$17:$T$73,2,FALSE),"")</f>
        <v>原油のうちコンデンセート(NGL)</v>
      </c>
      <c r="S18" s="447">
        <f>IF(AND(COUNTIF('1_排出係数'!$W$8:$W$55,T18)&gt;0,COUNTIF($D$26:$H$29,T18)=0),MAX($S$17:S17)+1,"")</f>
        <v>2</v>
      </c>
      <c r="T18" s="439" t="s">
        <v>133</v>
      </c>
      <c r="U18" s="343">
        <f t="shared" ref="U18:U73" si="2">IFERROR(VLOOKUP(T18,$D$17:$K$29,6,FALSE),0)</f>
        <v>0</v>
      </c>
      <c r="V18" s="343">
        <f t="shared" ref="V18:V73" si="3">IFERROR(VLOOKUP(T18,$D$17:$K$29,7,FALSE),0)</f>
        <v>0</v>
      </c>
      <c r="W18" s="343">
        <f t="shared" ref="W18:W73" si="4">IFERROR(VLOOKUP(T18,$D$17:$K$29,8,FALSE),0)</f>
        <v>0</v>
      </c>
      <c r="X18" s="344">
        <f>IFERROR(U18*'1_排出係数'!K9,0)</f>
        <v>0</v>
      </c>
      <c r="Y18" s="345">
        <f>IFERROR(W18*'1_排出係数'!K9*'1_排出係数'!O9*44/12,0)</f>
        <v>0</v>
      </c>
    </row>
    <row r="19" spans="2:25" ht="12" customHeight="1">
      <c r="B19" s="774"/>
      <c r="C19" s="669"/>
      <c r="D19" s="554" t="s">
        <v>30</v>
      </c>
      <c r="E19" s="555"/>
      <c r="F19" s="555"/>
      <c r="G19" s="555"/>
      <c r="H19" s="556"/>
      <c r="I19" s="338"/>
      <c r="J19" s="339"/>
      <c r="K19" s="340" t="str">
        <f t="shared" si="0"/>
        <v/>
      </c>
      <c r="L19" s="58" t="s">
        <v>4</v>
      </c>
      <c r="M19" s="341" t="str">
        <f>IFERROR(IF(I19="","",I19*'1_排出係数'!K14),"")</f>
        <v/>
      </c>
      <c r="N19" s="342" t="str">
        <f>IFERROR(IF(K19="","",K19*'1_排出係数'!K14*'1_排出係数'!O14*44/12),"")</f>
        <v/>
      </c>
      <c r="O19" s="52"/>
      <c r="P19" s="52"/>
      <c r="Q19" s="52"/>
      <c r="R19" s="441" t="str">
        <f t="shared" si="1"/>
        <v>ナフサ</v>
      </c>
      <c r="S19" s="447" t="str">
        <f>IF(AND(COUNTIF('1_排出係数'!$W$8:$W$55,T19)&gt;0,COUNTIF($D$26:$H$29,T19)=0),MAX($S$17:S18)+1,"")</f>
        <v/>
      </c>
      <c r="T19" s="439" t="s">
        <v>26</v>
      </c>
      <c r="U19" s="343">
        <f t="shared" si="2"/>
        <v>0</v>
      </c>
      <c r="V19" s="343">
        <f t="shared" si="3"/>
        <v>0</v>
      </c>
      <c r="W19" s="343" t="str">
        <f t="shared" si="4"/>
        <v/>
      </c>
      <c r="X19" s="344">
        <f>IFERROR(U19*'1_排出係数'!K10,0)</f>
        <v>0</v>
      </c>
      <c r="Y19" s="345">
        <f>IFERROR(W19*'1_排出係数'!K10*'1_排出係数'!O10*44/12,0)</f>
        <v>0</v>
      </c>
    </row>
    <row r="20" spans="2:25" ht="12" customHeight="1">
      <c r="B20" s="774"/>
      <c r="C20" s="669"/>
      <c r="D20" s="554" t="s">
        <v>31</v>
      </c>
      <c r="E20" s="555"/>
      <c r="F20" s="555"/>
      <c r="G20" s="555"/>
      <c r="H20" s="556"/>
      <c r="I20" s="338"/>
      <c r="J20" s="339"/>
      <c r="K20" s="340" t="str">
        <f t="shared" si="0"/>
        <v/>
      </c>
      <c r="L20" s="58" t="s">
        <v>4</v>
      </c>
      <c r="M20" s="341" t="str">
        <f>IFERROR(IF(I20="","",I20*'1_排出係数'!K15),"")</f>
        <v/>
      </c>
      <c r="N20" s="342" t="str">
        <f>IFERROR(IF(K20="","",K20*'1_排出係数'!K15*'1_排出係数'!O15*44/12),"")</f>
        <v/>
      </c>
      <c r="O20" s="52"/>
      <c r="P20" s="52" t="s">
        <v>274</v>
      </c>
      <c r="Q20" s="52"/>
      <c r="R20" s="441" t="str">
        <f t="shared" si="1"/>
        <v>ジェット燃料油</v>
      </c>
      <c r="S20" s="447">
        <f>IF(AND(COUNTIF('1_排出係数'!$W$8:$W$55,T20)&gt;0,COUNTIF($D$26:$H$29,T20)=0),MAX($S$17:S19)+1,"")</f>
        <v>3</v>
      </c>
      <c r="T20" s="439" t="s">
        <v>27</v>
      </c>
      <c r="U20" s="343">
        <f t="shared" si="2"/>
        <v>0</v>
      </c>
      <c r="V20" s="343">
        <f t="shared" si="3"/>
        <v>0</v>
      </c>
      <c r="W20" s="343">
        <f t="shared" si="4"/>
        <v>0</v>
      </c>
      <c r="X20" s="344">
        <f>IFERROR(U20*'1_排出係数'!K11,0)</f>
        <v>0</v>
      </c>
      <c r="Y20" s="345">
        <f>IFERROR(W20*'1_排出係数'!K11*'1_排出係数'!O11*44/12,0)</f>
        <v>0</v>
      </c>
    </row>
    <row r="21" spans="2:25" ht="12" customHeight="1">
      <c r="B21" s="774"/>
      <c r="C21" s="669"/>
      <c r="D21" s="799" t="s">
        <v>138</v>
      </c>
      <c r="E21" s="800"/>
      <c r="F21" s="800"/>
      <c r="G21" s="800"/>
      <c r="H21" s="801"/>
      <c r="I21" s="338"/>
      <c r="J21" s="339"/>
      <c r="K21" s="340" t="str">
        <f t="shared" si="0"/>
        <v/>
      </c>
      <c r="L21" s="461" t="s">
        <v>136</v>
      </c>
      <c r="M21" s="341" t="str">
        <f>IFERROR(IF(I21="","",I21/P21*'1_排出係数'!K19),"")</f>
        <v/>
      </c>
      <c r="N21" s="342" t="str">
        <f>IFERROR(IF(K21="","",K21/P21*'1_排出係数'!K19*'1_排出係数'!O19*44/12),"")</f>
        <v/>
      </c>
      <c r="O21" s="52"/>
      <c r="P21" s="450">
        <f>IF(L21=Q22,0.458,1)</f>
        <v>1</v>
      </c>
      <c r="Q21" s="450" t="s">
        <v>263</v>
      </c>
      <c r="R21" s="441" t="str">
        <f t="shared" si="1"/>
        <v>Ｂ・Ｃ重油</v>
      </c>
      <c r="S21" s="447">
        <f>IF(AND(COUNTIF('1_排出係数'!$W$8:$W$55,T21)&gt;0,COUNTIF($D$26:$H$29,T21)=0),MAX($S$17:S20)+1,"")</f>
        <v>4</v>
      </c>
      <c r="T21" s="439" t="s">
        <v>28</v>
      </c>
      <c r="U21" s="343">
        <f t="shared" si="2"/>
        <v>0</v>
      </c>
      <c r="V21" s="343">
        <f>IFERROR(VLOOKUP(T21,$D$17:$K$29,7,FALSE),0)</f>
        <v>0</v>
      </c>
      <c r="W21" s="343">
        <f t="shared" si="4"/>
        <v>0</v>
      </c>
      <c r="X21" s="344">
        <f>IFERROR(U21*'1_排出係数'!K12,0)</f>
        <v>0</v>
      </c>
      <c r="Y21" s="345">
        <f>IFERROR(W21*'1_排出係数'!K12*'1_排出係数'!O12*44/12,0)</f>
        <v>0</v>
      </c>
    </row>
    <row r="22" spans="2:25" ht="12" customHeight="1">
      <c r="B22" s="774"/>
      <c r="C22" s="669"/>
      <c r="D22" s="554" t="s">
        <v>58</v>
      </c>
      <c r="E22" s="555"/>
      <c r="F22" s="555"/>
      <c r="G22" s="555"/>
      <c r="H22" s="556"/>
      <c r="I22" s="338"/>
      <c r="J22" s="339"/>
      <c r="K22" s="340" t="str">
        <f t="shared" si="0"/>
        <v/>
      </c>
      <c r="L22" s="346" t="s">
        <v>140</v>
      </c>
      <c r="M22" s="341" t="str">
        <f>IFERROR(IF(I22="","",I22*'1_排出係数'!K35),"")</f>
        <v/>
      </c>
      <c r="N22" s="342" t="str">
        <f>IFERROR(IF(K22="","",K22*'1_排出係数'!O35),"")</f>
        <v/>
      </c>
      <c r="O22" s="52"/>
      <c r="P22" s="455"/>
      <c r="Q22" s="456" t="s">
        <v>264</v>
      </c>
      <c r="R22" s="441" t="str">
        <f t="shared" si="1"/>
        <v>石油アスファルト</v>
      </c>
      <c r="S22" s="447" t="str">
        <f>IF(AND(COUNTIF('1_排出係数'!$W$8:$W$55,T22)&gt;0,COUNTIF($D$26:$H$29,T22)=0),MAX($S$17:S21)+1,"")</f>
        <v/>
      </c>
      <c r="T22" s="439" t="s">
        <v>29</v>
      </c>
      <c r="U22" s="343">
        <f t="shared" si="2"/>
        <v>0</v>
      </c>
      <c r="V22" s="343">
        <f t="shared" si="3"/>
        <v>0</v>
      </c>
      <c r="W22" s="343" t="str">
        <f t="shared" si="4"/>
        <v/>
      </c>
      <c r="X22" s="344">
        <f>IFERROR(U22*'1_排出係数'!K13,0)</f>
        <v>0</v>
      </c>
      <c r="Y22" s="345">
        <f>IFERROR(W22*'1_排出係数'!K13*'1_排出係数'!O13*44/12,0)</f>
        <v>0</v>
      </c>
    </row>
    <row r="23" spans="2:25" ht="12" customHeight="1">
      <c r="B23" s="774"/>
      <c r="C23" s="775" t="s">
        <v>223</v>
      </c>
      <c r="D23" s="554" t="s">
        <v>62</v>
      </c>
      <c r="E23" s="555"/>
      <c r="F23" s="555"/>
      <c r="G23" s="555"/>
      <c r="H23" s="556"/>
      <c r="I23" s="338"/>
      <c r="J23" s="347"/>
      <c r="K23" s="340" t="str">
        <f t="shared" si="0"/>
        <v/>
      </c>
      <c r="L23" s="74" t="s">
        <v>34</v>
      </c>
      <c r="M23" s="341" t="str">
        <f>IFERROR(IF(I23="","",I23*'1_排出係数'!K39),"")</f>
        <v/>
      </c>
      <c r="N23" s="348"/>
      <c r="O23" s="52"/>
      <c r="P23" s="52"/>
      <c r="Q23" s="52"/>
      <c r="R23" s="441" t="str">
        <f t="shared" si="1"/>
        <v>石油コークス</v>
      </c>
      <c r="S23" s="447" t="str">
        <f>IF(AND(COUNTIF('1_排出係数'!$W$8:$W$55,T23)&gt;0,COUNTIF($D$26:$H$29,T23)=0),MAX($S$17:S22)+1,"")</f>
        <v/>
      </c>
      <c r="T23" s="439" t="s">
        <v>30</v>
      </c>
      <c r="U23" s="343">
        <f t="shared" si="2"/>
        <v>0</v>
      </c>
      <c r="V23" s="343">
        <f t="shared" si="3"/>
        <v>0</v>
      </c>
      <c r="W23" s="343" t="str">
        <f t="shared" si="4"/>
        <v/>
      </c>
      <c r="X23" s="344">
        <f>IFERROR(U23*'1_排出係数'!K14,0)</f>
        <v>0</v>
      </c>
      <c r="Y23" s="345">
        <f>IFERROR(W23*'1_排出係数'!K14*'1_排出係数'!O14*44/12,0)</f>
        <v>0</v>
      </c>
    </row>
    <row r="24" spans="2:25" ht="12" customHeight="1">
      <c r="B24" s="774"/>
      <c r="C24" s="776"/>
      <c r="D24" s="554" t="s">
        <v>224</v>
      </c>
      <c r="E24" s="555"/>
      <c r="F24" s="555"/>
      <c r="G24" s="555"/>
      <c r="H24" s="556"/>
      <c r="I24" s="338"/>
      <c r="J24" s="339"/>
      <c r="K24" s="340" t="str">
        <f t="shared" si="0"/>
        <v/>
      </c>
      <c r="L24" s="346" t="s">
        <v>140</v>
      </c>
      <c r="M24" s="341" t="str">
        <f>IFERROR(IF(I24="","",I24*'1_排出係数'!K43),"")</f>
        <v/>
      </c>
      <c r="N24" s="348"/>
      <c r="O24" s="52"/>
      <c r="P24" s="52"/>
      <c r="Q24" s="52"/>
      <c r="R24" s="441" t="str">
        <f t="shared" si="1"/>
        <v>石油系炭化水素ガス</v>
      </c>
      <c r="S24" s="447" t="str">
        <f>IF(AND(COUNTIF('1_排出係数'!$W$8:$W$55,T24)&gt;0,COUNTIF($D$26:$H$29,T24)=0),MAX($S$17:S23)+1,"")</f>
        <v/>
      </c>
      <c r="T24" s="439" t="s">
        <v>31</v>
      </c>
      <c r="U24" s="343">
        <f t="shared" si="2"/>
        <v>0</v>
      </c>
      <c r="V24" s="343">
        <f t="shared" si="3"/>
        <v>0</v>
      </c>
      <c r="W24" s="343" t="str">
        <f t="shared" si="4"/>
        <v/>
      </c>
      <c r="X24" s="344">
        <f>IFERROR(U24*'1_排出係数'!K15,0)</f>
        <v>0</v>
      </c>
      <c r="Y24" s="345">
        <f>IFERROR(W24*'1_排出係数'!K15*'1_排出係数'!O15*44/12,0)</f>
        <v>0</v>
      </c>
    </row>
    <row r="25" spans="2:25" ht="12" customHeight="1">
      <c r="B25" s="774"/>
      <c r="C25" s="349" t="s">
        <v>79</v>
      </c>
      <c r="D25" s="554" t="s">
        <v>87</v>
      </c>
      <c r="E25" s="555"/>
      <c r="F25" s="555"/>
      <c r="G25" s="555"/>
      <c r="H25" s="556"/>
      <c r="I25" s="338"/>
      <c r="J25" s="339"/>
      <c r="K25" s="340" t="str">
        <f t="shared" si="0"/>
        <v/>
      </c>
      <c r="L25" s="58" t="s">
        <v>81</v>
      </c>
      <c r="M25" s="341" t="str">
        <f>IFERROR(IF(I25="","",I25*'1_排出係数'!K63),"")</f>
        <v/>
      </c>
      <c r="N25" s="348"/>
      <c r="O25" s="52"/>
      <c r="P25" s="457" t="s">
        <v>278</v>
      </c>
      <c r="Q25" s="52"/>
      <c r="R25" s="441" t="str">
        <f t="shared" si="1"/>
        <v>液化天然ガス     (ＬＮＧ)</v>
      </c>
      <c r="S25" s="447">
        <f>IF(AND(COUNTIF('1_排出係数'!$W$8:$W$55,T25)&gt;0,COUNTIF($D$26:$H$29,T25)=0),MAX($S$17:S24)+1,"")</f>
        <v>5</v>
      </c>
      <c r="T25" s="439" t="s">
        <v>32</v>
      </c>
      <c r="U25" s="343">
        <f t="shared" si="2"/>
        <v>0</v>
      </c>
      <c r="V25" s="343">
        <f t="shared" si="3"/>
        <v>0</v>
      </c>
      <c r="W25" s="343">
        <f t="shared" si="4"/>
        <v>0</v>
      </c>
      <c r="X25" s="344">
        <f>IFERROR(U25*'1_排出係数'!K16,0)</f>
        <v>0</v>
      </c>
      <c r="Y25" s="345">
        <f>IFERROR(W25*'1_排出係数'!K16*'1_排出係数'!O16*44/12,0)</f>
        <v>0</v>
      </c>
    </row>
    <row r="26" spans="2:25" ht="12" customHeight="1">
      <c r="B26" s="774"/>
      <c r="C26" s="680" t="s">
        <v>225</v>
      </c>
      <c r="D26" s="778"/>
      <c r="E26" s="779"/>
      <c r="F26" s="779"/>
      <c r="G26" s="779"/>
      <c r="H26" s="780"/>
      <c r="I26" s="338"/>
      <c r="J26" s="339"/>
      <c r="K26" s="340" t="str">
        <f>IF(I26="","",I26-J26)</f>
        <v/>
      </c>
      <c r="L26" s="155" t="str">
        <f>IF($D26="","",VLOOKUP(D26,'1_排出係数'!$I$8:$J$64,2,FALSE))</f>
        <v/>
      </c>
      <c r="M26" s="393" t="str">
        <f>IFERROR(IF(I26="","",VLOOKUP(D26,$T$17:$Y$73,5,FALSE)),"")</f>
        <v/>
      </c>
      <c r="N26" s="394" t="str">
        <f>IFERROR(IF(OR(K26="",P26="無"),"",VLOOKUP(D26,$T$17:$Y$73,6,FALSE)),"")</f>
        <v/>
      </c>
      <c r="O26" s="52"/>
      <c r="P26" s="450" t="e">
        <f>VLOOKUP(D26,'1_排出係数'!$I$8:$O$64,4,FALSE)</f>
        <v>#N/A</v>
      </c>
      <c r="Q26" s="419"/>
      <c r="R26" s="441" t="str">
        <f t="shared" si="1"/>
        <v>その他可燃性天然ガス</v>
      </c>
      <c r="S26" s="447">
        <f>IF(AND(COUNTIF('1_排出係数'!$W$8:$W$55,T26)&gt;0,COUNTIF($D$26:$H$29,T26)=0),MAX($S$17:S25)+1,"")</f>
        <v>6</v>
      </c>
      <c r="T26" s="439" t="s">
        <v>33</v>
      </c>
      <c r="U26" s="343">
        <f t="shared" si="2"/>
        <v>0</v>
      </c>
      <c r="V26" s="343">
        <f t="shared" si="3"/>
        <v>0</v>
      </c>
      <c r="W26" s="343">
        <f t="shared" si="4"/>
        <v>0</v>
      </c>
      <c r="X26" s="344">
        <f>IFERROR(U26*'1_排出係数'!K17,0)</f>
        <v>0</v>
      </c>
      <c r="Y26" s="345">
        <f>IFERROR(W26*'1_排出係数'!K17*'1_排出係数'!O17*44/12,0)</f>
        <v>0</v>
      </c>
    </row>
    <row r="27" spans="2:25" ht="12" customHeight="1">
      <c r="B27" s="774"/>
      <c r="C27" s="669"/>
      <c r="D27" s="778"/>
      <c r="E27" s="779"/>
      <c r="F27" s="779"/>
      <c r="G27" s="779"/>
      <c r="H27" s="780"/>
      <c r="I27" s="338"/>
      <c r="J27" s="339"/>
      <c r="K27" s="340" t="str">
        <f t="shared" si="0"/>
        <v/>
      </c>
      <c r="L27" s="155" t="str">
        <f>IF($D27="","",VLOOKUP(D27,'1_排出係数'!$I$8:$J$64,2,FALSE))</f>
        <v/>
      </c>
      <c r="M27" s="393" t="str">
        <f>IFERROR(IF(I27="","",VLOOKUP(D27,$T$17:$Y$73,5,FALSE)),"")</f>
        <v/>
      </c>
      <c r="N27" s="394" t="str">
        <f>IFERROR(IF(OR(K27="",P27="無"),"",VLOOKUP(D27,$T$17:$Y$73,6,FALSE)),"")</f>
        <v/>
      </c>
      <c r="O27" s="52"/>
      <c r="P27" s="450" t="e">
        <f>VLOOKUP(D27,'1_排出係数'!$I$8:$O$64,4,FALSE)</f>
        <v>#N/A</v>
      </c>
      <c r="Q27" s="419"/>
      <c r="R27" s="441" t="str">
        <f t="shared" si="1"/>
        <v>輸入原料炭</v>
      </c>
      <c r="S27" s="447">
        <f>IF(AND(COUNTIF('1_排出係数'!$W$8:$W$55,T27)&gt;0,COUNTIF($D$26:$H$29,T27)=0),MAX($S$17:S26)+1,"")</f>
        <v>7</v>
      </c>
      <c r="T27" s="439" t="s">
        <v>35</v>
      </c>
      <c r="U27" s="343">
        <f t="shared" si="2"/>
        <v>0</v>
      </c>
      <c r="V27" s="343">
        <f t="shared" si="3"/>
        <v>0</v>
      </c>
      <c r="W27" s="343">
        <f t="shared" si="4"/>
        <v>0</v>
      </c>
      <c r="X27" s="344">
        <f>IFERROR(U27*'1_排出係数'!K18,0)</f>
        <v>0</v>
      </c>
      <c r="Y27" s="345">
        <f>IFERROR(W27*'1_排出係数'!K18*'1_排出係数'!O18*44/12,0)</f>
        <v>0</v>
      </c>
    </row>
    <row r="28" spans="2:25" ht="12" customHeight="1">
      <c r="B28" s="774"/>
      <c r="C28" s="669"/>
      <c r="D28" s="778"/>
      <c r="E28" s="779"/>
      <c r="F28" s="779"/>
      <c r="G28" s="779"/>
      <c r="H28" s="780"/>
      <c r="I28" s="338"/>
      <c r="J28" s="339"/>
      <c r="K28" s="340" t="str">
        <f t="shared" si="0"/>
        <v/>
      </c>
      <c r="L28" s="155" t="str">
        <f>IF($D28="","",VLOOKUP(D28,'1_排出係数'!$I$8:$J$64,2,FALSE))</f>
        <v/>
      </c>
      <c r="M28" s="393" t="str">
        <f>IFERROR(IF(I28="","",VLOOKUP(D28,$T$17:$Y$73,5,FALSE)),"")</f>
        <v/>
      </c>
      <c r="N28" s="394" t="str">
        <f>IFERROR(IF(OR(K28="",P28="無"),"",VLOOKUP(D28,$T$17:$Y$73,6,FALSE)),"")</f>
        <v/>
      </c>
      <c r="O28" s="52"/>
      <c r="P28" s="450" t="e">
        <f>VLOOKUP(D28,'1_排出係数'!$I$8:$O$64,4,FALSE)</f>
        <v>#N/A</v>
      </c>
      <c r="Q28" s="419"/>
      <c r="R28" s="441" t="str">
        <f t="shared" si="1"/>
        <v>コークス用原料炭</v>
      </c>
      <c r="S28" s="447" t="str">
        <f>IF(AND(COUNTIF('1_排出係数'!$W$8:$W$55,T28)&gt;0,COUNTIF($D$26:$H$29,T28)=0),MAX($S$17:S27)+1,"")</f>
        <v/>
      </c>
      <c r="T28" s="439" t="s">
        <v>138</v>
      </c>
      <c r="U28" s="343">
        <f>IFERROR(VLOOKUP(T28,$D$17:$K$29,6,FALSE)/P21,0)</f>
        <v>0</v>
      </c>
      <c r="V28" s="343">
        <f>IFERROR(VLOOKUP(T28,$D$17:$K$29,7,FALSE)/P21,0)</f>
        <v>0</v>
      </c>
      <c r="W28" s="343">
        <f>IFERROR(VLOOKUP(T28,$D$17:$K$29,8,FALSE)/P21,0)</f>
        <v>0</v>
      </c>
      <c r="X28" s="344">
        <f>IFERROR(U28*'1_排出係数'!K19,0)</f>
        <v>0</v>
      </c>
      <c r="Y28" s="345">
        <f>IFERROR(W28*'1_排出係数'!K19*'1_排出係数'!O19*44/12,0)</f>
        <v>0</v>
      </c>
    </row>
    <row r="29" spans="2:25" ht="12" customHeight="1">
      <c r="B29" s="774"/>
      <c r="C29" s="777"/>
      <c r="D29" s="802"/>
      <c r="E29" s="803"/>
      <c r="F29" s="803"/>
      <c r="G29" s="803"/>
      <c r="H29" s="804"/>
      <c r="I29" s="350"/>
      <c r="J29" s="351"/>
      <c r="K29" s="352" t="str">
        <f t="shared" si="0"/>
        <v/>
      </c>
      <c r="L29" s="156" t="str">
        <f>IF($D29="","",VLOOKUP(D29,'1_排出係数'!$I$8:$J$64,2,FALSE))</f>
        <v/>
      </c>
      <c r="M29" s="395" t="str">
        <f>IFERROR(IF(I29="","",VLOOKUP(D29,$T$17:$Y$73,5,FALSE)),"")</f>
        <v/>
      </c>
      <c r="N29" s="396" t="str">
        <f>IFERROR(IF(OR(K29="",P29="無"),"",VLOOKUP(D29,$T$17:$Y$73,6,FALSE)),"")</f>
        <v/>
      </c>
      <c r="P29" s="450" t="e">
        <f>VLOOKUP(D29,'1_排出係数'!$I$8:$O$64,4,FALSE)</f>
        <v>#N/A</v>
      </c>
      <c r="Q29" s="419"/>
      <c r="R29" s="441" t="str">
        <f t="shared" si="1"/>
        <v>吹込用原料炭</v>
      </c>
      <c r="S29" s="447">
        <f>IF(AND(COUNTIF('1_排出係数'!$W$8:$W$55,T29)&gt;0,COUNTIF($D$26:$H$29,T29)=0),MAX($S$17:S28)+1,"")</f>
        <v>8</v>
      </c>
      <c r="T29" s="439" t="s">
        <v>134</v>
      </c>
      <c r="U29" s="343">
        <f t="shared" si="2"/>
        <v>0</v>
      </c>
      <c r="V29" s="343">
        <f t="shared" si="3"/>
        <v>0</v>
      </c>
      <c r="W29" s="343">
        <f t="shared" si="4"/>
        <v>0</v>
      </c>
      <c r="X29" s="344">
        <f>IFERROR(U29*'1_排出係数'!K20,0)</f>
        <v>0</v>
      </c>
      <c r="Y29" s="345">
        <f>IFERROR(W29*'1_排出係数'!K20*'1_排出係数'!O20*44/12,0)</f>
        <v>0</v>
      </c>
    </row>
    <row r="30" spans="2:25" ht="11.4" customHeight="1">
      <c r="B30" s="774"/>
      <c r="C30" s="654" t="s">
        <v>103</v>
      </c>
      <c r="D30" s="655"/>
      <c r="E30" s="655"/>
      <c r="F30" s="655"/>
      <c r="G30" s="655"/>
      <c r="H30" s="656"/>
      <c r="I30" s="84" t="s">
        <v>90</v>
      </c>
      <c r="J30" s="85" t="s">
        <v>90</v>
      </c>
      <c r="K30" s="85" t="s">
        <v>90</v>
      </c>
      <c r="L30" s="86" t="s">
        <v>90</v>
      </c>
      <c r="M30" s="353" t="str">
        <f>IF(SUM(M17:M29)=0,"",SUM(M17:M29))</f>
        <v/>
      </c>
      <c r="N30" s="354" t="str">
        <f>IF(SUM(N17:N29)=0,"",SUM(N17:N29))</f>
        <v/>
      </c>
      <c r="O30" s="52"/>
      <c r="P30" s="52"/>
      <c r="Q30" s="52"/>
      <c r="R30" s="441" t="str">
        <f t="shared" si="1"/>
        <v>輸入一般炭</v>
      </c>
      <c r="S30" s="447">
        <f>IF(AND(COUNTIF('1_排出係数'!$W$8:$W$55,T30)&gt;0,COUNTIF($D$26:$H$29,T30)=0),MAX($S$17:S29)+1,"")</f>
        <v>9</v>
      </c>
      <c r="T30" s="439" t="s">
        <v>141</v>
      </c>
      <c r="U30" s="343">
        <f t="shared" si="2"/>
        <v>0</v>
      </c>
      <c r="V30" s="343">
        <f t="shared" si="3"/>
        <v>0</v>
      </c>
      <c r="W30" s="343">
        <f t="shared" si="4"/>
        <v>0</v>
      </c>
      <c r="X30" s="344">
        <f>IFERROR(U30*'1_排出係数'!K21,0)</f>
        <v>0</v>
      </c>
      <c r="Y30" s="345">
        <f>IFERROR(W30*'1_排出係数'!K21*'1_排出係数'!O21*44/12,0)</f>
        <v>0</v>
      </c>
    </row>
    <row r="31" spans="2:25" ht="24.9" customHeight="1">
      <c r="B31" s="764" t="s">
        <v>115</v>
      </c>
      <c r="C31" s="657" t="s">
        <v>93</v>
      </c>
      <c r="D31" s="658"/>
      <c r="E31" s="658"/>
      <c r="F31" s="658"/>
      <c r="G31" s="95"/>
      <c r="H31" s="96" t="s">
        <v>94</v>
      </c>
      <c r="I31" s="38" t="s">
        <v>17</v>
      </c>
      <c r="J31" s="97" t="s">
        <v>18</v>
      </c>
      <c r="K31" s="98" t="s">
        <v>19</v>
      </c>
      <c r="L31" s="99" t="s">
        <v>20</v>
      </c>
      <c r="M31" s="100" t="s">
        <v>21</v>
      </c>
      <c r="N31" s="101" t="s">
        <v>22</v>
      </c>
      <c r="O31" s="52"/>
      <c r="P31" s="781" t="s">
        <v>280</v>
      </c>
      <c r="Q31" s="782"/>
      <c r="R31" s="441" t="str">
        <f t="shared" si="1"/>
        <v>国産一般炭</v>
      </c>
      <c r="S31" s="447">
        <f>IF(AND(COUNTIF('1_排出係数'!$W$8:$W$55,T31)&gt;0,COUNTIF($D$26:$H$29,T31)=0),MAX($S$17:S30)+1,"")</f>
        <v>10</v>
      </c>
      <c r="T31" s="439" t="s">
        <v>42</v>
      </c>
      <c r="U31" s="343">
        <f t="shared" si="2"/>
        <v>0</v>
      </c>
      <c r="V31" s="343">
        <f t="shared" si="3"/>
        <v>0</v>
      </c>
      <c r="W31" s="343">
        <f t="shared" si="4"/>
        <v>0</v>
      </c>
      <c r="X31" s="344">
        <f>IFERROR(U31*'1_排出係数'!K22,0)</f>
        <v>0</v>
      </c>
      <c r="Y31" s="345">
        <f>IFERROR(W31*'1_排出係数'!K22*'1_排出係数'!O22*44/12,0)</f>
        <v>0</v>
      </c>
    </row>
    <row r="32" spans="2:25" ht="12" customHeight="1">
      <c r="B32" s="765"/>
      <c r="C32" s="355" t="s">
        <v>226</v>
      </c>
      <c r="D32" s="356"/>
      <c r="E32" s="356"/>
      <c r="F32" s="356"/>
      <c r="G32" s="356"/>
      <c r="H32" s="105"/>
      <c r="I32" s="357"/>
      <c r="J32" s="358"/>
      <c r="K32" s="359" t="str">
        <f>IF(I32="","",I32-J32)</f>
        <v/>
      </c>
      <c r="L32" s="109" t="s">
        <v>96</v>
      </c>
      <c r="M32" s="360" t="str">
        <f>IFERROR(IF(I32="","",I32*'1_排出係数'!K67),"")</f>
        <v/>
      </c>
      <c r="N32" s="361" t="str">
        <f>IFERROR(IF(K32="","",K32*'1_排出係数'!O67),"")</f>
        <v/>
      </c>
      <c r="O32" s="52"/>
      <c r="P32" s="459" t="s">
        <v>279</v>
      </c>
      <c r="Q32" s="460" t="s">
        <v>277</v>
      </c>
      <c r="R32" s="441" t="str">
        <f t="shared" si="1"/>
        <v>輸入無煙炭</v>
      </c>
      <c r="S32" s="447">
        <f>IF(AND(COUNTIF('1_排出係数'!$W$8:$W$55,T32)&gt;0,COUNTIF($D$26:$H$29,T32)=0),MAX($S$17:S31)+1,"")</f>
        <v>11</v>
      </c>
      <c r="T32" s="439" t="s">
        <v>45</v>
      </c>
      <c r="U32" s="343">
        <f t="shared" si="2"/>
        <v>0</v>
      </c>
      <c r="V32" s="343">
        <f t="shared" si="3"/>
        <v>0</v>
      </c>
      <c r="W32" s="343">
        <f t="shared" si="4"/>
        <v>0</v>
      </c>
      <c r="X32" s="344">
        <f>IFERROR(U32*'1_排出係数'!K23,0)</f>
        <v>0</v>
      </c>
      <c r="Y32" s="345">
        <f>IFERROR(W32*'1_排出係数'!K23*'1_排出係数'!O23*44/12,0)</f>
        <v>0</v>
      </c>
    </row>
    <row r="33" spans="2:26" ht="12" customHeight="1">
      <c r="B33" s="765"/>
      <c r="C33" s="362"/>
      <c r="D33" s="661" t="s">
        <v>185</v>
      </c>
      <c r="E33" s="648" t="str">
        <f>IF('1_排出係数'!E68="","",'1_排出係数'!E68)</f>
        <v/>
      </c>
      <c r="F33" s="649"/>
      <c r="G33" s="650"/>
      <c r="H33" s="113">
        <f>'1_排出係数'!Q68</f>
        <v>0</v>
      </c>
      <c r="I33" s="363"/>
      <c r="J33" s="364"/>
      <c r="K33" s="365" t="str">
        <f t="shared" ref="K33:K37" si="5">IF(I33="","",I33-J33)</f>
        <v/>
      </c>
      <c r="L33" s="154" t="s">
        <v>96</v>
      </c>
      <c r="M33" s="366"/>
      <c r="N33" s="367"/>
      <c r="O33" s="52"/>
      <c r="P33" s="186" t="str">
        <f>IF(AND(H33&gt;=0,H33&lt;=0.25,I33&gt;0),I33,"")</f>
        <v/>
      </c>
      <c r="Q33" s="186" t="str">
        <f>IF(AND(H33&gt;=0,H33&lt;=0.25,K33&gt;0),K33,"")</f>
        <v/>
      </c>
      <c r="R33" s="441" t="str">
        <f t="shared" si="1"/>
        <v>石炭コークス</v>
      </c>
      <c r="S33" s="447">
        <f>IF(AND(COUNTIF('1_排出係数'!$W$8:$W$55,T33)&gt;0,COUNTIF($D$26:$H$29,T33)=0),MAX($S$17:S32)+1,"")</f>
        <v>12</v>
      </c>
      <c r="T33" s="439" t="s">
        <v>46</v>
      </c>
      <c r="U33" s="343">
        <f t="shared" si="2"/>
        <v>0</v>
      </c>
      <c r="V33" s="343">
        <f t="shared" si="3"/>
        <v>0</v>
      </c>
      <c r="W33" s="343">
        <f t="shared" si="4"/>
        <v>0</v>
      </c>
      <c r="X33" s="344">
        <f>IFERROR(U33*'1_排出係数'!K24,0)</f>
        <v>0</v>
      </c>
      <c r="Y33" s="345">
        <f>IFERROR(W33*'1_排出係数'!K24*'1_排出係数'!O24*44/12,0)</f>
        <v>0</v>
      </c>
    </row>
    <row r="34" spans="2:26" ht="12" customHeight="1">
      <c r="B34" s="765"/>
      <c r="C34" s="362"/>
      <c r="D34" s="662"/>
      <c r="E34" s="648" t="str">
        <f>IF('1_排出係数'!E69="","",'1_排出係数'!E69)</f>
        <v/>
      </c>
      <c r="F34" s="649"/>
      <c r="G34" s="650"/>
      <c r="H34" s="113">
        <f>'1_排出係数'!Q69</f>
        <v>0</v>
      </c>
      <c r="I34" s="363"/>
      <c r="J34" s="364"/>
      <c r="K34" s="365" t="str">
        <f t="shared" si="5"/>
        <v/>
      </c>
      <c r="L34" s="154" t="s">
        <v>96</v>
      </c>
      <c r="M34" s="366"/>
      <c r="N34" s="367"/>
      <c r="O34" s="52"/>
      <c r="P34" s="186" t="str">
        <f t="shared" ref="P34:P37" si="6">IF(AND(H34&gt;=0,H34&lt;=0.25,I34&gt;0),I34,"")</f>
        <v/>
      </c>
      <c r="Q34" s="186" t="str">
        <f t="shared" ref="Q34:Q37" si="7">IF(AND(H34&gt;=0,H34&lt;=0.25,K34&gt;0),K34,"")</f>
        <v/>
      </c>
      <c r="R34" s="441" t="str">
        <f t="shared" si="1"/>
        <v>コールタール</v>
      </c>
      <c r="S34" s="447">
        <f>IF(AND(COUNTIF('1_排出係数'!$W$8:$W$55,T34)&gt;0,COUNTIF($D$26:$H$29,T34)=0),MAX($S$17:S33)+1,"")</f>
        <v>13</v>
      </c>
      <c r="T34" s="439" t="s">
        <v>47</v>
      </c>
      <c r="U34" s="343">
        <f t="shared" si="2"/>
        <v>0</v>
      </c>
      <c r="V34" s="343">
        <f t="shared" si="3"/>
        <v>0</v>
      </c>
      <c r="W34" s="343">
        <f t="shared" si="4"/>
        <v>0</v>
      </c>
      <c r="X34" s="344">
        <f>IFERROR(U34*'1_排出係数'!K25,0)</f>
        <v>0</v>
      </c>
      <c r="Y34" s="345">
        <f>IFERROR(W34*'1_排出係数'!K25*'1_排出係数'!O25*44/12,0)</f>
        <v>0</v>
      </c>
    </row>
    <row r="35" spans="2:26" ht="12" customHeight="1">
      <c r="B35" s="765"/>
      <c r="C35" s="362"/>
      <c r="D35" s="662"/>
      <c r="E35" s="648" t="str">
        <f>IF('1_排出係数'!E70="","",'1_排出係数'!E70)</f>
        <v/>
      </c>
      <c r="F35" s="649"/>
      <c r="G35" s="650"/>
      <c r="H35" s="113">
        <f>'1_排出係数'!Q70</f>
        <v>0</v>
      </c>
      <c r="I35" s="363"/>
      <c r="J35" s="364"/>
      <c r="K35" s="365" t="str">
        <f t="shared" si="5"/>
        <v/>
      </c>
      <c r="L35" s="154" t="s">
        <v>96</v>
      </c>
      <c r="M35" s="366"/>
      <c r="N35" s="367"/>
      <c r="O35" s="52"/>
      <c r="P35" s="186" t="str">
        <f t="shared" si="6"/>
        <v/>
      </c>
      <c r="Q35" s="186" t="str">
        <f t="shared" si="7"/>
        <v/>
      </c>
      <c r="R35" s="441" t="str">
        <f t="shared" si="1"/>
        <v>コークス炉ガス</v>
      </c>
      <c r="S35" s="447">
        <f>IF(AND(COUNTIF('1_排出係数'!$W$8:$W$55,T35)&gt;0,COUNTIF($D$26:$H$29,T35)=0),MAX($S$17:S34)+1,"")</f>
        <v>14</v>
      </c>
      <c r="T35" s="439" t="s">
        <v>49</v>
      </c>
      <c r="U35" s="343">
        <f t="shared" si="2"/>
        <v>0</v>
      </c>
      <c r="V35" s="343">
        <f t="shared" si="3"/>
        <v>0</v>
      </c>
      <c r="W35" s="343">
        <f t="shared" si="4"/>
        <v>0</v>
      </c>
      <c r="X35" s="344">
        <f>IFERROR(U35*'1_排出係数'!K26,0)</f>
        <v>0</v>
      </c>
      <c r="Y35" s="345">
        <f>IFERROR(W35*'1_排出係数'!K26*'1_排出係数'!O26*44/12,0)</f>
        <v>0</v>
      </c>
    </row>
    <row r="36" spans="2:26" ht="12" customHeight="1">
      <c r="B36" s="765"/>
      <c r="C36" s="362"/>
      <c r="D36" s="662"/>
      <c r="E36" s="648" t="str">
        <f>IF('1_排出係数'!E71="","",'1_排出係数'!E71)</f>
        <v/>
      </c>
      <c r="F36" s="649"/>
      <c r="G36" s="650"/>
      <c r="H36" s="113">
        <f>'1_排出係数'!Q71</f>
        <v>0</v>
      </c>
      <c r="I36" s="363"/>
      <c r="J36" s="364"/>
      <c r="K36" s="365" t="str">
        <f t="shared" si="5"/>
        <v/>
      </c>
      <c r="L36" s="154" t="s">
        <v>96</v>
      </c>
      <c r="M36" s="366"/>
      <c r="N36" s="367"/>
      <c r="O36" s="52"/>
      <c r="P36" s="186" t="str">
        <f t="shared" si="6"/>
        <v/>
      </c>
      <c r="Q36" s="186" t="str">
        <f t="shared" si="7"/>
        <v/>
      </c>
      <c r="R36" s="441" t="str">
        <f t="shared" si="1"/>
        <v>高炉ガス</v>
      </c>
      <c r="S36" s="447">
        <f>IF(AND(COUNTIF('1_排出係数'!$W$8:$W$55,T36)&gt;0,COUNTIF($D$26:$H$29,T36)=0),MAX($S$17:S35)+1,"")</f>
        <v>15</v>
      </c>
      <c r="T36" s="439" t="s">
        <v>50</v>
      </c>
      <c r="U36" s="343">
        <f t="shared" si="2"/>
        <v>0</v>
      </c>
      <c r="V36" s="343">
        <f t="shared" si="3"/>
        <v>0</v>
      </c>
      <c r="W36" s="343">
        <f t="shared" si="4"/>
        <v>0</v>
      </c>
      <c r="X36" s="344">
        <f>IFERROR(U36*'1_排出係数'!K27,0)</f>
        <v>0</v>
      </c>
      <c r="Y36" s="345">
        <f>IFERROR(W36*'1_排出係数'!K27*'1_排出係数'!O27*44/12,0)</f>
        <v>0</v>
      </c>
    </row>
    <row r="37" spans="2:26" ht="12" customHeight="1">
      <c r="B37" s="765"/>
      <c r="C37" s="362"/>
      <c r="D37" s="663"/>
      <c r="E37" s="648" t="str">
        <f>IF('1_排出係数'!E72="","",'1_排出係数'!E72)</f>
        <v/>
      </c>
      <c r="F37" s="649"/>
      <c r="G37" s="650"/>
      <c r="H37" s="113">
        <f>'1_排出係数'!Q72</f>
        <v>0</v>
      </c>
      <c r="I37" s="363"/>
      <c r="J37" s="364"/>
      <c r="K37" s="365" t="str">
        <f t="shared" si="5"/>
        <v/>
      </c>
      <c r="L37" s="154" t="s">
        <v>96</v>
      </c>
      <c r="M37" s="366"/>
      <c r="N37" s="367"/>
      <c r="O37" s="52"/>
      <c r="P37" s="186" t="str">
        <f t="shared" si="6"/>
        <v/>
      </c>
      <c r="Q37" s="186" t="str">
        <f t="shared" si="7"/>
        <v/>
      </c>
      <c r="R37" s="441" t="str">
        <f t="shared" si="1"/>
        <v>発電用高炉ガス</v>
      </c>
      <c r="S37" s="447">
        <f>IF(AND(COUNTIF('1_排出係数'!$W$8:$W$55,T37)&gt;0,COUNTIF($D$26:$H$29,T37)=0),MAX($S$17:S36)+1,"")</f>
        <v>16</v>
      </c>
      <c r="T37" s="439" t="s">
        <v>51</v>
      </c>
      <c r="U37" s="343">
        <f t="shared" si="2"/>
        <v>0</v>
      </c>
      <c r="V37" s="343">
        <f t="shared" si="3"/>
        <v>0</v>
      </c>
      <c r="W37" s="343">
        <f t="shared" si="4"/>
        <v>0</v>
      </c>
      <c r="X37" s="344">
        <f>IFERROR(U37*'1_排出係数'!K28,0)</f>
        <v>0</v>
      </c>
      <c r="Y37" s="345">
        <f>IFERROR(W37*'1_排出係数'!K28*'1_排出係数'!O28*44/12,0)</f>
        <v>0</v>
      </c>
    </row>
    <row r="38" spans="2:26" ht="12" customHeight="1">
      <c r="B38" s="765"/>
      <c r="C38" s="644" t="s">
        <v>227</v>
      </c>
      <c r="D38" s="645"/>
      <c r="E38" s="648" t="s">
        <v>228</v>
      </c>
      <c r="F38" s="649"/>
      <c r="G38" s="650"/>
      <c r="H38" s="122"/>
      <c r="I38" s="368"/>
      <c r="J38" s="369"/>
      <c r="K38" s="370" t="str">
        <f>IF(I38="","",I38)</f>
        <v/>
      </c>
      <c r="L38" s="155" t="s">
        <v>96</v>
      </c>
      <c r="M38" s="371" t="str">
        <f>IFERROR(IF(I38="","",I38*'1_排出係数'!K73),"")</f>
        <v/>
      </c>
      <c r="N38" s="372"/>
      <c r="O38" s="52"/>
      <c r="P38" s="52"/>
      <c r="Q38" s="52"/>
      <c r="R38" s="441" t="str">
        <f t="shared" si="1"/>
        <v>転炉ガス</v>
      </c>
      <c r="S38" s="447">
        <f>IF(AND(COUNTIF('1_排出係数'!$W$8:$W$55,T38)&gt;0,COUNTIF($D$26:$H$29,T38)=0),MAX($S$17:S37)+1,"")</f>
        <v>17</v>
      </c>
      <c r="T38" s="439" t="s">
        <v>52</v>
      </c>
      <c r="U38" s="343">
        <f t="shared" si="2"/>
        <v>0</v>
      </c>
      <c r="V38" s="343">
        <f t="shared" si="3"/>
        <v>0</v>
      </c>
      <c r="W38" s="343">
        <f t="shared" si="4"/>
        <v>0</v>
      </c>
      <c r="X38" s="344">
        <f>IFERROR(U38*'1_排出係数'!K29,0)</f>
        <v>0</v>
      </c>
      <c r="Y38" s="345">
        <f>IFERROR(W38*'1_排出係数'!K29*'1_排出係数'!O29*44/12,0)</f>
        <v>0</v>
      </c>
    </row>
    <row r="39" spans="2:26" ht="12" customHeight="1">
      <c r="B39" s="765"/>
      <c r="C39" s="500"/>
      <c r="D39" s="501"/>
      <c r="E39" s="648" t="s">
        <v>229</v>
      </c>
      <c r="F39" s="649"/>
      <c r="G39" s="650"/>
      <c r="H39" s="122"/>
      <c r="I39" s="368"/>
      <c r="J39" s="369"/>
      <c r="K39" s="370" t="str">
        <f t="shared" ref="K39:K40" si="8">IF(I39="","",I39)</f>
        <v/>
      </c>
      <c r="L39" s="155" t="s">
        <v>96</v>
      </c>
      <c r="M39" s="371" t="str">
        <f>IFERROR(IF(I39="","",I39*'1_排出係数'!K74),"")</f>
        <v/>
      </c>
      <c r="N39" s="372"/>
      <c r="O39" s="52"/>
      <c r="Q39" s="52"/>
      <c r="R39" s="441" t="str">
        <f t="shared" si="1"/>
        <v>その他の燃料1（）</v>
      </c>
      <c r="S39" s="447">
        <f>IF(AND(COUNTIF('1_排出係数'!$W$8:$W$55,T39)&gt;0,COUNTIF($D$26:$H$29,T39)=0),MAX($S$17:S38)+1,"")</f>
        <v>18</v>
      </c>
      <c r="T39" s="439" t="s">
        <v>53</v>
      </c>
      <c r="U39" s="343">
        <f t="shared" si="2"/>
        <v>0</v>
      </c>
      <c r="V39" s="343">
        <f t="shared" si="3"/>
        <v>0</v>
      </c>
      <c r="W39" s="343">
        <f t="shared" si="4"/>
        <v>0</v>
      </c>
      <c r="X39" s="344">
        <f>IFERROR(U39*'1_排出係数'!K30,0)</f>
        <v>0</v>
      </c>
      <c r="Y39" s="345">
        <f>IFERROR(W39*'1_排出係数'!K30*'1_排出係数'!O30*44/12,0)</f>
        <v>0</v>
      </c>
    </row>
    <row r="40" spans="2:26" ht="12" customHeight="1">
      <c r="B40" s="765"/>
      <c r="C40" s="646"/>
      <c r="D40" s="647"/>
      <c r="E40" s="767"/>
      <c r="F40" s="768"/>
      <c r="G40" s="769"/>
      <c r="H40" s="122"/>
      <c r="I40" s="373"/>
      <c r="J40" s="374"/>
      <c r="K40" s="375" t="str">
        <f t="shared" si="8"/>
        <v/>
      </c>
      <c r="L40" s="156" t="str">
        <f>IF(E40="","","千kWh")</f>
        <v/>
      </c>
      <c r="M40" s="397" t="str">
        <f>IFERROR(IF(I40="","",VLOOKUP(E40,T78:X81,5,FALSE)),"")</f>
        <v/>
      </c>
      <c r="N40" s="376"/>
      <c r="O40" s="52"/>
      <c r="P40" s="52"/>
      <c r="Q40" s="36"/>
      <c r="R40" s="441" t="str">
        <f t="shared" si="1"/>
        <v>その他の燃料2（）</v>
      </c>
      <c r="S40" s="447">
        <f>IF(AND(COUNTIF('1_排出係数'!$W$8:$W$55,T40)&gt;0,COUNTIF($D$26:$H$29,T40)=0),MAX($S$17:S39)+1,"")</f>
        <v>19</v>
      </c>
      <c r="T40" s="439" t="s">
        <v>54</v>
      </c>
      <c r="U40" s="343">
        <f t="shared" si="2"/>
        <v>0</v>
      </c>
      <c r="V40" s="343">
        <f t="shared" si="3"/>
        <v>0</v>
      </c>
      <c r="W40" s="343">
        <f t="shared" si="4"/>
        <v>0</v>
      </c>
      <c r="X40" s="344">
        <f>IFERROR(U40*'1_排出係数'!K31,0)</f>
        <v>0</v>
      </c>
      <c r="Y40" s="345">
        <f>IFERROR(W40*'1_排出係数'!K31*'1_排出係数'!O31*44/12,0)</f>
        <v>0</v>
      </c>
    </row>
    <row r="41" spans="2:26" ht="12" customHeight="1" thickBot="1">
      <c r="B41" s="766"/>
      <c r="C41" s="770" t="s">
        <v>230</v>
      </c>
      <c r="D41" s="771"/>
      <c r="E41" s="771"/>
      <c r="F41" s="771"/>
      <c r="G41" s="771"/>
      <c r="H41" s="772"/>
      <c r="I41" s="377" t="str">
        <f>IF(SUM(I32,I38:I40)=0,"",SUM(I32,I38:I40))</f>
        <v/>
      </c>
      <c r="J41" s="378" t="str">
        <f>IF(J32=0,"",J32)</f>
        <v/>
      </c>
      <c r="K41" s="379" t="str">
        <f>IF(SUM(K32,K38:K40)=0,"",SUM(K32,K38:K40))</f>
        <v/>
      </c>
      <c r="L41" s="380" t="s">
        <v>96</v>
      </c>
      <c r="M41" s="381" t="str">
        <f>IF(SUM(M32,M38:M40)=0,"",SUM(M32,M38:M40))</f>
        <v/>
      </c>
      <c r="N41" s="382" t="str">
        <f>IF(N32=0,"",N32)</f>
        <v/>
      </c>
      <c r="O41" s="52"/>
      <c r="P41" s="52"/>
      <c r="Q41" s="52"/>
      <c r="R41" s="441" t="str">
        <f t="shared" si="1"/>
        <v>黒液</v>
      </c>
      <c r="S41" s="447">
        <f>IF(AND(COUNTIF('1_排出係数'!$W$8:$W$55,T41)&gt;0,COUNTIF($D$26:$H$29,T41)=0),MAX($S$17:S40)+1,"")</f>
        <v>20</v>
      </c>
      <c r="T41" s="439" t="s">
        <v>55</v>
      </c>
      <c r="U41" s="343">
        <f t="shared" si="2"/>
        <v>0</v>
      </c>
      <c r="V41" s="343">
        <f t="shared" si="3"/>
        <v>0</v>
      </c>
      <c r="W41" s="343">
        <f t="shared" si="4"/>
        <v>0</v>
      </c>
      <c r="X41" s="344">
        <f>IFERROR(U41*'1_排出係数'!K32,0)</f>
        <v>0</v>
      </c>
      <c r="Y41" s="345">
        <f>IFERROR(W41*'1_排出係数'!K32*'1_排出係数'!O32*44/12,0)</f>
        <v>0</v>
      </c>
    </row>
    <row r="42" spans="2:26" ht="12" customHeight="1" thickTop="1" thickBot="1">
      <c r="B42" s="590" t="s">
        <v>104</v>
      </c>
      <c r="C42" s="591"/>
      <c r="D42" s="591"/>
      <c r="E42" s="591"/>
      <c r="F42" s="591"/>
      <c r="G42" s="591"/>
      <c r="H42" s="592"/>
      <c r="I42" s="383" t="s">
        <v>90</v>
      </c>
      <c r="J42" s="384" t="s">
        <v>90</v>
      </c>
      <c r="K42" s="384" t="s">
        <v>90</v>
      </c>
      <c r="L42" s="385" t="s">
        <v>90</v>
      </c>
      <c r="M42" s="386">
        <f>SUM(M30,M41)</f>
        <v>0</v>
      </c>
      <c r="N42" s="387">
        <f>SUM(N30,N41)</f>
        <v>0</v>
      </c>
      <c r="O42" s="52"/>
      <c r="P42" s="52"/>
      <c r="Q42" s="52"/>
      <c r="R42" s="441" t="str">
        <f t="shared" si="1"/>
        <v>木質廃材</v>
      </c>
      <c r="S42" s="447">
        <f>IF(AND(COUNTIF('1_排出係数'!$W$8:$W$55,T42)&gt;0,COUNTIF($D$26:$H$29,T42)=0),MAX($S$17:S41)+1,"")</f>
        <v>21</v>
      </c>
      <c r="T42" s="439" t="s">
        <v>56</v>
      </c>
      <c r="U42" s="343">
        <f t="shared" si="2"/>
        <v>0</v>
      </c>
      <c r="V42" s="343">
        <f t="shared" si="3"/>
        <v>0</v>
      </c>
      <c r="W42" s="343">
        <f t="shared" si="4"/>
        <v>0</v>
      </c>
      <c r="X42" s="344">
        <f>IFERROR(U42*'1_排出係数'!K33,0)</f>
        <v>0</v>
      </c>
      <c r="Y42" s="345">
        <f>IFERROR(W42*'1_排出係数'!K33*'1_排出係数'!O33*44/12,0)</f>
        <v>0</v>
      </c>
    </row>
    <row r="43" spans="2:26" ht="11.4" customHeight="1">
      <c r="B43" s="267"/>
      <c r="C43" s="267"/>
      <c r="D43" s="267"/>
      <c r="E43" s="267"/>
      <c r="F43" s="267"/>
      <c r="G43" s="267"/>
      <c r="H43" s="267"/>
      <c r="I43" s="267"/>
      <c r="J43" s="267"/>
      <c r="K43" s="267"/>
      <c r="L43" s="267"/>
      <c r="M43" s="267"/>
      <c r="N43" s="267"/>
      <c r="O43" s="52"/>
      <c r="P43" s="52"/>
      <c r="Q43" s="52"/>
      <c r="R43" s="441" t="str">
        <f t="shared" si="1"/>
        <v>バイオエタノール</v>
      </c>
      <c r="S43" s="447">
        <f>IF(AND(COUNTIF('1_排出係数'!$W$8:$W$55,T43)&gt;0,COUNTIF($D$26:$H$29,T43)=0),MAX($S$17:S42)+1,"")</f>
        <v>22</v>
      </c>
      <c r="T43" s="439" t="s">
        <v>57</v>
      </c>
      <c r="U43" s="343">
        <f t="shared" si="2"/>
        <v>0</v>
      </c>
      <c r="V43" s="343">
        <f t="shared" si="3"/>
        <v>0</v>
      </c>
      <c r="W43" s="343">
        <f t="shared" si="4"/>
        <v>0</v>
      </c>
      <c r="X43" s="344">
        <f>IFERROR(U43*'1_排出係数'!K34,0)</f>
        <v>0</v>
      </c>
      <c r="Y43" s="345">
        <f>IFERROR(W43*'1_排出係数'!K34*'1_排出係数'!O34*44/12,0)</f>
        <v>0</v>
      </c>
    </row>
    <row r="44" spans="2:26" ht="11.4" customHeight="1">
      <c r="B44" s="142"/>
      <c r="C44" s="142"/>
      <c r="D44" s="143"/>
      <c r="E44" s="144"/>
      <c r="F44" s="145"/>
      <c r="G44" s="145"/>
      <c r="H44" s="145"/>
      <c r="I44" s="762" t="s">
        <v>105</v>
      </c>
      <c r="J44" s="763"/>
      <c r="K44" s="763"/>
      <c r="L44" s="763"/>
      <c r="M44" s="763"/>
      <c r="N44" s="388" t="str">
        <f>IFERROR(SUM(K38:K40)/K41,"")</f>
        <v/>
      </c>
      <c r="O44" s="52"/>
      <c r="P44" s="52"/>
      <c r="Q44" s="52"/>
      <c r="R44" s="441" t="str">
        <f t="shared" si="1"/>
        <v>バイオディーゼル</v>
      </c>
      <c r="S44" s="447" t="str">
        <f>IF(AND(COUNTIF('1_排出係数'!$W$8:$W$55,T44)&gt;0,COUNTIF($D$26:$H$29,T44)=0),MAX($S$17:S43)+1,"")</f>
        <v/>
      </c>
      <c r="T44" s="439" t="s">
        <v>143</v>
      </c>
      <c r="U44" s="343">
        <f t="shared" si="2"/>
        <v>0</v>
      </c>
      <c r="V44" s="343">
        <f t="shared" si="3"/>
        <v>0</v>
      </c>
      <c r="W44" s="343" t="str">
        <f t="shared" si="4"/>
        <v/>
      </c>
      <c r="X44" s="344">
        <f>IFERROR(U44*'1_排出係数'!K35,0)</f>
        <v>0</v>
      </c>
      <c r="Y44" s="345">
        <f>IFERROR(W44*'1_排出係数'!O35,0)</f>
        <v>0</v>
      </c>
      <c r="Z44" t="s">
        <v>231</v>
      </c>
    </row>
    <row r="45" spans="2:26" ht="11.4" customHeight="1">
      <c r="B45" s="142"/>
      <c r="C45" s="142"/>
      <c r="D45" s="143"/>
      <c r="E45" s="144"/>
      <c r="F45" s="145"/>
      <c r="G45" s="145"/>
      <c r="H45" s="145"/>
      <c r="I45" s="762" t="s">
        <v>106</v>
      </c>
      <c r="J45" s="763"/>
      <c r="K45" s="763"/>
      <c r="L45" s="763"/>
      <c r="M45" s="763"/>
      <c r="N45" s="388" t="str">
        <f>IFERROR(SUM($X$47:$X$53,$X$70:$X$73)/$X$74,"")</f>
        <v/>
      </c>
      <c r="P45" s="52"/>
      <c r="Q45" s="52"/>
      <c r="R45" s="441" t="str">
        <f t="shared" si="1"/>
        <v>その他バイオマス （）</v>
      </c>
      <c r="S45" s="447">
        <f>IF(AND(COUNTIF('1_排出係数'!$W$8:$W$55,T45)&gt;0,COUNTIF($D$26:$H$29,T45)=0),MAX($S$17:S44)+1,"")</f>
        <v>23</v>
      </c>
      <c r="T45" s="439" t="str">
        <f>'1_排出係数'!D36&amp;'1_排出係数'!F36&amp;'1_排出係数'!H36</f>
        <v>その他の燃料1（）</v>
      </c>
      <c r="U45" s="343">
        <f>IFERROR(VLOOKUP(T45,$D$17:$K$29,6,FALSE),0)</f>
        <v>0</v>
      </c>
      <c r="V45" s="343">
        <f t="shared" si="3"/>
        <v>0</v>
      </c>
      <c r="W45" s="343">
        <f t="shared" si="4"/>
        <v>0</v>
      </c>
      <c r="X45" s="344">
        <f>IFERROR(U45*'1_排出係数'!K36,0)</f>
        <v>0</v>
      </c>
      <c r="Y45" s="345">
        <f>IFERROR(IF('1_排出係数'!L36="都市ガス",W45*'1_排出係数'!O36,W45*'1_排出係数'!K36*'1_排出係数'!O36*(44/12)),0)</f>
        <v>0</v>
      </c>
      <c r="Z45" t="s">
        <v>232</v>
      </c>
    </row>
    <row r="46" spans="2:26" ht="11.4" customHeight="1" thickBot="1">
      <c r="B46" s="142"/>
      <c r="C46" s="142"/>
      <c r="D46" s="143"/>
      <c r="E46" s="144"/>
      <c r="F46" s="145"/>
      <c r="G46" s="145"/>
      <c r="H46" s="145"/>
      <c r="I46" s="146"/>
      <c r="J46" s="146"/>
      <c r="K46" s="146"/>
      <c r="L46" s="147"/>
      <c r="M46" s="146"/>
      <c r="N46" s="146"/>
      <c r="O46" s="52"/>
      <c r="P46" s="52"/>
      <c r="Q46" s="52"/>
      <c r="R46" s="441" t="str">
        <f t="shared" si="1"/>
        <v>RDF</v>
      </c>
      <c r="S46" s="447">
        <f>IF(AND(COUNTIF('1_排出係数'!$W$8:$W$55,T46)&gt;0,COUNTIF($D$26:$H$29,T46)=0),MAX($S$17:S45)+1,"")</f>
        <v>24</v>
      </c>
      <c r="T46" s="439" t="str">
        <f>'1_排出係数'!D37&amp;'1_排出係数'!F37&amp;'1_排出係数'!H37</f>
        <v>その他の燃料2（）</v>
      </c>
      <c r="U46" s="343">
        <f t="shared" si="2"/>
        <v>0</v>
      </c>
      <c r="V46" s="343">
        <f t="shared" si="3"/>
        <v>0</v>
      </c>
      <c r="W46" s="343">
        <f t="shared" si="4"/>
        <v>0</v>
      </c>
      <c r="X46" s="344">
        <f>IFERROR(U46*'1_排出係数'!K37,0)</f>
        <v>0</v>
      </c>
      <c r="Y46" s="345">
        <f>IFERROR(IF('1_排出係数'!L37="都市ガス",W46*'1_排出係数'!O37,W46*'1_排出係数'!K37*'1_排出係数'!O37*(44/12)),0)</f>
        <v>0</v>
      </c>
      <c r="Z46" t="s">
        <v>232</v>
      </c>
    </row>
    <row r="47" spans="2:26" ht="11.4" customHeight="1" thickBot="1">
      <c r="B47" s="27" t="s">
        <v>233</v>
      </c>
      <c r="C47" s="28"/>
      <c r="D47" s="28"/>
      <c r="E47" s="28"/>
      <c r="F47" s="28"/>
      <c r="G47" s="28"/>
      <c r="H47" s="28"/>
      <c r="I47" s="28"/>
      <c r="J47" s="28"/>
      <c r="K47" s="28"/>
      <c r="L47" s="28"/>
      <c r="M47" s="28"/>
      <c r="N47" s="29"/>
      <c r="O47" s="52"/>
      <c r="P47" s="52"/>
      <c r="Q47" s="52"/>
      <c r="R47" s="441" t="str">
        <f t="shared" si="1"/>
        <v>RPF</v>
      </c>
      <c r="S47" s="447">
        <f>IF(AND(COUNTIF('1_排出係数'!$W$8:$W$55,T47)&gt;0,COUNTIF($D$26:$H$29,T47)=0),MAX($S$17:S46)+1,"")</f>
        <v>25</v>
      </c>
      <c r="T47" s="439" t="s">
        <v>61</v>
      </c>
      <c r="U47" s="343">
        <f t="shared" si="2"/>
        <v>0</v>
      </c>
      <c r="V47" s="343">
        <f t="shared" si="3"/>
        <v>0</v>
      </c>
      <c r="W47" s="343">
        <f t="shared" si="4"/>
        <v>0</v>
      </c>
      <c r="X47" s="344">
        <f>IFERROR(U47*'1_排出係数'!K38,0)</f>
        <v>0</v>
      </c>
      <c r="Y47" s="345"/>
    </row>
    <row r="48" spans="2:26" ht="4.5" customHeight="1" thickBot="1">
      <c r="O48" s="52"/>
      <c r="P48" s="52"/>
      <c r="Q48" s="52"/>
      <c r="R48" s="441" t="str">
        <f t="shared" si="1"/>
        <v>廃タイヤ</v>
      </c>
      <c r="S48" s="447" t="str">
        <f>IF(AND(COUNTIF('1_排出係数'!$W$8:$W$55,T48)&gt;0,COUNTIF($D$26:$H$29,T48)=0),MAX($S$17:S47)+1,"")</f>
        <v/>
      </c>
      <c r="T48" s="439" t="s">
        <v>62</v>
      </c>
      <c r="U48" s="343">
        <f t="shared" si="2"/>
        <v>0</v>
      </c>
      <c r="V48" s="343">
        <f t="shared" si="3"/>
        <v>0</v>
      </c>
      <c r="W48" s="343" t="str">
        <f t="shared" si="4"/>
        <v/>
      </c>
      <c r="X48" s="344">
        <f>IFERROR(U48*'1_排出係数'!K39,0)</f>
        <v>0</v>
      </c>
      <c r="Y48" s="345"/>
    </row>
    <row r="49" spans="2:25" ht="11.4" customHeight="1">
      <c r="B49" s="149" t="s">
        <v>251</v>
      </c>
      <c r="C49" s="150"/>
      <c r="D49" s="151"/>
      <c r="E49" s="151"/>
      <c r="F49" s="151"/>
      <c r="G49" s="152"/>
      <c r="H49" s="152"/>
      <c r="I49" s="639" t="s">
        <v>107</v>
      </c>
      <c r="J49" s="640"/>
      <c r="K49" s="641"/>
      <c r="L49" s="153" t="s">
        <v>20</v>
      </c>
      <c r="M49" s="642" t="s">
        <v>253</v>
      </c>
      <c r="N49" s="643"/>
      <c r="O49" s="52"/>
      <c r="P49" s="52"/>
      <c r="Q49" s="52"/>
      <c r="R49" s="441" t="str">
        <f t="shared" si="1"/>
        <v>廃プラスチック（一般廃棄物）</v>
      </c>
      <c r="S49" s="447">
        <f>IF(AND(COUNTIF('1_排出係数'!$W$8:$W$55,T49)&gt;0,COUNTIF($D$26:$H$29,T49)=0),MAX($S$17:S48)+1,"")</f>
        <v>26</v>
      </c>
      <c r="T49" s="439" t="s">
        <v>63</v>
      </c>
      <c r="U49" s="343">
        <f t="shared" si="2"/>
        <v>0</v>
      </c>
      <c r="V49" s="343">
        <f t="shared" si="3"/>
        <v>0</v>
      </c>
      <c r="W49" s="343">
        <f t="shared" si="4"/>
        <v>0</v>
      </c>
      <c r="X49" s="344">
        <f>IFERROR(U49*'1_排出係数'!K40,0)</f>
        <v>0</v>
      </c>
      <c r="Y49" s="345"/>
    </row>
    <row r="50" spans="2:25" ht="12" customHeight="1">
      <c r="B50" s="102"/>
      <c r="C50" s="622" t="s">
        <v>245</v>
      </c>
      <c r="D50" s="420" t="s">
        <v>108</v>
      </c>
      <c r="E50" s="420"/>
      <c r="F50" s="420"/>
      <c r="G50" s="420"/>
      <c r="H50" s="421"/>
      <c r="I50" s="756"/>
      <c r="J50" s="757"/>
      <c r="K50" s="758"/>
      <c r="L50" s="154" t="s">
        <v>96</v>
      </c>
      <c r="M50" s="759" t="str">
        <f>IFERROR(IF(I50&lt;=0,"",I50*'1_排出係数'!O67),"")</f>
        <v/>
      </c>
      <c r="N50" s="760"/>
      <c r="O50" s="52"/>
      <c r="P50" s="52"/>
      <c r="Q50" s="52"/>
      <c r="R50" s="441" t="str">
        <f t="shared" si="1"/>
        <v>廃プラスチック（産業廃棄物）</v>
      </c>
      <c r="S50" s="447">
        <f>IF(AND(COUNTIF('1_排出係数'!$W$8:$W$55,T50)&gt;0,COUNTIF($D$26:$H$29,T50)=0),MAX($S$17:S49)+1,"")</f>
        <v>27</v>
      </c>
      <c r="T50" s="439" t="s">
        <v>64</v>
      </c>
      <c r="U50" s="343">
        <f t="shared" si="2"/>
        <v>0</v>
      </c>
      <c r="V50" s="343">
        <f t="shared" si="3"/>
        <v>0</v>
      </c>
      <c r="W50" s="343">
        <f t="shared" si="4"/>
        <v>0</v>
      </c>
      <c r="X50" s="344">
        <f>IFERROR(U50*'1_排出係数'!K41,0)</f>
        <v>0</v>
      </c>
      <c r="Y50" s="345"/>
    </row>
    <row r="51" spans="2:25" ht="12" customHeight="1">
      <c r="B51" s="102"/>
      <c r="C51" s="623"/>
      <c r="D51" s="420" t="s">
        <v>244</v>
      </c>
      <c r="E51" s="420"/>
      <c r="F51" s="420"/>
      <c r="G51" s="420"/>
      <c r="H51" s="421"/>
      <c r="I51" s="747"/>
      <c r="J51" s="748"/>
      <c r="K51" s="749"/>
      <c r="L51" s="155" t="s">
        <v>109</v>
      </c>
      <c r="M51" s="761" t="str">
        <f>IF(I51&lt;=0,"",I51)</f>
        <v/>
      </c>
      <c r="N51" s="751"/>
      <c r="O51" s="52"/>
      <c r="P51" s="52"/>
      <c r="Q51" s="52"/>
      <c r="R51" s="441" t="str">
        <f t="shared" si="1"/>
        <v>廃油</v>
      </c>
      <c r="S51" s="447">
        <f>IF(AND(COUNTIF('1_排出係数'!$W$8:$W$55,T51)&gt;0,COUNTIF($D$26:$H$29,T51)=0),MAX($S$17:S50)+1,"")</f>
        <v>28</v>
      </c>
      <c r="T51" s="439" t="s">
        <v>65</v>
      </c>
      <c r="U51" s="343">
        <f t="shared" si="2"/>
        <v>0</v>
      </c>
      <c r="V51" s="343">
        <f t="shared" si="3"/>
        <v>0</v>
      </c>
      <c r="W51" s="343">
        <f t="shared" si="4"/>
        <v>0</v>
      </c>
      <c r="X51" s="344">
        <f>IFERROR(U51*'1_排出係数'!K42,0)</f>
        <v>0</v>
      </c>
      <c r="Y51" s="345"/>
    </row>
    <row r="52" spans="2:25" ht="12" customHeight="1">
      <c r="B52" s="102"/>
      <c r="C52" s="623"/>
      <c r="D52" s="420" t="s">
        <v>110</v>
      </c>
      <c r="E52" s="420"/>
      <c r="F52" s="420"/>
      <c r="G52" s="420"/>
      <c r="H52" s="421"/>
      <c r="I52" s="747"/>
      <c r="J52" s="748"/>
      <c r="K52" s="749"/>
      <c r="L52" s="155" t="s">
        <v>109</v>
      </c>
      <c r="M52" s="761" t="str">
        <f>IF(I52&lt;=0,"",I52)</f>
        <v/>
      </c>
      <c r="N52" s="751"/>
      <c r="O52" s="52"/>
      <c r="P52" s="52"/>
      <c r="Q52" s="52"/>
      <c r="R52" s="441" t="str">
        <f t="shared" si="1"/>
        <v>廃棄物ガス</v>
      </c>
      <c r="S52" s="447" t="str">
        <f>IF(AND(COUNTIF('1_排出係数'!$W$8:$W$55,T52)&gt;0,COUNTIF($D$26:$H$29,T52)=0),MAX($S$17:S51)+1,"")</f>
        <v/>
      </c>
      <c r="T52" s="439" t="s">
        <v>66</v>
      </c>
      <c r="U52" s="343">
        <f t="shared" si="2"/>
        <v>0</v>
      </c>
      <c r="V52" s="343">
        <f t="shared" si="3"/>
        <v>0</v>
      </c>
      <c r="W52" s="343" t="str">
        <f t="shared" si="4"/>
        <v/>
      </c>
      <c r="X52" s="344">
        <f>IFERROR(U52*'1_排出係数'!K43,0)</f>
        <v>0</v>
      </c>
      <c r="Y52" s="345"/>
    </row>
    <row r="53" spans="2:25" ht="12" customHeight="1">
      <c r="B53" s="102"/>
      <c r="C53" s="623"/>
      <c r="D53" s="422" t="s">
        <v>111</v>
      </c>
      <c r="E53" s="422"/>
      <c r="F53" s="422"/>
      <c r="G53" s="422"/>
      <c r="H53" s="423"/>
      <c r="I53" s="747"/>
      <c r="J53" s="748"/>
      <c r="K53" s="749"/>
      <c r="L53" s="154" t="s">
        <v>96</v>
      </c>
      <c r="M53" s="750" t="str">
        <f>IFERROR(IF(I53&lt;=0,"",I53*'1_排出係数'!O67),"")</f>
        <v/>
      </c>
      <c r="N53" s="751"/>
      <c r="O53" s="52"/>
      <c r="P53" s="52"/>
      <c r="Q53" s="52"/>
      <c r="R53" s="441" t="str">
        <f t="shared" si="1"/>
        <v>混合廃材</v>
      </c>
      <c r="S53" s="447">
        <f>IF(AND(COUNTIF('1_排出係数'!$W$8:$W$55,T53)&gt;0,COUNTIF($D$26:$H$29,T53)=0),MAX($S$17:S52)+1,"")</f>
        <v>29</v>
      </c>
      <c r="T53" s="439" t="str">
        <f>'1_排出係数'!D44&amp;'1_排出係数'!F44&amp;'1_排出係数'!H44</f>
        <v>その他バイオマス （）</v>
      </c>
      <c r="U53" s="343">
        <f t="shared" si="2"/>
        <v>0</v>
      </c>
      <c r="V53" s="343">
        <f t="shared" si="3"/>
        <v>0</v>
      </c>
      <c r="W53" s="343">
        <f t="shared" si="4"/>
        <v>0</v>
      </c>
      <c r="X53" s="344">
        <f>IFERROR(U53*'1_排出係数'!K44,0)</f>
        <v>0</v>
      </c>
      <c r="Y53" s="345"/>
    </row>
    <row r="54" spans="2:25" ht="12" customHeight="1">
      <c r="B54" s="102"/>
      <c r="C54" s="623"/>
      <c r="D54" s="424" t="s">
        <v>112</v>
      </c>
      <c r="E54" s="424"/>
      <c r="F54" s="424"/>
      <c r="G54" s="424"/>
      <c r="H54" s="425"/>
      <c r="I54" s="747"/>
      <c r="J54" s="748"/>
      <c r="K54" s="749"/>
      <c r="L54" s="155" t="s">
        <v>81</v>
      </c>
      <c r="M54" s="750" t="str">
        <f>IFERROR(IF(I54&lt;=0,"",I54*'1_排出係数'!O59),"")</f>
        <v/>
      </c>
      <c r="N54" s="751"/>
      <c r="O54" s="52"/>
      <c r="P54" s="52"/>
      <c r="Q54" s="52"/>
      <c r="R54" s="441" t="str">
        <f t="shared" si="1"/>
        <v>水素</v>
      </c>
      <c r="S54" s="447">
        <f>IF(AND(COUNTIF('1_排出係数'!$W$8:$W$55,T54)&gt;0,COUNTIF($D$26:$H$29,T54)=0),MAX($S$17:S53)+1,"")</f>
        <v>30</v>
      </c>
      <c r="T54" s="439" t="s">
        <v>68</v>
      </c>
      <c r="U54" s="343">
        <f t="shared" si="2"/>
        <v>0</v>
      </c>
      <c r="V54" s="343">
        <f t="shared" si="3"/>
        <v>0</v>
      </c>
      <c r="W54" s="343">
        <f t="shared" si="4"/>
        <v>0</v>
      </c>
      <c r="X54" s="344">
        <f>IFERROR(U54*'1_排出係数'!K45,0)</f>
        <v>0</v>
      </c>
      <c r="Y54" s="345">
        <f>IFERROR(W54*'1_排出係数'!K45*'1_排出係数'!O45*44/12,0)</f>
        <v>0</v>
      </c>
    </row>
    <row r="55" spans="2:25" ht="12" customHeight="1">
      <c r="B55" s="102"/>
      <c r="C55" s="623"/>
      <c r="D55" s="426" t="s">
        <v>113</v>
      </c>
      <c r="E55" s="426"/>
      <c r="F55" s="426"/>
      <c r="G55" s="426"/>
      <c r="H55" s="427"/>
      <c r="I55" s="752" t="str">
        <f>IF(SUM(P33:P37)&lt;=0,"",SUM(P33:P37))</f>
        <v/>
      </c>
      <c r="J55" s="753"/>
      <c r="K55" s="754"/>
      <c r="L55" s="156" t="s">
        <v>96</v>
      </c>
      <c r="M55" s="753" t="str" cm="1">
        <f t="array" ref="M55">IFERROR(IF(I55="","",SUMPRODUCT('1_排出係数'!O67-H33:H37,Q33:Q37)),"")</f>
        <v/>
      </c>
      <c r="N55" s="755"/>
      <c r="O55" s="52"/>
      <c r="P55" s="52"/>
      <c r="Q55" s="52"/>
      <c r="R55" s="441" t="str">
        <f t="shared" si="1"/>
        <v>アンモニア</v>
      </c>
      <c r="S55" s="447">
        <f>IF(AND(COUNTIF('1_排出係数'!$W$8:$W$55,T55)&gt;0,COUNTIF($D$26:$H$29,T55)=0),MAX($S$17:S54)+1,"")</f>
        <v>31</v>
      </c>
      <c r="T55" s="439" t="s">
        <v>69</v>
      </c>
      <c r="U55" s="343">
        <f t="shared" si="2"/>
        <v>0</v>
      </c>
      <c r="V55" s="343">
        <f t="shared" si="3"/>
        <v>0</v>
      </c>
      <c r="W55" s="343">
        <f t="shared" si="4"/>
        <v>0</v>
      </c>
      <c r="X55" s="344">
        <f>IFERROR(U55*'1_排出係数'!K46,0)</f>
        <v>0</v>
      </c>
      <c r="Y55" s="345">
        <f>IFERROR(W55*'1_排出係数'!K46*'1_排出係数'!O46*44/12,0)</f>
        <v>0</v>
      </c>
    </row>
    <row r="56" spans="2:25" ht="12" customHeight="1">
      <c r="B56" s="102"/>
      <c r="C56" s="623"/>
      <c r="D56" s="624" t="s">
        <v>114</v>
      </c>
      <c r="E56" s="625"/>
      <c r="F56" s="626"/>
      <c r="G56" s="428" t="s">
        <v>115</v>
      </c>
      <c r="H56" s="429"/>
      <c r="I56" s="602" t="s">
        <v>90</v>
      </c>
      <c r="J56" s="603"/>
      <c r="K56" s="604"/>
      <c r="L56" s="154" t="s">
        <v>116</v>
      </c>
      <c r="M56" s="744">
        <f>IF(SUM(M50,M53,M55)&gt;N41,N41,SUM(M50,M53,M55))</f>
        <v>0</v>
      </c>
      <c r="N56" s="745"/>
      <c r="O56" s="52"/>
      <c r="P56" s="52"/>
      <c r="Q56" s="52"/>
      <c r="R56" s="441" t="str">
        <f t="shared" si="1"/>
        <v>その他の燃料3（）</v>
      </c>
      <c r="S56" s="447">
        <f>IF(AND(COUNTIF('1_排出係数'!$W$8:$W$55,T56)&gt;0,COUNTIF($D$26:$H$29,T56)=0),MAX($S$17:S55)+1,"")</f>
        <v>32</v>
      </c>
      <c r="T56" s="439" t="s">
        <v>70</v>
      </c>
      <c r="U56" s="343">
        <f t="shared" si="2"/>
        <v>0</v>
      </c>
      <c r="V56" s="343">
        <f t="shared" si="3"/>
        <v>0</v>
      </c>
      <c r="W56" s="343">
        <f t="shared" si="4"/>
        <v>0</v>
      </c>
      <c r="X56" s="344">
        <f>IFERROR(U56*'1_排出係数'!K47,0)</f>
        <v>0</v>
      </c>
      <c r="Y56" s="345">
        <f>IFERROR(W56*'1_排出係数'!K47*'1_排出係数'!O47*44/12,0)</f>
        <v>0</v>
      </c>
    </row>
    <row r="57" spans="2:25" ht="12" customHeight="1">
      <c r="B57" s="102"/>
      <c r="C57" s="623"/>
      <c r="D57" s="627"/>
      <c r="E57" s="628"/>
      <c r="F57" s="629"/>
      <c r="G57" s="430" t="s">
        <v>79</v>
      </c>
      <c r="H57" s="425"/>
      <c r="I57" s="607" t="s">
        <v>116</v>
      </c>
      <c r="J57" s="608"/>
      <c r="K57" s="609"/>
      <c r="L57" s="155" t="s">
        <v>116</v>
      </c>
      <c r="M57" s="610">
        <f>IF(M54&gt;SUM(Y66:Y69),SUM(Y66:Y69),M54)</f>
        <v>0</v>
      </c>
      <c r="N57" s="611"/>
      <c r="O57" s="52"/>
      <c r="P57" s="52"/>
      <c r="Q57" s="52"/>
      <c r="R57" s="441" t="str">
        <f t="shared" si="1"/>
        <v>その他の燃料4（）</v>
      </c>
      <c r="S57" s="447">
        <f>IF(AND(COUNTIF('1_排出係数'!$W$8:$W$55,T57)&gt;0,COUNTIF($D$26:$H$29,T57)=0),MAX($S$17:S56)+1,"")</f>
        <v>33</v>
      </c>
      <c r="T57" s="439" t="s">
        <v>158</v>
      </c>
      <c r="U57" s="343">
        <f t="shared" si="2"/>
        <v>0</v>
      </c>
      <c r="V57" s="343">
        <f t="shared" si="3"/>
        <v>0</v>
      </c>
      <c r="W57" s="343">
        <f t="shared" si="4"/>
        <v>0</v>
      </c>
      <c r="X57" s="344">
        <f>IFERROR(U57*'1_排出係数'!K48,0)</f>
        <v>0</v>
      </c>
      <c r="Y57" s="345">
        <f>IFERROR(W57*'1_排出係数'!K48*'1_排出係数'!O48*44/12,0)</f>
        <v>0</v>
      </c>
    </row>
    <row r="58" spans="2:25" ht="12" customHeight="1">
      <c r="B58" s="102"/>
      <c r="C58" s="623"/>
      <c r="D58" s="627"/>
      <c r="E58" s="628"/>
      <c r="F58" s="629"/>
      <c r="G58" s="431" t="s">
        <v>117</v>
      </c>
      <c r="H58" s="432"/>
      <c r="I58" s="746" t="s">
        <v>248</v>
      </c>
      <c r="J58" s="613"/>
      <c r="K58" s="614"/>
      <c r="L58" s="433" t="s">
        <v>116</v>
      </c>
      <c r="M58" s="615">
        <f>SUM(M51:N52)</f>
        <v>0</v>
      </c>
      <c r="N58" s="616"/>
      <c r="O58" s="52"/>
      <c r="P58" s="52"/>
      <c r="Q58" s="52"/>
      <c r="R58" s="441" t="str">
        <f t="shared" si="1"/>
        <v>蒸気（産業用）</v>
      </c>
      <c r="S58" s="447">
        <f>IF(AND(COUNTIF('1_排出係数'!$W$8:$W$55,T58)&gt;0,COUNTIF($D$26:$H$29,T58)=0),MAX($S$17:S57)+1,"")</f>
        <v>34</v>
      </c>
      <c r="T58" s="439" t="s">
        <v>149</v>
      </c>
      <c r="U58" s="343">
        <f t="shared" si="2"/>
        <v>0</v>
      </c>
      <c r="V58" s="343">
        <f t="shared" si="3"/>
        <v>0</v>
      </c>
      <c r="W58" s="343">
        <f t="shared" si="4"/>
        <v>0</v>
      </c>
      <c r="X58" s="344">
        <f>IFERROR(U58*'1_排出係数'!K49,0)</f>
        <v>0</v>
      </c>
      <c r="Y58" s="345">
        <f>IFERROR(W58*'1_排出係数'!K49*'1_排出係数'!O49*44/12,0)</f>
        <v>0</v>
      </c>
    </row>
    <row r="59" spans="2:25" ht="27" customHeight="1" thickBot="1">
      <c r="B59" s="102"/>
      <c r="C59" s="630" t="s">
        <v>243</v>
      </c>
      <c r="D59" s="631"/>
      <c r="E59" s="631"/>
      <c r="F59" s="631"/>
      <c r="G59" s="631"/>
      <c r="H59" s="632"/>
      <c r="I59" s="617" t="s">
        <v>248</v>
      </c>
      <c r="J59" s="618"/>
      <c r="K59" s="619"/>
      <c r="L59" s="380" t="s">
        <v>109</v>
      </c>
      <c r="M59" s="620">
        <f>SUM(Y54:Y59,Y64:Y65)</f>
        <v>0</v>
      </c>
      <c r="N59" s="621"/>
      <c r="O59" s="52"/>
      <c r="P59" s="52"/>
      <c r="Q59" s="52"/>
      <c r="R59" s="441" t="str">
        <f t="shared" si="1"/>
        <v>蒸気（産業用を除く）</v>
      </c>
      <c r="S59" s="447">
        <f>IF(AND(COUNTIF('1_排出係数'!$W$8:$W$55,T59)&gt;0,COUNTIF($D$26:$H$29,T59)=0),MAX($S$17:S58)+1,"")</f>
        <v>35</v>
      </c>
      <c r="T59" s="439" t="s">
        <v>160</v>
      </c>
      <c r="U59" s="343">
        <f t="shared" si="2"/>
        <v>0</v>
      </c>
      <c r="V59" s="343">
        <f t="shared" si="3"/>
        <v>0</v>
      </c>
      <c r="W59" s="343">
        <f t="shared" si="4"/>
        <v>0</v>
      </c>
      <c r="X59" s="344">
        <f>IFERROR(U59*'1_排出係数'!K50,0)</f>
        <v>0</v>
      </c>
      <c r="Y59" s="345">
        <f>IFERROR(W59*'1_排出係数'!K50*'1_排出係数'!O50*44/12,0)</f>
        <v>0</v>
      </c>
    </row>
    <row r="60" spans="2:25" ht="12" customHeight="1" thickTop="1" thickBot="1">
      <c r="B60" s="590" t="s">
        <v>104</v>
      </c>
      <c r="C60" s="591"/>
      <c r="D60" s="591"/>
      <c r="E60" s="591"/>
      <c r="F60" s="591"/>
      <c r="G60" s="591"/>
      <c r="H60" s="592"/>
      <c r="I60" s="593" t="s">
        <v>90</v>
      </c>
      <c r="J60" s="594"/>
      <c r="K60" s="595"/>
      <c r="L60" s="157" t="s">
        <v>90</v>
      </c>
      <c r="M60" s="596">
        <f>SUM(M56:N59)</f>
        <v>0</v>
      </c>
      <c r="N60" s="597"/>
      <c r="O60" s="52"/>
      <c r="P60" s="52"/>
      <c r="Q60" s="52"/>
      <c r="R60" s="441" t="str">
        <f t="shared" si="1"/>
        <v>温水</v>
      </c>
      <c r="S60" s="447">
        <f>IF(AND(COUNTIF('1_排出係数'!$W$8:$W$55,T60)&gt;0,COUNTIF($D$26:$H$29,T60)=0),MAX($S$17:S59)+1,"")</f>
        <v>36</v>
      </c>
      <c r="T60" s="439" t="s">
        <v>161</v>
      </c>
      <c r="U60" s="343">
        <f t="shared" si="2"/>
        <v>0</v>
      </c>
      <c r="V60" s="343">
        <f t="shared" si="3"/>
        <v>0</v>
      </c>
      <c r="W60" s="343">
        <f t="shared" si="4"/>
        <v>0</v>
      </c>
      <c r="X60" s="344">
        <f>IFERROR(U60*'1_排出係数'!K51,0)</f>
        <v>0</v>
      </c>
      <c r="Y60" s="345"/>
    </row>
    <row r="61" spans="2:25" ht="11.4" customHeight="1">
      <c r="O61" s="52"/>
      <c r="P61" s="52"/>
      <c r="Q61" s="52"/>
      <c r="R61" s="441" t="str">
        <f t="shared" si="1"/>
        <v>冷水</v>
      </c>
      <c r="S61" s="447">
        <f>IF(AND(COUNTIF('1_排出係数'!$W$8:$W$55,T61)&gt;0,COUNTIF($D$26:$H$29,T61)=0),MAX($S$17:S60)+1,"")</f>
        <v>37</v>
      </c>
      <c r="T61" s="439" t="s">
        <v>162</v>
      </c>
      <c r="U61" s="343">
        <f t="shared" si="2"/>
        <v>0</v>
      </c>
      <c r="V61" s="343">
        <f t="shared" si="3"/>
        <v>0</v>
      </c>
      <c r="W61" s="343">
        <f t="shared" si="4"/>
        <v>0</v>
      </c>
      <c r="X61" s="344">
        <f>IFERROR(U61*'1_排出係数'!K52,0)</f>
        <v>0</v>
      </c>
      <c r="Y61" s="345"/>
    </row>
    <row r="62" spans="2:25" ht="11.4" customHeight="1">
      <c r="O62" s="52"/>
      <c r="P62" s="52"/>
      <c r="Q62" s="52"/>
      <c r="R62" s="441" t="str">
        <f t="shared" si="1"/>
        <v>地熱</v>
      </c>
      <c r="S62" s="447">
        <f>IF(AND(COUNTIF('1_排出係数'!$W$8:$W$55,T62)&gt;0,COUNTIF($D$26:$H$29,T62)=0),MAX($S$17:S61)+1,"")</f>
        <v>38</v>
      </c>
      <c r="T62" s="439" t="s">
        <v>163</v>
      </c>
      <c r="U62" s="343">
        <f t="shared" si="2"/>
        <v>0</v>
      </c>
      <c r="V62" s="343">
        <f t="shared" si="3"/>
        <v>0</v>
      </c>
      <c r="W62" s="343">
        <f t="shared" si="4"/>
        <v>0</v>
      </c>
      <c r="X62" s="344">
        <f>IFERROR(U62*'1_排出係数'!K53,0)</f>
        <v>0</v>
      </c>
      <c r="Y62" s="345"/>
    </row>
    <row r="63" spans="2:25" ht="11.4" customHeight="1">
      <c r="O63" s="52"/>
      <c r="P63" s="52"/>
      <c r="Q63" s="52"/>
      <c r="R63" s="441" t="str">
        <f t="shared" si="1"/>
        <v>温泉熱</v>
      </c>
      <c r="S63" s="447">
        <f>IF(AND(COUNTIF('1_排出係数'!$W$8:$W$55,T63)&gt;0,COUNTIF($D$26:$H$29,T63)=0),MAX($S$17:S62)+1,"")</f>
        <v>39</v>
      </c>
      <c r="T63" s="439" t="s">
        <v>78</v>
      </c>
      <c r="U63" s="343">
        <f t="shared" si="2"/>
        <v>0</v>
      </c>
      <c r="V63" s="343">
        <f t="shared" si="3"/>
        <v>0</v>
      </c>
      <c r="W63" s="343">
        <f t="shared" si="4"/>
        <v>0</v>
      </c>
      <c r="X63" s="344">
        <f>IFERROR(U63*'1_排出係数'!K54,0)</f>
        <v>0</v>
      </c>
      <c r="Y63" s="345"/>
    </row>
    <row r="64" spans="2:25" ht="11.4" customHeight="1">
      <c r="O64" s="52"/>
      <c r="P64" s="52"/>
      <c r="Q64" s="52"/>
      <c r="R64" s="441" t="str">
        <f t="shared" si="1"/>
        <v>雪氷熱</v>
      </c>
      <c r="S64" s="447">
        <f>IF(AND(COUNTIF('1_排出係数'!$W$8:$W$55,T64)&gt;0,COUNTIF($D$26:$H$29,T64)=0),MAX($S$17:S63)+1,"")</f>
        <v>40</v>
      </c>
      <c r="T64" s="439" t="str">
        <f>'1_排出係数'!D55&amp;'1_排出係数'!F55&amp;'1_排出係数'!H55</f>
        <v>その他の燃料3（）</v>
      </c>
      <c r="U64" s="343">
        <f t="shared" si="2"/>
        <v>0</v>
      </c>
      <c r="V64" s="343">
        <f t="shared" si="3"/>
        <v>0</v>
      </c>
      <c r="W64" s="343">
        <f t="shared" si="4"/>
        <v>0</v>
      </c>
      <c r="X64" s="344">
        <f>IFERROR(U64*'1_排出係数'!K55,0)</f>
        <v>0</v>
      </c>
      <c r="Y64" s="345">
        <f>IFERROR(W64*'1_排出係数'!K55*'1_排出係数'!O55*44/12,0)</f>
        <v>0</v>
      </c>
    </row>
    <row r="65" spans="15:26" ht="11.4" customHeight="1">
      <c r="O65" s="52"/>
      <c r="P65" s="52"/>
      <c r="Q65" s="52"/>
      <c r="R65" s="441" t="str">
        <f t="shared" si="1"/>
        <v/>
      </c>
      <c r="S65" s="447">
        <f>IF(AND(COUNTIF('1_排出係数'!$W$8:$W$55,T65)&gt;0,COUNTIF($D$26:$H$29,T65)=0),MAX($S$17:S64)+1,"")</f>
        <v>41</v>
      </c>
      <c r="T65" s="439" t="str">
        <f>'1_排出係数'!D56&amp;'1_排出係数'!F56&amp;'1_排出係数'!H56</f>
        <v>その他の燃料4（）</v>
      </c>
      <c r="U65" s="343">
        <f t="shared" si="2"/>
        <v>0</v>
      </c>
      <c r="V65" s="343">
        <f t="shared" si="3"/>
        <v>0</v>
      </c>
      <c r="W65" s="343">
        <f t="shared" si="4"/>
        <v>0</v>
      </c>
      <c r="X65" s="344">
        <f>IFERROR(U65*'1_排出係数'!K56,0)</f>
        <v>0</v>
      </c>
      <c r="Y65" s="345">
        <f>IFERROR(W65*'1_排出係数'!K56*'1_排出係数'!O56*44/12,0)</f>
        <v>0</v>
      </c>
    </row>
    <row r="66" spans="15:26" ht="11.4" customHeight="1">
      <c r="O66" s="52"/>
      <c r="P66" s="52"/>
      <c r="Q66" s="52"/>
      <c r="R66" s="441" t="str">
        <f t="shared" si="1"/>
        <v/>
      </c>
      <c r="S66" s="447">
        <f>IF(AND(COUNTIF('1_排出係数'!$W$8:$W$55,T66)&gt;0,COUNTIF($D$26:$H$29,T66)=0),MAX($S$17:S65)+1,"")</f>
        <v>42</v>
      </c>
      <c r="T66" s="439" t="s">
        <v>167</v>
      </c>
      <c r="U66" s="343">
        <f t="shared" si="2"/>
        <v>0</v>
      </c>
      <c r="V66" s="343">
        <f t="shared" si="3"/>
        <v>0</v>
      </c>
      <c r="W66" s="343">
        <f t="shared" si="4"/>
        <v>0</v>
      </c>
      <c r="X66" s="344">
        <f>IFERROR(U66*'1_排出係数'!K57,0)</f>
        <v>0</v>
      </c>
      <c r="Y66" s="345">
        <f>IFERROR(W66*'1_排出係数'!O57,0)</f>
        <v>0</v>
      </c>
      <c r="Z66" t="s">
        <v>231</v>
      </c>
    </row>
    <row r="67" spans="15:26" ht="11.4" customHeight="1">
      <c r="O67" s="52"/>
      <c r="P67" s="52"/>
      <c r="Q67" s="52"/>
      <c r="R67" s="441" t="str">
        <f t="shared" si="1"/>
        <v/>
      </c>
      <c r="S67" s="447">
        <f>IF(AND(COUNTIF('1_排出係数'!$W$8:$W$55,T67)&gt;0,COUNTIF($D$26:$H$29,T67)=0),MAX($S$17:S66)+1,"")</f>
        <v>43</v>
      </c>
      <c r="T67" s="439" t="s">
        <v>172</v>
      </c>
      <c r="U67" s="343">
        <f t="shared" si="2"/>
        <v>0</v>
      </c>
      <c r="V67" s="343">
        <f t="shared" si="3"/>
        <v>0</v>
      </c>
      <c r="W67" s="343">
        <f t="shared" si="4"/>
        <v>0</v>
      </c>
      <c r="X67" s="344">
        <f>IFERROR(U67*'1_排出係数'!K58,0)</f>
        <v>0</v>
      </c>
      <c r="Y67" s="345">
        <f>IFERROR(W67*'1_排出係数'!O58,0)</f>
        <v>0</v>
      </c>
      <c r="Z67" t="s">
        <v>231</v>
      </c>
    </row>
    <row r="68" spans="15:26" ht="11.4" customHeight="1">
      <c r="O68" s="52"/>
      <c r="P68" s="52"/>
      <c r="Q68" s="52"/>
      <c r="R68" s="441" t="str">
        <f t="shared" si="1"/>
        <v/>
      </c>
      <c r="S68" s="447">
        <f>IF(AND(COUNTIF('1_排出係数'!$W$8:$W$55,T68)&gt;0,COUNTIF($D$26:$H$29,T68)=0),MAX($S$17:S67)+1,"")</f>
        <v>44</v>
      </c>
      <c r="T68" s="439" t="s">
        <v>173</v>
      </c>
      <c r="U68" s="343">
        <f t="shared" si="2"/>
        <v>0</v>
      </c>
      <c r="V68" s="343">
        <f t="shared" si="3"/>
        <v>0</v>
      </c>
      <c r="W68" s="343">
        <f t="shared" si="4"/>
        <v>0</v>
      </c>
      <c r="X68" s="344">
        <f>IFERROR(U68*'1_排出係数'!K59,0)</f>
        <v>0</v>
      </c>
      <c r="Y68" s="345">
        <f>IFERROR(W68*'1_排出係数'!O59,0)</f>
        <v>0</v>
      </c>
      <c r="Z68" t="s">
        <v>231</v>
      </c>
    </row>
    <row r="69" spans="15:26" ht="11.4" customHeight="1">
      <c r="O69" s="52"/>
      <c r="P69" s="52"/>
      <c r="Q69" s="52"/>
      <c r="R69" s="441" t="str">
        <f t="shared" si="1"/>
        <v/>
      </c>
      <c r="S69" s="447">
        <f>IF(AND(COUNTIF('1_排出係数'!$W$8:$W$55,T69)&gt;0,COUNTIF($D$26:$H$29,T69)=0),MAX($S$17:S68)+1,"")</f>
        <v>45</v>
      </c>
      <c r="T69" s="439" t="s">
        <v>174</v>
      </c>
      <c r="U69" s="343">
        <f t="shared" si="2"/>
        <v>0</v>
      </c>
      <c r="V69" s="343">
        <f t="shared" si="3"/>
        <v>0</v>
      </c>
      <c r="W69" s="343">
        <f t="shared" si="4"/>
        <v>0</v>
      </c>
      <c r="X69" s="344">
        <f>IFERROR(U69*'1_排出係数'!K60,0)</f>
        <v>0</v>
      </c>
      <c r="Y69" s="345">
        <f>IFERROR(W69*'1_排出係数'!O60,0)</f>
        <v>0</v>
      </c>
      <c r="Z69" t="s">
        <v>231</v>
      </c>
    </row>
    <row r="70" spans="15:26" ht="11.4" customHeight="1">
      <c r="O70" s="52"/>
      <c r="P70" s="52"/>
      <c r="Q70" s="52"/>
      <c r="R70" s="441" t="str">
        <f t="shared" si="1"/>
        <v/>
      </c>
      <c r="S70" s="447">
        <f>IF(AND(COUNTIF('1_排出係数'!$W$8:$W$55,T70)&gt;0,COUNTIF($D$26:$H$29,T70)=0),MAX($S$17:S69)+1,"")</f>
        <v>46</v>
      </c>
      <c r="T70" s="439" t="s">
        <v>175</v>
      </c>
      <c r="U70" s="343">
        <f t="shared" si="2"/>
        <v>0</v>
      </c>
      <c r="V70" s="343">
        <f t="shared" si="3"/>
        <v>0</v>
      </c>
      <c r="W70" s="343">
        <f t="shared" si="4"/>
        <v>0</v>
      </c>
      <c r="X70" s="344">
        <f>IFERROR(U70*'1_排出係数'!K61,0)</f>
        <v>0</v>
      </c>
      <c r="Y70" s="345"/>
    </row>
    <row r="71" spans="15:26" ht="11.4" customHeight="1">
      <c r="O71" s="52"/>
      <c r="P71" s="52"/>
      <c r="Q71" s="52"/>
      <c r="R71" s="441" t="str">
        <f t="shared" si="1"/>
        <v/>
      </c>
      <c r="S71" s="447">
        <f>IF(AND(COUNTIF('1_排出係数'!$W$8:$W$55,T71)&gt;0,COUNTIF($D$26:$H$29,T71)=0),MAX($S$17:S70)+1,"")</f>
        <v>47</v>
      </c>
      <c r="T71" s="439" t="s">
        <v>176</v>
      </c>
      <c r="U71" s="343">
        <f t="shared" si="2"/>
        <v>0</v>
      </c>
      <c r="V71" s="343">
        <f t="shared" si="3"/>
        <v>0</v>
      </c>
      <c r="W71" s="343">
        <f t="shared" si="4"/>
        <v>0</v>
      </c>
      <c r="X71" s="344">
        <f>IFERROR(U71*'1_排出係数'!K62,0)</f>
        <v>0</v>
      </c>
      <c r="Y71" s="345"/>
    </row>
    <row r="72" spans="15:26" ht="11.4" customHeight="1">
      <c r="O72" s="52"/>
      <c r="P72" s="52"/>
      <c r="Q72" s="52"/>
      <c r="R72" s="441" t="str">
        <f t="shared" si="1"/>
        <v/>
      </c>
      <c r="S72" s="447" t="str">
        <f>IF(AND(COUNTIF('1_排出係数'!$W$8:$W$55,T72)&gt;0,COUNTIF($D$26:$H$29,T72)=0),MAX($S$17:S71)+1,"")</f>
        <v/>
      </c>
      <c r="T72" s="439" t="s">
        <v>177</v>
      </c>
      <c r="U72" s="343">
        <f>IFERROR(VLOOKUP(T72,$D$17:$K$29,6,FALSE),0)</f>
        <v>0</v>
      </c>
      <c r="V72" s="343">
        <f t="shared" si="3"/>
        <v>0</v>
      </c>
      <c r="W72" s="343" t="str">
        <f t="shared" si="4"/>
        <v/>
      </c>
      <c r="X72" s="344">
        <f>IFERROR(U72*'1_排出係数'!K63,0)</f>
        <v>0</v>
      </c>
      <c r="Y72" s="345"/>
    </row>
    <row r="73" spans="15:26" ht="11.4" customHeight="1" thickBot="1">
      <c r="O73" s="52"/>
      <c r="P73" s="52"/>
      <c r="Q73" s="52"/>
      <c r="R73" s="442" t="str">
        <f t="shared" si="1"/>
        <v/>
      </c>
      <c r="S73" s="448">
        <f>IF(AND(COUNTIF('1_排出係数'!$W$8:$W$55,T73)&gt;0,COUNTIF($D$26:$H$29,T73)=0),MAX($S$17:S72)+1,"")</f>
        <v>48</v>
      </c>
      <c r="T73" s="439" t="s">
        <v>178</v>
      </c>
      <c r="U73" s="343">
        <f t="shared" si="2"/>
        <v>0</v>
      </c>
      <c r="V73" s="343">
        <f t="shared" si="3"/>
        <v>0</v>
      </c>
      <c r="W73" s="343">
        <f t="shared" si="4"/>
        <v>0</v>
      </c>
      <c r="X73" s="344">
        <f>IFERROR(U73*'1_排出係数'!K64,0)</f>
        <v>0</v>
      </c>
      <c r="Y73" s="345"/>
    </row>
    <row r="74" spans="15:26" ht="11.4" customHeight="1">
      <c r="O74" s="52"/>
      <c r="P74" s="52"/>
      <c r="Q74" s="52"/>
      <c r="R74" s="52"/>
      <c r="T74" s="389" t="s">
        <v>234</v>
      </c>
      <c r="U74" s="389"/>
      <c r="V74" s="389"/>
      <c r="W74" s="389"/>
      <c r="X74" s="390">
        <f>SUM(X17:X73)</f>
        <v>0</v>
      </c>
    </row>
    <row r="75" spans="15:26" ht="11.4" customHeight="1">
      <c r="O75" s="52"/>
      <c r="P75" s="52"/>
      <c r="Q75" s="52"/>
      <c r="R75" s="52"/>
      <c r="X75" s="390"/>
    </row>
    <row r="76" spans="15:26" ht="11.1" customHeight="1">
      <c r="O76" s="52"/>
      <c r="P76" s="52"/>
      <c r="Q76" s="52"/>
      <c r="R76" s="52"/>
      <c r="T76" t="s">
        <v>235</v>
      </c>
      <c r="X76" s="390"/>
    </row>
    <row r="77" spans="15:26" ht="11.4" customHeight="1">
      <c r="O77" s="52"/>
      <c r="P77" s="52"/>
      <c r="Q77" s="52"/>
      <c r="R77" s="52"/>
      <c r="T77" s="391" t="s">
        <v>236</v>
      </c>
      <c r="U77" s="391" t="s">
        <v>216</v>
      </c>
      <c r="V77" s="186"/>
      <c r="W77" s="186" t="s">
        <v>218</v>
      </c>
      <c r="X77" s="344" t="s">
        <v>219</v>
      </c>
      <c r="Y77" s="186"/>
    </row>
    <row r="78" spans="15:26" ht="11.4" customHeight="1">
      <c r="O78" s="52"/>
      <c r="P78" s="52"/>
      <c r="Q78" s="52"/>
      <c r="R78" s="52"/>
      <c r="T78" s="186" t="s">
        <v>99</v>
      </c>
      <c r="U78" s="392">
        <f>I38</f>
        <v>0</v>
      </c>
      <c r="V78" s="392"/>
      <c r="W78" s="392">
        <f>U78</f>
        <v>0</v>
      </c>
      <c r="X78" s="392">
        <f>IFERROR(U78*'1_排出係数'!K73,0)</f>
        <v>0</v>
      </c>
      <c r="Y78" s="186"/>
    </row>
    <row r="79" spans="15:26" ht="11.4" customHeight="1">
      <c r="O79" s="52"/>
      <c r="P79" s="52"/>
      <c r="Q79" s="52"/>
      <c r="R79" s="52"/>
      <c r="T79" s="186" t="s">
        <v>100</v>
      </c>
      <c r="U79" s="392">
        <f>I39</f>
        <v>0</v>
      </c>
      <c r="V79" s="392"/>
      <c r="W79" s="392">
        <f t="shared" ref="W79:W81" si="9">U79</f>
        <v>0</v>
      </c>
      <c r="X79" s="392">
        <f>IFERROR(U79*'1_排出係数'!K74,0)</f>
        <v>0</v>
      </c>
      <c r="Y79" s="186"/>
    </row>
    <row r="80" spans="15:26" ht="11.4" customHeight="1">
      <c r="O80" s="52"/>
      <c r="P80" s="52"/>
      <c r="Q80" s="52"/>
      <c r="R80" s="52"/>
      <c r="T80" s="186" t="s">
        <v>101</v>
      </c>
      <c r="U80" s="392">
        <f>IFERROR(VLOOKUP(T80,$E$40:$I$40,5,FALSE),0)</f>
        <v>0</v>
      </c>
      <c r="V80" s="392"/>
      <c r="W80" s="392">
        <f t="shared" si="9"/>
        <v>0</v>
      </c>
      <c r="X80" s="392">
        <f>IFERROR(U80*'1_排出係数'!K75,0)</f>
        <v>0</v>
      </c>
      <c r="Y80" s="186"/>
    </row>
    <row r="81" spans="2:27" ht="11.4" customHeight="1">
      <c r="O81" s="52"/>
      <c r="P81" s="52"/>
      <c r="Q81" s="52"/>
      <c r="R81" s="52"/>
      <c r="T81" s="186" t="s">
        <v>187</v>
      </c>
      <c r="U81" s="392">
        <f>IFERROR(VLOOKUP(T81,$E$40:$I$40,5,FALSE),0)</f>
        <v>0</v>
      </c>
      <c r="V81" s="392"/>
      <c r="W81" s="392">
        <f t="shared" si="9"/>
        <v>0</v>
      </c>
      <c r="X81" s="392">
        <f>IFERROR(U81*'1_排出係数'!K76,0)</f>
        <v>0</v>
      </c>
      <c r="Y81" s="186"/>
    </row>
    <row r="82" spans="2:27" ht="14.4" customHeight="1">
      <c r="O82" s="52"/>
      <c r="P82" s="52"/>
      <c r="Q82" s="52"/>
      <c r="R82" s="52"/>
    </row>
    <row r="83" spans="2:27" ht="14.4" customHeight="1">
      <c r="O83" s="52"/>
      <c r="P83" s="52"/>
      <c r="Q83" s="52"/>
      <c r="R83" s="52"/>
    </row>
    <row r="84" spans="2:27" ht="11.4" customHeight="1">
      <c r="O84" s="52"/>
      <c r="P84" s="52"/>
      <c r="Q84" s="52"/>
      <c r="R84" s="52"/>
    </row>
    <row r="85" spans="2:27" ht="11.4" customHeight="1">
      <c r="O85" s="52"/>
      <c r="P85" s="52"/>
      <c r="Q85" s="52"/>
      <c r="R85" s="52"/>
    </row>
    <row r="86" spans="2:27" ht="11.4" customHeight="1">
      <c r="O86" s="52"/>
      <c r="P86" s="52"/>
      <c r="Q86" s="52"/>
      <c r="R86" s="52"/>
    </row>
    <row r="87" spans="2:27" ht="11.4" customHeight="1">
      <c r="O87" s="52"/>
      <c r="P87" s="52"/>
      <c r="Q87" s="52"/>
      <c r="R87" s="52"/>
    </row>
    <row r="88" spans="2:27" ht="15" customHeight="1">
      <c r="O88" s="52"/>
      <c r="P88" s="52"/>
      <c r="Q88" s="52"/>
      <c r="R88" s="52"/>
    </row>
    <row r="89" spans="2:27" ht="15" customHeight="1">
      <c r="O89" s="52"/>
      <c r="P89" s="52"/>
      <c r="Q89" s="52"/>
      <c r="R89" s="52"/>
    </row>
    <row r="90" spans="2:27" ht="12.75" customHeight="1">
      <c r="O90" s="268"/>
      <c r="P90" s="268"/>
      <c r="Q90" s="268"/>
      <c r="R90" s="268"/>
    </row>
    <row r="91" spans="2:27" ht="11.4" customHeight="1">
      <c r="O91" s="52"/>
      <c r="P91" s="52"/>
      <c r="Q91" s="52"/>
      <c r="R91" s="52"/>
    </row>
    <row r="92" spans="2:27" ht="11.4" customHeight="1">
      <c r="O92" s="52"/>
      <c r="P92" s="52"/>
      <c r="Q92" s="52"/>
      <c r="R92" s="52"/>
    </row>
    <row r="93" spans="2:27" ht="7.5" customHeight="1">
      <c r="O93" s="52"/>
      <c r="P93" s="52"/>
      <c r="Q93" s="52"/>
      <c r="R93" s="52"/>
      <c r="AA93" s="31"/>
    </row>
    <row r="94" spans="2:27" ht="15" customHeight="1"/>
    <row r="95" spans="2:27" ht="5.0999999999999996" customHeight="1">
      <c r="T95" s="31"/>
      <c r="U95" s="31"/>
      <c r="V95" s="31"/>
      <c r="W95" s="31"/>
      <c r="X95" s="31"/>
      <c r="Y95" s="31"/>
    </row>
    <row r="96" spans="2:27" s="31" customFormat="1" ht="15" customHeight="1">
      <c r="B96"/>
      <c r="C96"/>
      <c r="D96"/>
      <c r="E96"/>
      <c r="F96"/>
      <c r="G96"/>
      <c r="H96"/>
      <c r="I96"/>
      <c r="J96"/>
      <c r="K96"/>
      <c r="L96"/>
      <c r="M96"/>
      <c r="N96"/>
      <c r="S96" s="445"/>
      <c r="T96"/>
      <c r="U96"/>
      <c r="V96"/>
      <c r="W96"/>
      <c r="X96"/>
      <c r="Y96"/>
    </row>
    <row r="97" spans="15:18" ht="11.4" customHeight="1"/>
    <row r="98" spans="15:18" ht="11.4" customHeight="1"/>
    <row r="99" spans="15:18" ht="11.4" customHeight="1"/>
    <row r="100" spans="15:18" ht="11.4" customHeight="1"/>
    <row r="101" spans="15:18" ht="11.4" customHeight="1"/>
    <row r="102" spans="15:18" ht="11.4" customHeight="1"/>
    <row r="103" spans="15:18" ht="11.4" customHeight="1"/>
    <row r="104" spans="15:18" ht="11.4" customHeight="1"/>
    <row r="105" spans="15:18" ht="11.4" customHeight="1"/>
    <row r="106" spans="15:18" ht="15" customHeight="1">
      <c r="O106" s="52"/>
      <c r="P106" s="52"/>
      <c r="Q106" s="52"/>
      <c r="R106" s="52"/>
    </row>
  </sheetData>
  <sheetProtection algorithmName="SHA-512" hashValue="jQH4aikb9SAvaiajZm4Vkw7JrcWWSozi9b/I6ZQ4pHNMD1zaex0uaKc7X/JC7yhn6j1ufFBEhIu2C1pHaZu00g==" saltValue="UEq0ttAVHfW2o6exi692iw==" spinCount="100000" sheet="1" formatCells="0"/>
  <mergeCells count="73">
    <mergeCell ref="P31:Q31"/>
    <mergeCell ref="C50:C58"/>
    <mergeCell ref="D56:F58"/>
    <mergeCell ref="C59:H59"/>
    <mergeCell ref="B60:H60"/>
    <mergeCell ref="I60:K60"/>
    <mergeCell ref="M60:N60"/>
    <mergeCell ref="E37:G37"/>
    <mergeCell ref="C38:D40"/>
    <mergeCell ref="E38:G38"/>
    <mergeCell ref="I49:K49"/>
    <mergeCell ref="M49:N49"/>
    <mergeCell ref="I50:K50"/>
    <mergeCell ref="M50:N50"/>
    <mergeCell ref="I52:K52"/>
    <mergeCell ref="M52:N52"/>
    <mergeCell ref="G8:H8"/>
    <mergeCell ref="G4:M4"/>
    <mergeCell ref="G5:J5"/>
    <mergeCell ref="K5:L5"/>
    <mergeCell ref="N5:N6"/>
    <mergeCell ref="G6:M6"/>
    <mergeCell ref="B17:B30"/>
    <mergeCell ref="C17:C22"/>
    <mergeCell ref="D17:H17"/>
    <mergeCell ref="D18:H18"/>
    <mergeCell ref="D19:H19"/>
    <mergeCell ref="D20:H20"/>
    <mergeCell ref="D25:H25"/>
    <mergeCell ref="D22:H22"/>
    <mergeCell ref="C23:C24"/>
    <mergeCell ref="D23:H23"/>
    <mergeCell ref="D24:H24"/>
    <mergeCell ref="C26:C29"/>
    <mergeCell ref="D26:H26"/>
    <mergeCell ref="D27:H27"/>
    <mergeCell ref="D28:H28"/>
    <mergeCell ref="D29:H29"/>
    <mergeCell ref="G9:H9"/>
    <mergeCell ref="G10:H10"/>
    <mergeCell ref="G11:H11"/>
    <mergeCell ref="C16:H16"/>
    <mergeCell ref="D21:H21"/>
    <mergeCell ref="C30:H30"/>
    <mergeCell ref="I51:K51"/>
    <mergeCell ref="M51:N51"/>
    <mergeCell ref="E39:G39"/>
    <mergeCell ref="E40:G40"/>
    <mergeCell ref="C41:H41"/>
    <mergeCell ref="B42:H42"/>
    <mergeCell ref="I44:M44"/>
    <mergeCell ref="I45:M45"/>
    <mergeCell ref="B31:B41"/>
    <mergeCell ref="C31:F31"/>
    <mergeCell ref="D33:D37"/>
    <mergeCell ref="E33:G33"/>
    <mergeCell ref="E34:G34"/>
    <mergeCell ref="E35:G35"/>
    <mergeCell ref="E36:G36"/>
    <mergeCell ref="I53:K53"/>
    <mergeCell ref="M53:N53"/>
    <mergeCell ref="I54:K54"/>
    <mergeCell ref="M54:N54"/>
    <mergeCell ref="I55:K55"/>
    <mergeCell ref="M55:N55"/>
    <mergeCell ref="I59:K59"/>
    <mergeCell ref="M59:N59"/>
    <mergeCell ref="I56:K56"/>
    <mergeCell ref="M56:N56"/>
    <mergeCell ref="I57:K57"/>
    <mergeCell ref="M57:N57"/>
    <mergeCell ref="I58:K58"/>
    <mergeCell ref="M58:N58"/>
  </mergeCells>
  <phoneticPr fontId="4"/>
  <conditionalFormatting sqref="N26:N29">
    <cfRule type="expression" dxfId="56" priority="4">
      <formula>$P26="無"</formula>
    </cfRule>
  </conditionalFormatting>
  <dataValidations count="3">
    <dataValidation type="list" allowBlank="1" showInputMessage="1" showErrorMessage="1" sqref="D30:H30" xr:uid="{B134B7C0-AECE-4B5F-802E-F0CBCCD9C6E8}">
      <formula1>OFFSET(#REF!,0,0,COUNTA($V$36:$V$89),1)</formula1>
    </dataValidation>
    <dataValidation type="list" allowBlank="1" showInputMessage="1" showErrorMessage="1" sqref="D26:H29" xr:uid="{0C52521B-6CFA-4A08-88AC-E32219C0BF2B}">
      <formula1>OFFSET($R$17,,,COUNTA($R$17:$R$73)-COUNTBLANK($R$17:$R$73),1)</formula1>
    </dataValidation>
    <dataValidation type="list" showInputMessage="1" showErrorMessage="1" sqref="L21" xr:uid="{259C1B67-0B4B-4DD7-89DB-536FEEECD0F0}">
      <formula1>Q21:Q22</formula1>
    </dataValidation>
  </dataValidations>
  <printOptions horizontalCentered="1" verticalCentered="1"/>
  <pageMargins left="0.19685039370078741" right="0.19685039370078741" top="0.39370078740157483" bottom="0.39370078740157483" header="0.31496062992125984" footer="0.31496062992125984"/>
  <pageSetup paperSize="9" orientation="portrait" blackAndWhite="1" r:id="rId1"/>
  <legacyDrawing r:id="rId2"/>
  <extLst>
    <ext xmlns:x14="http://schemas.microsoft.com/office/spreadsheetml/2009/9/main" uri="{78C0D931-6437-407d-A8EE-F0AAD7539E65}">
      <x14:conditionalFormattings>
        <x14:conditionalFormatting xmlns:xm="http://schemas.microsoft.com/office/excel/2006/main">
          <x14:cfRule type="expression" priority="2" id="{F551FCDC-B00E-4EE1-9288-8227CBBBA64F}">
            <xm:f>'1_排出係数'!$P$4="任意"</xm:f>
            <x14:dxf>
              <numFmt numFmtId="196" formatCode="#,##0.00_ "/>
            </x14:dxf>
          </x14:cfRule>
          <x14:cfRule type="expression" priority="3" id="{EB9AC217-AD0D-4F09-949C-8D9E1087C1EB}">
            <xm:f>'1_排出係数'!$P$4="義務"</xm:f>
            <x14:dxf>
              <numFmt numFmtId="195" formatCode="#,##0_ "/>
            </x14:dxf>
          </x14:cfRule>
          <xm:sqref>G8:H11 M8:M11</xm:sqref>
        </x14:conditionalFormatting>
        <x14:conditionalFormatting xmlns:xm="http://schemas.microsoft.com/office/excel/2006/main">
          <x14:cfRule type="expression" priority="1" id="{0E29FEEA-B0E5-498E-8F6F-C566CC05C694}">
            <xm:f>AND('1_排出係数'!$E$4&lt;&gt;"",'1_排出係数'!$P$4="")</xm:f>
            <x14:dxf>
              <font>
                <b/>
                <i val="0"/>
                <color rgb="FFFF0000"/>
              </font>
              <fill>
                <patternFill>
                  <bgColor theme="0"/>
                </patternFill>
              </fill>
            </x14:dxf>
          </x14:cfRule>
          <xm:sqref>G4:M4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57B2F337-DEDE-453B-8489-ED6609A7498B}">
          <x14:formula1>
            <xm:f>'1_排出係数'!$X$56:$X$57</xm:f>
          </x14:formula1>
          <xm:sqref>E40:G40</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23</vt:i4>
      </vt:variant>
      <vt:variant>
        <vt:lpstr>名前付き一覧</vt:lpstr>
      </vt:variant>
      <vt:variant>
        <vt:i4>24</vt:i4>
      </vt:variant>
    </vt:vector>
  </HeadingPairs>
  <TitlesOfParts>
    <vt:vector size="47" baseType="lpstr">
      <vt:lpstr>0_総括</vt:lpstr>
      <vt:lpstr>1_排出係数</vt:lpstr>
      <vt:lpstr>3_工場等別実績</vt:lpstr>
      <vt:lpstr>2-1_使用量</vt:lpstr>
      <vt:lpstr>2-2_使用量</vt:lpstr>
      <vt:lpstr>2-3_使用量</vt:lpstr>
      <vt:lpstr>2-4_使用量</vt:lpstr>
      <vt:lpstr>2-5_使用量</vt:lpstr>
      <vt:lpstr>2-6_使用量</vt:lpstr>
      <vt:lpstr>2-7_使用量</vt:lpstr>
      <vt:lpstr>2-8_使用量</vt:lpstr>
      <vt:lpstr>2-9_使用量</vt:lpstr>
      <vt:lpstr>2-10_使用量</vt:lpstr>
      <vt:lpstr>2-11_使用量</vt:lpstr>
      <vt:lpstr>2-12_使用量</vt:lpstr>
      <vt:lpstr>2-13_使用量</vt:lpstr>
      <vt:lpstr>2-14_使用量</vt:lpstr>
      <vt:lpstr>2-15_使用量</vt:lpstr>
      <vt:lpstr>2-16_使用量</vt:lpstr>
      <vt:lpstr>2-17_使用量</vt:lpstr>
      <vt:lpstr>2-18_使用量</vt:lpstr>
      <vt:lpstr>2-19_使用量</vt:lpstr>
      <vt:lpstr>2-20_使用量</vt:lpstr>
      <vt:lpstr>'0_総括'!Print_Area</vt:lpstr>
      <vt:lpstr>'1_排出係数'!Print_Area</vt:lpstr>
      <vt:lpstr>'2-1_使用量'!Print_Area</vt:lpstr>
      <vt:lpstr>'2-10_使用量'!Print_Area</vt:lpstr>
      <vt:lpstr>'2-11_使用量'!Print_Area</vt:lpstr>
      <vt:lpstr>'2-12_使用量'!Print_Area</vt:lpstr>
      <vt:lpstr>'2-13_使用量'!Print_Area</vt:lpstr>
      <vt:lpstr>'2-14_使用量'!Print_Area</vt:lpstr>
      <vt:lpstr>'2-15_使用量'!Print_Area</vt:lpstr>
      <vt:lpstr>'2-16_使用量'!Print_Area</vt:lpstr>
      <vt:lpstr>'2-17_使用量'!Print_Area</vt:lpstr>
      <vt:lpstr>'2-18_使用量'!Print_Area</vt:lpstr>
      <vt:lpstr>'2-19_使用量'!Print_Area</vt:lpstr>
      <vt:lpstr>'2-2_使用量'!Print_Area</vt:lpstr>
      <vt:lpstr>'2-20_使用量'!Print_Area</vt:lpstr>
      <vt:lpstr>'2-3_使用量'!Print_Area</vt:lpstr>
      <vt:lpstr>'2-4_使用量'!Print_Area</vt:lpstr>
      <vt:lpstr>'2-5_使用量'!Print_Area</vt:lpstr>
      <vt:lpstr>'2-6_使用量'!Print_Area</vt:lpstr>
      <vt:lpstr>'2-7_使用量'!Print_Area</vt:lpstr>
      <vt:lpstr>'2-8_使用量'!Print_Area</vt:lpstr>
      <vt:lpstr>'2-9_使用量'!Print_Area</vt:lpstr>
      <vt:lpstr>'3_工場等別実績'!Print_Area</vt:lpstr>
      <vt:lpstr>低炭素電力メニュー</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2026-03-12T01:55:23Z</cp:lastPrinted>
  <dcterms:created xsi:type="dcterms:W3CDTF">2025-11-04T23:50:32Z</dcterms:created>
  <dcterms:modified xsi:type="dcterms:W3CDTF">2026-03-24T00:34:37Z</dcterms:modified>
</cp:coreProperties>
</file>