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12改正\3.溶込みVer\"/>
    </mc:Choice>
  </mc:AlternateContent>
  <xr:revisionPtr revIDLastSave="0" documentId="13_ncr:1_{084DE696-C08D-4D74-979A-369D4F370BE3}" xr6:coauthVersionLast="47" xr6:coauthVersionMax="47" xr10:uidLastSave="{00000000-0000-0000-0000-000000000000}"/>
  <bookViews>
    <workbookView xWindow="-28920" yWindow="-120" windowWidth="29040" windowHeight="15840" tabRatio="748" activeTab="4" xr2:uid="{00000000-000D-0000-FFFF-FFFF00000000}"/>
  </bookViews>
  <sheets>
    <sheet name="（はじめにお読みください）" sheetId="44" r:id="rId1"/>
    <sheet name="（別紙１）総括表" sheetId="20" r:id="rId2"/>
    <sheet name="（別紙２）申請額一覧" sheetId="69" r:id="rId3"/>
    <sheet name="（別紙３）右の個票シートに入力" sheetId="30" r:id="rId4"/>
    <sheet name="R5個票1" sheetId="78" r:id="rId5"/>
    <sheet name="R5個票2" sheetId="80" r:id="rId6"/>
    <sheet name="R5個票3" sheetId="81" r:id="rId7"/>
    <sheet name="集計用(入力しないでください)" sheetId="74" r:id="rId8"/>
  </sheets>
  <definedNames>
    <definedName name="_xlnm._FilterDatabase" localSheetId="7" hidden="1">'集計用(入力しないでください)'!$A$8:$AY$8</definedName>
    <definedName name="_xlnm.Print_Area" localSheetId="0">'（はじめにお読みください）'!$A$1:$E$19</definedName>
    <definedName name="_xlnm.Print_Area" localSheetId="1">'（別紙１）総括表'!$A$1:$AM$57</definedName>
    <definedName name="_xlnm.Print_Area" localSheetId="2">'（別紙２）申請額一覧'!$A$1:$AA$34</definedName>
    <definedName name="_xlnm.Print_Area" localSheetId="4">'R5個票1'!$A$1:$AN$235</definedName>
    <definedName name="_xlnm.Print_Area" localSheetId="5">'R5個票2'!$A$1:$AN$235</definedName>
    <definedName name="_xlnm.Print_Area" localSheetId="6">'R5個票3'!$A$1:$AN$235</definedName>
    <definedName name="_xlnm.Print_Area" localSheetId="7">'集計用(入力しないでください)'!$A$3:$AR$39</definedName>
    <definedName name="割増・賃金手当【職員派遣】" localSheetId="5">'R5個票2'!$A$326:$A$327</definedName>
    <definedName name="割増・賃金手当【職員派遣】" localSheetId="6">'R5個票3'!$A$326:$A$327</definedName>
    <definedName name="割増・賃金手当【職員派遣】">'R5個票1'!$A$326:$A$327</definedName>
    <definedName name="割増賃金・手当" localSheetId="4">'R5個票1'!$A$322:$A$323</definedName>
    <definedName name="割増賃金・手当" localSheetId="5">'R5個票2'!$A$322:$A$323</definedName>
    <definedName name="割増賃金・手当" localSheetId="6">'R5個票3'!$A$322:$A$323</definedName>
    <definedName name="割増賃金・手当">#REF!</definedName>
    <definedName name="割増賃金・手当【職員派遣】" localSheetId="5">'R5個票2'!$A$326:$A$327</definedName>
    <definedName name="割増賃金・手当【職員派遣】" localSheetId="6">'R5個票3'!$A$326:$A$327</definedName>
    <definedName name="割増賃金・手当【職員派遣】">'R5個票1'!$A$326:$A$327</definedName>
    <definedName name="協議対象" localSheetId="2">'（別紙２）申請額一覧'!$A$36:$A$38</definedName>
    <definedName name="協議対象" localSheetId="7">'集計用(入力しないでください)'!$P$40:$P$41</definedName>
    <definedName name="協議対象">#REF!</definedName>
    <definedName name="緊急雇用" localSheetId="4">'R5個票1'!$A$321</definedName>
    <definedName name="緊急雇用" localSheetId="5">'R5個票2'!$A$321</definedName>
    <definedName name="緊急雇用" localSheetId="6">'R5個票3'!$A$321</definedName>
    <definedName name="緊急雇用">#REF!</definedName>
    <definedName name="緊急雇用【職員派遣】" localSheetId="5">'R5個票2'!$A$325</definedName>
    <definedName name="緊急雇用【職員派遣】" localSheetId="6">'R5個票3'!$A$325</definedName>
    <definedName name="緊急雇用【職員派遣】">'R5個票1'!$A$325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4" i="78" l="1"/>
  <c r="Q186" i="80"/>
  <c r="Q185" i="80"/>
  <c r="Q184" i="80"/>
  <c r="Q183" i="80"/>
  <c r="Q182" i="80"/>
  <c r="Q181" i="80"/>
  <c r="Q180" i="80"/>
  <c r="Q179" i="80"/>
  <c r="Q178" i="80"/>
  <c r="Q186" i="81"/>
  <c r="Q185" i="81"/>
  <c r="Q184" i="81"/>
  <c r="Q183" i="81"/>
  <c r="Q182" i="81"/>
  <c r="Q181" i="81"/>
  <c r="Q180" i="81"/>
  <c r="Q179" i="81"/>
  <c r="Q178" i="81"/>
  <c r="Q186" i="78"/>
  <c r="Q185" i="78"/>
  <c r="Q184" i="78"/>
  <c r="Q183" i="78"/>
  <c r="Q182" i="78"/>
  <c r="Q181" i="78"/>
  <c r="Q180" i="78"/>
  <c r="Q179" i="78"/>
  <c r="Q178" i="78"/>
  <c r="Q177" i="80"/>
  <c r="Q177" i="81"/>
  <c r="Q177" i="78"/>
  <c r="C273" i="81"/>
  <c r="B273" i="81"/>
  <c r="C272" i="81"/>
  <c r="B272" i="81"/>
  <c r="C271" i="81"/>
  <c r="B271" i="81"/>
  <c r="C270" i="81"/>
  <c r="B270" i="81"/>
  <c r="C269" i="81"/>
  <c r="B269" i="81"/>
  <c r="C268" i="81"/>
  <c r="B268" i="81"/>
  <c r="C267" i="81"/>
  <c r="B267" i="81"/>
  <c r="C266" i="81"/>
  <c r="B266" i="81"/>
  <c r="C265" i="81"/>
  <c r="B265" i="81"/>
  <c r="C264" i="81"/>
  <c r="B264" i="81"/>
  <c r="C263" i="81"/>
  <c r="B263" i="81"/>
  <c r="C262" i="81"/>
  <c r="B262" i="81"/>
  <c r="C261" i="81"/>
  <c r="B261" i="81"/>
  <c r="C260" i="81"/>
  <c r="B260" i="81"/>
  <c r="C248" i="81"/>
  <c r="B248" i="81"/>
  <c r="C247" i="81"/>
  <c r="B247" i="81"/>
  <c r="AJ226" i="81"/>
  <c r="Q226" i="81"/>
  <c r="AJ225" i="81"/>
  <c r="Q225" i="81"/>
  <c r="AJ224" i="81"/>
  <c r="Q224" i="81"/>
  <c r="AJ223" i="81"/>
  <c r="Q223" i="81"/>
  <c r="AJ222" i="81"/>
  <c r="Q222" i="81"/>
  <c r="Q227" i="81" s="1"/>
  <c r="AL216" i="81"/>
  <c r="R216" i="81"/>
  <c r="AL215" i="81"/>
  <c r="R215" i="81"/>
  <c r="AL214" i="81"/>
  <c r="R214" i="81"/>
  <c r="AL213" i="81"/>
  <c r="R213" i="81"/>
  <c r="AL212" i="81"/>
  <c r="R212" i="81"/>
  <c r="R217" i="81" s="1"/>
  <c r="F63" i="81" s="1"/>
  <c r="F74" i="81" s="1"/>
  <c r="AJ204" i="81"/>
  <c r="Q204" i="81"/>
  <c r="AJ203" i="81"/>
  <c r="Q203" i="81"/>
  <c r="AJ202" i="81"/>
  <c r="Q202" i="81"/>
  <c r="Q205" i="81" s="1"/>
  <c r="AL196" i="81"/>
  <c r="R196" i="81"/>
  <c r="AL195" i="81"/>
  <c r="R195" i="81"/>
  <c r="AL194" i="81"/>
  <c r="R194" i="81"/>
  <c r="R197" i="81" s="1"/>
  <c r="F28" i="81" s="1"/>
  <c r="AO28" i="81" s="1"/>
  <c r="AO187" i="81"/>
  <c r="AJ186" i="81"/>
  <c r="AJ185" i="81"/>
  <c r="AJ184" i="81"/>
  <c r="AJ183" i="81"/>
  <c r="AJ182" i="81"/>
  <c r="AJ181" i="81"/>
  <c r="AJ180" i="81"/>
  <c r="AJ179" i="81"/>
  <c r="AJ178" i="81"/>
  <c r="AJ177" i="81"/>
  <c r="AL171" i="81"/>
  <c r="R171" i="81"/>
  <c r="AL170" i="81"/>
  <c r="R170" i="81"/>
  <c r="AL169" i="81"/>
  <c r="R169" i="81"/>
  <c r="AL168" i="81"/>
  <c r="R168" i="81"/>
  <c r="AL167" i="81"/>
  <c r="R167" i="81"/>
  <c r="R172" i="81" s="1"/>
  <c r="AP128" i="81"/>
  <c r="AO128" i="81"/>
  <c r="K124" i="81"/>
  <c r="K123" i="81"/>
  <c r="AA118" i="81"/>
  <c r="AE118" i="81" s="1"/>
  <c r="O118" i="81"/>
  <c r="S118" i="81" s="1"/>
  <c r="B118" i="81"/>
  <c r="AA117" i="81"/>
  <c r="AE117" i="81" s="1"/>
  <c r="O117" i="81"/>
  <c r="S117" i="81" s="1"/>
  <c r="AI117" i="81" s="1"/>
  <c r="B117" i="81"/>
  <c r="AA116" i="81"/>
  <c r="AE116" i="81" s="1"/>
  <c r="O116" i="81"/>
  <c r="S116" i="81" s="1"/>
  <c r="B116" i="81"/>
  <c r="AA115" i="81"/>
  <c r="AE115" i="81" s="1"/>
  <c r="O115" i="81"/>
  <c r="S115" i="81" s="1"/>
  <c r="AI115" i="81" s="1"/>
  <c r="B115" i="81"/>
  <c r="AA114" i="81"/>
  <c r="AE114" i="81" s="1"/>
  <c r="O114" i="81"/>
  <c r="S114" i="81" s="1"/>
  <c r="B114" i="81"/>
  <c r="AA57" i="81"/>
  <c r="F55" i="81"/>
  <c r="AI14" i="81" s="1"/>
  <c r="O14" i="81"/>
  <c r="C273" i="80"/>
  <c r="B273" i="80"/>
  <c r="C272" i="80"/>
  <c r="B272" i="80"/>
  <c r="C271" i="80"/>
  <c r="B271" i="80"/>
  <c r="C270" i="80"/>
  <c r="B270" i="80"/>
  <c r="C269" i="80"/>
  <c r="B269" i="80"/>
  <c r="C268" i="80"/>
  <c r="B268" i="80"/>
  <c r="C267" i="80"/>
  <c r="B267" i="80"/>
  <c r="C266" i="80"/>
  <c r="B266" i="80"/>
  <c r="C265" i="80"/>
  <c r="B265" i="80"/>
  <c r="C264" i="80"/>
  <c r="B264" i="80"/>
  <c r="C263" i="80"/>
  <c r="B263" i="80"/>
  <c r="C262" i="80"/>
  <c r="B262" i="80"/>
  <c r="C261" i="80"/>
  <c r="B261" i="80"/>
  <c r="C260" i="80"/>
  <c r="B260" i="80"/>
  <c r="C248" i="80"/>
  <c r="B248" i="80"/>
  <c r="C247" i="80"/>
  <c r="B247" i="80"/>
  <c r="AJ226" i="80"/>
  <c r="Q226" i="80"/>
  <c r="AJ225" i="80"/>
  <c r="Q225" i="80"/>
  <c r="AJ224" i="80"/>
  <c r="Q224" i="80"/>
  <c r="AJ223" i="80"/>
  <c r="Q223" i="80"/>
  <c r="AJ222" i="80"/>
  <c r="Q222" i="80"/>
  <c r="Q227" i="80" s="1"/>
  <c r="AL216" i="80"/>
  <c r="R216" i="80"/>
  <c r="AL215" i="80"/>
  <c r="R215" i="80"/>
  <c r="AL214" i="80"/>
  <c r="R214" i="80"/>
  <c r="AL213" i="80"/>
  <c r="R213" i="80"/>
  <c r="AL212" i="80"/>
  <c r="R212" i="80"/>
  <c r="R217" i="80" s="1"/>
  <c r="F63" i="80" s="1"/>
  <c r="F74" i="80" s="1"/>
  <c r="AJ204" i="80"/>
  <c r="Q204" i="80"/>
  <c r="AJ203" i="80"/>
  <c r="Q203" i="80"/>
  <c r="AJ202" i="80"/>
  <c r="Q202" i="80"/>
  <c r="Q205" i="80" s="1"/>
  <c r="AL196" i="80"/>
  <c r="R196" i="80"/>
  <c r="AL195" i="80"/>
  <c r="R195" i="80"/>
  <c r="AL194" i="80"/>
  <c r="R194" i="80"/>
  <c r="R197" i="80" s="1"/>
  <c r="F28" i="80" s="1"/>
  <c r="AO28" i="80" s="1"/>
  <c r="AO187" i="80"/>
  <c r="AJ186" i="80"/>
  <c r="AJ185" i="80"/>
  <c r="AJ184" i="80"/>
  <c r="AJ183" i="80"/>
  <c r="AJ182" i="80"/>
  <c r="AJ181" i="80"/>
  <c r="AJ180" i="80"/>
  <c r="AJ179" i="80"/>
  <c r="AJ178" i="80"/>
  <c r="AJ177" i="80"/>
  <c r="AL171" i="80"/>
  <c r="R171" i="80"/>
  <c r="AL170" i="80"/>
  <c r="R170" i="80"/>
  <c r="AL169" i="80"/>
  <c r="R169" i="80"/>
  <c r="AL168" i="80"/>
  <c r="R168" i="80"/>
  <c r="AL167" i="80"/>
  <c r="R167" i="80"/>
  <c r="AP128" i="80"/>
  <c r="AO128" i="80"/>
  <c r="K124" i="80"/>
  <c r="K123" i="80"/>
  <c r="AA118" i="80"/>
  <c r="AE118" i="80" s="1"/>
  <c r="O118" i="80"/>
  <c r="S118" i="80" s="1"/>
  <c r="B118" i="80"/>
  <c r="AA117" i="80"/>
  <c r="AE117" i="80" s="1"/>
  <c r="O117" i="80"/>
  <c r="S117" i="80" s="1"/>
  <c r="B117" i="80"/>
  <c r="AA116" i="80"/>
  <c r="AE116" i="80" s="1"/>
  <c r="O116" i="80"/>
  <c r="S116" i="80" s="1"/>
  <c r="B116" i="80"/>
  <c r="AA115" i="80"/>
  <c r="AE115" i="80" s="1"/>
  <c r="O115" i="80"/>
  <c r="S115" i="80" s="1"/>
  <c r="B115" i="80"/>
  <c r="AA114" i="80"/>
  <c r="AE114" i="80" s="1"/>
  <c r="O114" i="80"/>
  <c r="S114" i="80" s="1"/>
  <c r="B114" i="80"/>
  <c r="F55" i="80"/>
  <c r="AI14" i="80" s="1"/>
  <c r="O14" i="80"/>
  <c r="AJ224" i="78"/>
  <c r="AJ225" i="78"/>
  <c r="AJ223" i="78"/>
  <c r="AJ222" i="78"/>
  <c r="R169" i="78"/>
  <c r="AO187" i="78"/>
  <c r="AJ186" i="78"/>
  <c r="AJ185" i="78"/>
  <c r="AJ184" i="78"/>
  <c r="AJ183" i="78"/>
  <c r="AJ182" i="78"/>
  <c r="AJ181" i="78"/>
  <c r="AJ180" i="78"/>
  <c r="AJ179" i="78"/>
  <c r="AJ178" i="78"/>
  <c r="AJ177" i="78"/>
  <c r="AE119" i="81" l="1"/>
  <c r="Q187" i="80"/>
  <c r="AI116" i="80"/>
  <c r="AI118" i="80"/>
  <c r="Q187" i="81"/>
  <c r="AI114" i="81"/>
  <c r="AI116" i="81"/>
  <c r="AI118" i="81"/>
  <c r="F26" i="81"/>
  <c r="F48" i="81" s="1"/>
  <c r="R172" i="80"/>
  <c r="F26" i="80" s="1"/>
  <c r="F48" i="80" s="1"/>
  <c r="Y14" i="80" s="1"/>
  <c r="I10" i="80" s="1"/>
  <c r="AA57" i="80"/>
  <c r="AI57" i="81"/>
  <c r="I11" i="81" s="1"/>
  <c r="AI121" i="81"/>
  <c r="S119" i="81"/>
  <c r="AI119" i="81" s="1"/>
  <c r="AI120" i="81" s="1"/>
  <c r="I12" i="81" s="1"/>
  <c r="S119" i="80"/>
  <c r="AI114" i="80"/>
  <c r="AE119" i="80"/>
  <c r="AI115" i="80"/>
  <c r="AI117" i="80"/>
  <c r="AI121" i="80"/>
  <c r="AI57" i="80"/>
  <c r="I11" i="80" s="1"/>
  <c r="AO14" i="81" l="1"/>
  <c r="Y14" i="81"/>
  <c r="I10" i="81" s="1"/>
  <c r="AI119" i="80"/>
  <c r="AI120" i="80" l="1"/>
  <c r="I12" i="80" s="1"/>
  <c r="AO14" i="80"/>
  <c r="C273" i="78" l="1"/>
  <c r="B273" i="78"/>
  <c r="C272" i="78"/>
  <c r="B272" i="78"/>
  <c r="C271" i="78"/>
  <c r="B271" i="78"/>
  <c r="C270" i="78"/>
  <c r="B270" i="78"/>
  <c r="C269" i="78"/>
  <c r="B269" i="78"/>
  <c r="C268" i="78"/>
  <c r="B268" i="78"/>
  <c r="C267" i="78"/>
  <c r="B267" i="78"/>
  <c r="C266" i="78"/>
  <c r="AA57" i="78" s="1"/>
  <c r="B266" i="78"/>
  <c r="C265" i="78"/>
  <c r="B265" i="78"/>
  <c r="C264" i="78"/>
  <c r="B264" i="78"/>
  <c r="C263" i="78"/>
  <c r="B263" i="78"/>
  <c r="C262" i="78"/>
  <c r="B262" i="78"/>
  <c r="C261" i="78"/>
  <c r="B261" i="78"/>
  <c r="C260" i="78"/>
  <c r="B260" i="78"/>
  <c r="C248" i="78"/>
  <c r="B248" i="78"/>
  <c r="C247" i="78"/>
  <c r="B247" i="78"/>
  <c r="AJ226" i="78"/>
  <c r="Q226" i="78"/>
  <c r="Q225" i="78"/>
  <c r="Q224" i="78"/>
  <c r="Q223" i="78"/>
  <c r="Q222" i="78"/>
  <c r="AL216" i="78"/>
  <c r="R216" i="78"/>
  <c r="AL215" i="78"/>
  <c r="R215" i="78"/>
  <c r="AL214" i="78"/>
  <c r="R214" i="78"/>
  <c r="AL213" i="78"/>
  <c r="R213" i="78"/>
  <c r="AL212" i="78"/>
  <c r="R212" i="78"/>
  <c r="R217" i="78" s="1"/>
  <c r="AJ204" i="78"/>
  <c r="Q204" i="78"/>
  <c r="AJ203" i="78"/>
  <c r="Q203" i="78"/>
  <c r="AJ202" i="78"/>
  <c r="Q202" i="78"/>
  <c r="Q205" i="78" s="1"/>
  <c r="AL196" i="78"/>
  <c r="R196" i="78"/>
  <c r="AL195" i="78"/>
  <c r="R195" i="78"/>
  <c r="AL194" i="78"/>
  <c r="R194" i="78"/>
  <c r="AL171" i="78"/>
  <c r="R171" i="78"/>
  <c r="AL170" i="78"/>
  <c r="R170" i="78"/>
  <c r="AL169" i="78"/>
  <c r="AL168" i="78"/>
  <c r="R168" i="78"/>
  <c r="AL167" i="78"/>
  <c r="R167" i="78"/>
  <c r="AP128" i="78"/>
  <c r="AO128" i="78"/>
  <c r="K124" i="78"/>
  <c r="K123" i="78"/>
  <c r="AA118" i="78"/>
  <c r="AE118" i="78" s="1"/>
  <c r="O118" i="78"/>
  <c r="S118" i="78" s="1"/>
  <c r="B118" i="78"/>
  <c r="AA117" i="78"/>
  <c r="AE117" i="78" s="1"/>
  <c r="O117" i="78"/>
  <c r="S117" i="78" s="1"/>
  <c r="B117" i="78"/>
  <c r="AA116" i="78"/>
  <c r="AE116" i="78" s="1"/>
  <c r="O116" i="78"/>
  <c r="S116" i="78" s="1"/>
  <c r="B116" i="78"/>
  <c r="AA115" i="78"/>
  <c r="AE115" i="78" s="1"/>
  <c r="O115" i="78"/>
  <c r="S115" i="78" s="1"/>
  <c r="B115" i="78"/>
  <c r="AA114" i="78"/>
  <c r="AE114" i="78" s="1"/>
  <c r="O114" i="78"/>
  <c r="S114" i="78" s="1"/>
  <c r="B114" i="78"/>
  <c r="F55" i="78"/>
  <c r="AI14" i="78" s="1"/>
  <c r="O14" i="78"/>
  <c r="W10" i="74"/>
  <c r="X10" i="74"/>
  <c r="R172" i="78" l="1"/>
  <c r="F63" i="78"/>
  <c r="F74" i="78" s="1"/>
  <c r="AI121" i="78" s="1"/>
  <c r="Q227" i="78"/>
  <c r="R197" i="78"/>
  <c r="F28" i="78" s="1"/>
  <c r="AO28" i="78" s="1"/>
  <c r="Q187" i="78"/>
  <c r="F26" i="78" s="1"/>
  <c r="AI118" i="78"/>
  <c r="AI116" i="78"/>
  <c r="S119" i="78"/>
  <c r="AI114" i="78"/>
  <c r="AE119" i="78"/>
  <c r="AI115" i="78"/>
  <c r="AI117" i="78"/>
  <c r="A38" i="74"/>
  <c r="A37" i="74"/>
  <c r="A36" i="74"/>
  <c r="A35" i="74"/>
  <c r="S35" i="74" s="1"/>
  <c r="A34" i="74"/>
  <c r="A33" i="74"/>
  <c r="Q33" i="74" s="1"/>
  <c r="A32" i="74"/>
  <c r="A31" i="74"/>
  <c r="S31" i="74" s="1"/>
  <c r="A30" i="74"/>
  <c r="A29" i="74"/>
  <c r="A28" i="74"/>
  <c r="A27" i="74"/>
  <c r="A26" i="74"/>
  <c r="A25" i="74"/>
  <c r="S25" i="74" s="1"/>
  <c r="A24" i="74"/>
  <c r="A23" i="74"/>
  <c r="A22" i="74"/>
  <c r="A21" i="74"/>
  <c r="P21" i="74" s="1"/>
  <c r="A20" i="74"/>
  <c r="A19" i="74"/>
  <c r="A18" i="74"/>
  <c r="A17" i="74"/>
  <c r="A16" i="74"/>
  <c r="A15" i="74"/>
  <c r="A14" i="74"/>
  <c r="A13" i="74"/>
  <c r="P13" i="74" s="1"/>
  <c r="A12" i="74"/>
  <c r="A11" i="74"/>
  <c r="P11" i="74" s="1"/>
  <c r="A10" i="74"/>
  <c r="A9" i="74"/>
  <c r="P15" i="74"/>
  <c r="P23" i="74"/>
  <c r="AL26" i="74"/>
  <c r="S27" i="74"/>
  <c r="AL28" i="74"/>
  <c r="AL30" i="74"/>
  <c r="AL34" i="74"/>
  <c r="AL36" i="74"/>
  <c r="AL38" i="74"/>
  <c r="G37" i="74"/>
  <c r="S29" i="74"/>
  <c r="P19" i="74"/>
  <c r="P9" i="74"/>
  <c r="B9" i="74"/>
  <c r="AL32" i="74"/>
  <c r="AL24" i="74"/>
  <c r="P17" i="74"/>
  <c r="AI57" i="78" l="1"/>
  <c r="I11" i="78" s="1"/>
  <c r="F48" i="78"/>
  <c r="Y14" i="78" s="1"/>
  <c r="I10" i="78" s="1"/>
  <c r="AI119" i="78"/>
  <c r="AL25" i="74"/>
  <c r="AL27" i="74"/>
  <c r="AL29" i="74"/>
  <c r="AL31" i="74"/>
  <c r="AL33" i="74"/>
  <c r="AL35" i="74"/>
  <c r="AL37" i="74"/>
  <c r="D25" i="74"/>
  <c r="B25" i="74" s="1"/>
  <c r="D27" i="74"/>
  <c r="B27" i="74" s="1"/>
  <c r="D31" i="74"/>
  <c r="B31" i="74" s="1"/>
  <c r="AK10" i="74"/>
  <c r="Z10" i="74"/>
  <c r="AG10" i="74"/>
  <c r="AI10" i="74"/>
  <c r="AD10" i="74"/>
  <c r="AK12" i="74"/>
  <c r="Z12" i="74"/>
  <c r="AG12" i="74"/>
  <c r="AI12" i="74"/>
  <c r="AD12" i="74"/>
  <c r="AK14" i="74"/>
  <c r="Z14" i="74"/>
  <c r="AG14" i="74"/>
  <c r="AI14" i="74"/>
  <c r="AD14" i="74"/>
  <c r="AK16" i="74"/>
  <c r="Z16" i="74"/>
  <c r="AG16" i="74"/>
  <c r="AI16" i="74"/>
  <c r="AD16" i="74"/>
  <c r="AK18" i="74"/>
  <c r="Z18" i="74"/>
  <c r="AG18" i="74"/>
  <c r="AI18" i="74"/>
  <c r="AD18" i="74"/>
  <c r="AK20" i="74"/>
  <c r="Z20" i="74"/>
  <c r="AG20" i="74"/>
  <c r="AI20" i="74"/>
  <c r="AD20" i="74"/>
  <c r="AK22" i="74"/>
  <c r="Z22" i="74"/>
  <c r="AG22" i="74"/>
  <c r="AI22" i="74"/>
  <c r="AD22" i="74"/>
  <c r="AK24" i="74"/>
  <c r="Z24" i="74"/>
  <c r="Y24" i="74"/>
  <c r="AJ24" i="74"/>
  <c r="AH24" i="74"/>
  <c r="AF24" i="74"/>
  <c r="AD24" i="74"/>
  <c r="AI24" i="74"/>
  <c r="AG24" i="74"/>
  <c r="AE24" i="74"/>
  <c r="AC24" i="74"/>
  <c r="AK26" i="74"/>
  <c r="Z26" i="74"/>
  <c r="Y26" i="74"/>
  <c r="AJ26" i="74"/>
  <c r="AH26" i="74"/>
  <c r="AF26" i="74"/>
  <c r="AD26" i="74"/>
  <c r="AI26" i="74"/>
  <c r="AG26" i="74"/>
  <c r="AE26" i="74"/>
  <c r="AC26" i="74"/>
  <c r="AK28" i="74"/>
  <c r="Z28" i="74"/>
  <c r="AJ28" i="74"/>
  <c r="AH28" i="74"/>
  <c r="AF28" i="74"/>
  <c r="AD28" i="74"/>
  <c r="Y28" i="74"/>
  <c r="AG28" i="74"/>
  <c r="AC28" i="74"/>
  <c r="AI28" i="74"/>
  <c r="AE28" i="74"/>
  <c r="AK30" i="74"/>
  <c r="Z30" i="74"/>
  <c r="AJ30" i="74"/>
  <c r="AH30" i="74"/>
  <c r="AF30" i="74"/>
  <c r="AD30" i="74"/>
  <c r="Y30" i="74"/>
  <c r="AG30" i="74"/>
  <c r="AC30" i="74"/>
  <c r="AI30" i="74"/>
  <c r="AE30" i="74"/>
  <c r="AK32" i="74"/>
  <c r="Z32" i="74"/>
  <c r="AJ32" i="74"/>
  <c r="AH32" i="74"/>
  <c r="AF32" i="74"/>
  <c r="AD32" i="74"/>
  <c r="Y32" i="74"/>
  <c r="AG32" i="74"/>
  <c r="AC32" i="74"/>
  <c r="AI32" i="74"/>
  <c r="AE32" i="74"/>
  <c r="S32" i="74"/>
  <c r="Q32" i="74"/>
  <c r="O32" i="74"/>
  <c r="AK34" i="74"/>
  <c r="Z34" i="74"/>
  <c r="AJ34" i="74"/>
  <c r="AH34" i="74"/>
  <c r="AF34" i="74"/>
  <c r="AD34" i="74"/>
  <c r="Y34" i="74"/>
  <c r="AG34" i="74"/>
  <c r="AC34" i="74"/>
  <c r="AI34" i="74"/>
  <c r="AE34" i="74"/>
  <c r="S34" i="74"/>
  <c r="Q34" i="74"/>
  <c r="O34" i="74"/>
  <c r="AK36" i="74"/>
  <c r="Z36" i="74"/>
  <c r="AJ36" i="74"/>
  <c r="AH36" i="74"/>
  <c r="AF36" i="74"/>
  <c r="AD36" i="74"/>
  <c r="Y36" i="74"/>
  <c r="AG36" i="74"/>
  <c r="AC36" i="74"/>
  <c r="T36" i="74"/>
  <c r="AI36" i="74"/>
  <c r="AE36" i="74"/>
  <c r="S36" i="74"/>
  <c r="Q36" i="74"/>
  <c r="O36" i="74"/>
  <c r="AK38" i="74"/>
  <c r="Z38" i="74"/>
  <c r="AJ38" i="74"/>
  <c r="AH38" i="74"/>
  <c r="AF38" i="74"/>
  <c r="AD38" i="74"/>
  <c r="Y38" i="74"/>
  <c r="AI38" i="74"/>
  <c r="AG38" i="74"/>
  <c r="AC38" i="74"/>
  <c r="T38" i="74"/>
  <c r="R38" i="74"/>
  <c r="P38" i="74"/>
  <c r="N38" i="74"/>
  <c r="AE38" i="74"/>
  <c r="S38" i="74"/>
  <c r="Q38" i="74"/>
  <c r="O38" i="74"/>
  <c r="D24" i="74"/>
  <c r="B24" i="74" s="1"/>
  <c r="D26" i="74"/>
  <c r="B26" i="74" s="1"/>
  <c r="D28" i="74"/>
  <c r="B28" i="74" s="1"/>
  <c r="D30" i="74"/>
  <c r="D32" i="74"/>
  <c r="B32" i="74" s="1"/>
  <c r="D34" i="74"/>
  <c r="B34" i="74" s="1"/>
  <c r="D36" i="74"/>
  <c r="B36" i="74" s="1"/>
  <c r="D38" i="74"/>
  <c r="F10" i="74"/>
  <c r="F12" i="74"/>
  <c r="F14" i="74"/>
  <c r="F16" i="74"/>
  <c r="F18" i="74"/>
  <c r="F20" i="74"/>
  <c r="F22" i="74"/>
  <c r="E24" i="74"/>
  <c r="G24" i="74"/>
  <c r="E25" i="74"/>
  <c r="G25" i="74"/>
  <c r="E26" i="74"/>
  <c r="G26" i="74"/>
  <c r="E27" i="74"/>
  <c r="G27" i="74"/>
  <c r="E28" i="74"/>
  <c r="G28" i="74"/>
  <c r="E29" i="74"/>
  <c r="G29" i="74"/>
  <c r="E30" i="74"/>
  <c r="G30" i="74"/>
  <c r="E31" i="74"/>
  <c r="G31" i="74"/>
  <c r="E32" i="74"/>
  <c r="G32" i="74"/>
  <c r="E33" i="74"/>
  <c r="G33" i="74"/>
  <c r="E34" i="74"/>
  <c r="G34" i="74"/>
  <c r="E35" i="74"/>
  <c r="G35" i="74"/>
  <c r="E36" i="74"/>
  <c r="G36" i="74"/>
  <c r="E37" i="74"/>
  <c r="E38" i="74"/>
  <c r="G38" i="74"/>
  <c r="P10" i="74"/>
  <c r="P12" i="74"/>
  <c r="P14" i="74"/>
  <c r="P16" i="74"/>
  <c r="P18" i="74"/>
  <c r="P20" i="74"/>
  <c r="P22" i="74"/>
  <c r="N24" i="74"/>
  <c r="P24" i="74"/>
  <c r="R24" i="74"/>
  <c r="T24" i="74"/>
  <c r="O25" i="74"/>
  <c r="Q25" i="74"/>
  <c r="N26" i="74"/>
  <c r="P26" i="74"/>
  <c r="R26" i="74"/>
  <c r="T26" i="74"/>
  <c r="O27" i="74"/>
  <c r="Q27" i="74"/>
  <c r="N28" i="74"/>
  <c r="P28" i="74"/>
  <c r="R28" i="74"/>
  <c r="T28" i="74"/>
  <c r="O29" i="74"/>
  <c r="Q29" i="74"/>
  <c r="N30" i="74"/>
  <c r="P30" i="74"/>
  <c r="R30" i="74"/>
  <c r="T30" i="74"/>
  <c r="O31" i="74"/>
  <c r="Q31" i="74"/>
  <c r="P32" i="74"/>
  <c r="T32" i="74"/>
  <c r="N34" i="74"/>
  <c r="R34" i="74"/>
  <c r="O35" i="74"/>
  <c r="P36" i="74"/>
  <c r="AK9" i="74"/>
  <c r="AI9" i="74"/>
  <c r="AD9" i="74"/>
  <c r="AG9" i="74"/>
  <c r="Z9" i="74"/>
  <c r="Z11" i="74"/>
  <c r="AK11" i="74"/>
  <c r="AI11" i="74"/>
  <c r="AD11" i="74"/>
  <c r="AG11" i="74"/>
  <c r="Z13" i="74"/>
  <c r="AI13" i="74"/>
  <c r="AD13" i="74"/>
  <c r="AG13" i="74"/>
  <c r="Z15" i="74"/>
  <c r="AK15" i="74"/>
  <c r="AI15" i="74"/>
  <c r="AD15" i="74"/>
  <c r="AG15" i="74"/>
  <c r="Z17" i="74"/>
  <c r="AK17" i="74"/>
  <c r="AI17" i="74"/>
  <c r="AD17" i="74"/>
  <c r="AG17" i="74"/>
  <c r="Z19" i="74"/>
  <c r="AK19" i="74"/>
  <c r="AI19" i="74"/>
  <c r="AD19" i="74"/>
  <c r="AG19" i="74"/>
  <c r="Z21" i="74"/>
  <c r="AK21" i="74"/>
  <c r="AI21" i="74"/>
  <c r="AD21" i="74"/>
  <c r="AG21" i="74"/>
  <c r="Z23" i="74"/>
  <c r="AK23" i="74"/>
  <c r="AI23" i="74"/>
  <c r="AD23" i="74"/>
  <c r="AG23" i="74"/>
  <c r="Z25" i="74"/>
  <c r="AK25" i="74"/>
  <c r="Y25" i="74"/>
  <c r="AJ25" i="74"/>
  <c r="AH25" i="74"/>
  <c r="AF25" i="74"/>
  <c r="AD25" i="74"/>
  <c r="AI25" i="74"/>
  <c r="AG25" i="74"/>
  <c r="AE25" i="74"/>
  <c r="AC25" i="74"/>
  <c r="Z27" i="74"/>
  <c r="AJ27" i="74"/>
  <c r="AK27" i="74"/>
  <c r="Y27" i="74"/>
  <c r="AH27" i="74"/>
  <c r="AF27" i="74"/>
  <c r="AD27" i="74"/>
  <c r="AI27" i="74"/>
  <c r="AG27" i="74"/>
  <c r="AE27" i="74"/>
  <c r="AC27" i="74"/>
  <c r="Z29" i="74"/>
  <c r="AJ29" i="74"/>
  <c r="AH29" i="74"/>
  <c r="AF29" i="74"/>
  <c r="AD29" i="74"/>
  <c r="AK29" i="74"/>
  <c r="Y29" i="74"/>
  <c r="AG29" i="74"/>
  <c r="AC29" i="74"/>
  <c r="AI29" i="74"/>
  <c r="AE29" i="74"/>
  <c r="Z31" i="74"/>
  <c r="AJ31" i="74"/>
  <c r="AH31" i="74"/>
  <c r="AF31" i="74"/>
  <c r="AD31" i="74"/>
  <c r="AK31" i="74"/>
  <c r="Y31" i="74"/>
  <c r="AG31" i="74"/>
  <c r="AC31" i="74"/>
  <c r="AI31" i="74"/>
  <c r="AE31" i="74"/>
  <c r="T31" i="74"/>
  <c r="Z33" i="74"/>
  <c r="AJ33" i="74"/>
  <c r="AH33" i="74"/>
  <c r="AF33" i="74"/>
  <c r="AD33" i="74"/>
  <c r="AK33" i="74"/>
  <c r="Y33" i="74"/>
  <c r="AG33" i="74"/>
  <c r="AC33" i="74"/>
  <c r="AI33" i="74"/>
  <c r="AE33" i="74"/>
  <c r="T33" i="74"/>
  <c r="R33" i="74"/>
  <c r="P33" i="74"/>
  <c r="N33" i="74"/>
  <c r="Z35" i="74"/>
  <c r="AJ35" i="74"/>
  <c r="AH35" i="74"/>
  <c r="AF35" i="74"/>
  <c r="AD35" i="74"/>
  <c r="AK35" i="74"/>
  <c r="Y35" i="74"/>
  <c r="AG35" i="74"/>
  <c r="AC35" i="74"/>
  <c r="AI35" i="74"/>
  <c r="AE35" i="74"/>
  <c r="T35" i="74"/>
  <c r="R35" i="74"/>
  <c r="P35" i="74"/>
  <c r="N35" i="74"/>
  <c r="Z37" i="74"/>
  <c r="AJ37" i="74"/>
  <c r="AH37" i="74"/>
  <c r="AF37" i="74"/>
  <c r="AD37" i="74"/>
  <c r="AK37" i="74"/>
  <c r="Y37" i="74"/>
  <c r="AG37" i="74"/>
  <c r="AC37" i="74"/>
  <c r="S37" i="74"/>
  <c r="Q37" i="74"/>
  <c r="O37" i="74"/>
  <c r="AI37" i="74"/>
  <c r="AE37" i="74"/>
  <c r="T37" i="74"/>
  <c r="R37" i="74"/>
  <c r="P37" i="74"/>
  <c r="N37" i="74"/>
  <c r="D29" i="74"/>
  <c r="B29" i="74" s="1"/>
  <c r="D33" i="74"/>
  <c r="B33" i="74" s="1"/>
  <c r="D35" i="74"/>
  <c r="B35" i="74" s="1"/>
  <c r="D37" i="74"/>
  <c r="B37" i="74" s="1"/>
  <c r="F9" i="74"/>
  <c r="F11" i="74"/>
  <c r="F13" i="74"/>
  <c r="F15" i="74"/>
  <c r="F17" i="74"/>
  <c r="F19" i="74"/>
  <c r="F21" i="74"/>
  <c r="F23" i="74"/>
  <c r="F24" i="74"/>
  <c r="M24" i="74"/>
  <c r="F25" i="74"/>
  <c r="M25" i="74"/>
  <c r="F26" i="74"/>
  <c r="M26" i="74"/>
  <c r="F27" i="74"/>
  <c r="M27" i="74"/>
  <c r="F28" i="74"/>
  <c r="M28" i="74"/>
  <c r="F29" i="74"/>
  <c r="M29" i="74"/>
  <c r="F30" i="74"/>
  <c r="M30" i="74"/>
  <c r="F31" i="74"/>
  <c r="M31" i="74"/>
  <c r="F32" i="74"/>
  <c r="M32" i="74"/>
  <c r="F33" i="74"/>
  <c r="M33" i="74"/>
  <c r="F34" i="74"/>
  <c r="M34" i="74"/>
  <c r="F35" i="74"/>
  <c r="M35" i="74"/>
  <c r="F36" i="74"/>
  <c r="M36" i="74"/>
  <c r="F37" i="74"/>
  <c r="M37" i="74"/>
  <c r="F38" i="74"/>
  <c r="M38" i="74"/>
  <c r="S9" i="74"/>
  <c r="S10" i="74"/>
  <c r="S11" i="74"/>
  <c r="S12" i="74"/>
  <c r="S13" i="74"/>
  <c r="S14" i="74"/>
  <c r="S15" i="74"/>
  <c r="S16" i="74"/>
  <c r="S17" i="74"/>
  <c r="S18" i="74"/>
  <c r="S19" i="74"/>
  <c r="S20" i="74"/>
  <c r="S21" i="74"/>
  <c r="S22" i="74"/>
  <c r="S23" i="74"/>
  <c r="O24" i="74"/>
  <c r="Q24" i="74"/>
  <c r="S24" i="74"/>
  <c r="N25" i="74"/>
  <c r="P25" i="74"/>
  <c r="R25" i="74"/>
  <c r="T25" i="74"/>
  <c r="O26" i="74"/>
  <c r="Q26" i="74"/>
  <c r="S26" i="74"/>
  <c r="N27" i="74"/>
  <c r="P27" i="74"/>
  <c r="R27" i="74"/>
  <c r="T27" i="74"/>
  <c r="O28" i="74"/>
  <c r="Q28" i="74"/>
  <c r="S28" i="74"/>
  <c r="N29" i="74"/>
  <c r="P29" i="74"/>
  <c r="R29" i="74"/>
  <c r="T29" i="74"/>
  <c r="O30" i="74"/>
  <c r="Q30" i="74"/>
  <c r="S30" i="74"/>
  <c r="N31" i="74"/>
  <c r="P31" i="74"/>
  <c r="R31" i="74"/>
  <c r="N32" i="74"/>
  <c r="R32" i="74"/>
  <c r="O33" i="74"/>
  <c r="S33" i="74"/>
  <c r="P34" i="74"/>
  <c r="T34" i="74"/>
  <c r="Q35" i="74"/>
  <c r="N36" i="74"/>
  <c r="R36" i="74"/>
  <c r="C24" i="74"/>
  <c r="C28" i="74"/>
  <c r="C32" i="74"/>
  <c r="C36" i="74"/>
  <c r="C27" i="74"/>
  <c r="C29" i="74"/>
  <c r="C35" i="74"/>
  <c r="AI120" i="78" l="1"/>
  <c r="I12" i="78" s="1"/>
  <c r="C37" i="74"/>
  <c r="C33" i="74"/>
  <c r="C25" i="74"/>
  <c r="C34" i="74"/>
  <c r="P2" i="74"/>
  <c r="Z2" i="74"/>
  <c r="AD2" i="74"/>
  <c r="B38" i="74"/>
  <c r="C38" i="74"/>
  <c r="B30" i="74"/>
  <c r="C30" i="74"/>
  <c r="C31" i="74"/>
  <c r="C26" i="74"/>
  <c r="S2" i="74"/>
  <c r="AG2" i="74"/>
  <c r="AI2" i="74"/>
  <c r="AM9" i="74" l="1"/>
  <c r="AN9" i="74"/>
  <c r="AR9" i="74" l="1"/>
  <c r="AQ9" i="74"/>
  <c r="AP9" i="74"/>
  <c r="AO9" i="74"/>
  <c r="X26" i="69" l="1"/>
  <c r="S26" i="69"/>
  <c r="N26" i="69"/>
  <c r="I26" i="69"/>
  <c r="Z25" i="69"/>
  <c r="P25" i="69"/>
  <c r="Z24" i="69"/>
  <c r="P24" i="69"/>
  <c r="Z23" i="69"/>
  <c r="P23" i="69"/>
  <c r="Z22" i="69"/>
  <c r="P22" i="69"/>
  <c r="Z21" i="69"/>
  <c r="P21" i="69"/>
  <c r="Z20" i="69"/>
  <c r="P20" i="69"/>
  <c r="Z19" i="69"/>
  <c r="P19" i="69"/>
  <c r="Z18" i="69"/>
  <c r="P18" i="69"/>
  <c r="Z17" i="69"/>
  <c r="P17" i="69"/>
  <c r="Z16" i="69"/>
  <c r="P16" i="69"/>
  <c r="Z15" i="69"/>
  <c r="AK13" i="74" s="1"/>
  <c r="P15" i="69"/>
  <c r="Z14" i="69"/>
  <c r="P14" i="69"/>
  <c r="Z13" i="69"/>
  <c r="P13" i="69"/>
  <c r="Z12" i="69"/>
  <c r="P12" i="69"/>
  <c r="Z11" i="69"/>
  <c r="P11" i="69"/>
  <c r="P26" i="69" l="1"/>
  <c r="Z26" i="69"/>
  <c r="AK2" i="74" l="1"/>
  <c r="AK1" i="74" s="1"/>
  <c r="AA36" i="74" l="1"/>
  <c r="AA18" i="74"/>
  <c r="W27" i="74"/>
  <c r="W32" i="74"/>
  <c r="AB18" i="74"/>
  <c r="I11" i="74"/>
  <c r="AB37" i="74"/>
  <c r="D11" i="69"/>
  <c r="I36" i="74"/>
  <c r="L10" i="74"/>
  <c r="L23" i="74"/>
  <c r="W38" i="74"/>
  <c r="AA34" i="74"/>
  <c r="AA11" i="74"/>
  <c r="X19" i="74"/>
  <c r="E14" i="69"/>
  <c r="I34" i="74"/>
  <c r="W25" i="74"/>
  <c r="H28" i="74"/>
  <c r="AA20" i="74"/>
  <c r="K10" i="74"/>
  <c r="L16" i="74"/>
  <c r="H12" i="74"/>
  <c r="AB13" i="74"/>
  <c r="H23" i="74"/>
  <c r="AA16" i="74"/>
  <c r="X24" i="74"/>
  <c r="K11" i="74"/>
  <c r="H24" i="74"/>
  <c r="AA24" i="74"/>
  <c r="AA9" i="74"/>
  <c r="W33" i="74"/>
  <c r="AB27" i="74"/>
  <c r="H36" i="74"/>
  <c r="X33" i="74"/>
  <c r="K18" i="74"/>
  <c r="W19" i="74"/>
  <c r="X11" i="74"/>
  <c r="H18" i="74"/>
  <c r="AB34" i="74"/>
  <c r="I25" i="74"/>
  <c r="I24" i="74"/>
  <c r="W23" i="74"/>
  <c r="I10" i="74"/>
  <c r="X23" i="74"/>
  <c r="AB14" i="74"/>
  <c r="O21" i="69"/>
  <c r="D21" i="69"/>
  <c r="I28" i="74"/>
  <c r="W17" i="74"/>
  <c r="W34" i="74"/>
  <c r="I29" i="74"/>
  <c r="K36" i="74"/>
  <c r="AA29" i="74"/>
  <c r="J13" i="69"/>
  <c r="Y18" i="69"/>
  <c r="C20" i="69"/>
  <c r="E21" i="69"/>
  <c r="C15" i="69"/>
  <c r="J25" i="69"/>
  <c r="T18" i="69"/>
  <c r="J22" i="69"/>
  <c r="J20" i="69"/>
  <c r="O12" i="69"/>
  <c r="W20" i="74"/>
  <c r="AA26" i="74"/>
  <c r="L15" i="74"/>
  <c r="I26" i="74"/>
  <c r="H33" i="74"/>
  <c r="K30" i="74"/>
  <c r="H21" i="74"/>
  <c r="D15" i="69"/>
  <c r="K14" i="74"/>
  <c r="AB22" i="74"/>
  <c r="I37" i="74"/>
  <c r="H32" i="74"/>
  <c r="AA33" i="74"/>
  <c r="AB19" i="74"/>
  <c r="K24" i="74"/>
  <c r="D25" i="69"/>
  <c r="AB30" i="74"/>
  <c r="L20" i="74"/>
  <c r="L33" i="74"/>
  <c r="K34" i="74"/>
  <c r="I19" i="74"/>
  <c r="AA27" i="74"/>
  <c r="W11" i="74"/>
  <c r="T22" i="69"/>
  <c r="W21" i="74"/>
  <c r="L27" i="74"/>
  <c r="X17" i="74"/>
  <c r="C18" i="69"/>
  <c r="T16" i="69"/>
  <c r="Y22" i="69"/>
  <c r="Y12" i="69"/>
  <c r="T13" i="69"/>
  <c r="AA31" i="74"/>
  <c r="AB12" i="74"/>
  <c r="AA30" i="74"/>
  <c r="X27" i="74"/>
  <c r="H30" i="74"/>
  <c r="H34" i="74"/>
  <c r="AA10" i="74"/>
  <c r="J19" i="69"/>
  <c r="Y23" i="69"/>
  <c r="E19" i="69"/>
  <c r="E23" i="69"/>
  <c r="E13" i="69"/>
  <c r="Y20" i="69"/>
  <c r="D24" i="69"/>
  <c r="O16" i="69"/>
  <c r="T17" i="69"/>
  <c r="J14" i="69"/>
  <c r="D12" i="69"/>
  <c r="T11" i="69"/>
  <c r="C13" i="69"/>
  <c r="E12" i="69"/>
  <c r="J11" i="69"/>
  <c r="X14" i="74"/>
  <c r="W31" i="74"/>
  <c r="L26" i="74"/>
  <c r="W13" i="74"/>
  <c r="L36" i="74"/>
  <c r="K22" i="74"/>
  <c r="X31" i="74"/>
  <c r="K31" i="74"/>
  <c r="AB28" i="74"/>
  <c r="AA38" i="74"/>
  <c r="K23" i="74"/>
  <c r="H35" i="74"/>
  <c r="AB20" i="74"/>
  <c r="X12" i="74"/>
  <c r="K32" i="74"/>
  <c r="L19" i="74"/>
  <c r="H16" i="74"/>
  <c r="W37" i="74"/>
  <c r="L13" i="74"/>
  <c r="W36" i="74"/>
  <c r="H22" i="74"/>
  <c r="I12" i="74"/>
  <c r="K26" i="74"/>
  <c r="K12" i="74"/>
  <c r="L31" i="74"/>
  <c r="L21" i="74"/>
  <c r="I35" i="74"/>
  <c r="K28" i="74"/>
  <c r="X29" i="74"/>
  <c r="AA15" i="74"/>
  <c r="I20" i="74"/>
  <c r="I9" i="74"/>
  <c r="L12" i="74"/>
  <c r="I18" i="74"/>
  <c r="X25" i="74"/>
  <c r="I30" i="74"/>
  <c r="C25" i="69"/>
  <c r="C19" i="69"/>
  <c r="O15" i="69"/>
  <c r="Y25" i="69"/>
  <c r="AB38" i="74"/>
  <c r="I21" i="74"/>
  <c r="I15" i="74"/>
  <c r="H27" i="74"/>
  <c r="X35" i="74"/>
  <c r="H31" i="74"/>
  <c r="AA12" i="74"/>
  <c r="H14" i="74"/>
  <c r="AA14" i="74"/>
  <c r="X37" i="74"/>
  <c r="K17" i="74"/>
  <c r="AB23" i="74"/>
  <c r="AA37" i="74"/>
  <c r="AB26" i="74"/>
  <c r="D19" i="69"/>
  <c r="O25" i="69"/>
  <c r="Y15" i="69"/>
  <c r="X15" i="74"/>
  <c r="H19" i="74"/>
  <c r="I33" i="74"/>
  <c r="C17" i="69"/>
  <c r="C11" i="69"/>
  <c r="E24" i="69"/>
  <c r="C16" i="69"/>
  <c r="T23" i="69"/>
  <c r="O13" i="69"/>
  <c r="E16" i="69"/>
  <c r="X9" i="74"/>
  <c r="K21" i="74"/>
  <c r="H17" i="74"/>
  <c r="L30" i="74"/>
  <c r="H26" i="74"/>
  <c r="I32" i="74"/>
  <c r="I22" i="74"/>
  <c r="L38" i="74"/>
  <c r="AB24" i="74"/>
  <c r="I31" i="74"/>
  <c r="H20" i="74"/>
  <c r="W24" i="74"/>
  <c r="X13" i="74"/>
  <c r="L22" i="74"/>
  <c r="W28" i="74"/>
  <c r="K37" i="74"/>
  <c r="AB11" i="74"/>
  <c r="X26" i="74"/>
  <c r="AA28" i="74"/>
  <c r="L28" i="74"/>
  <c r="AB17" i="74"/>
  <c r="I23" i="74"/>
  <c r="W14" i="74"/>
  <c r="D18" i="69"/>
  <c r="E11" i="69"/>
  <c r="J23" i="69"/>
  <c r="Y14" i="69"/>
  <c r="Y24" i="69"/>
  <c r="L34" i="74"/>
  <c r="AA32" i="74"/>
  <c r="AA17" i="74"/>
  <c r="K15" i="74"/>
  <c r="AA19" i="74"/>
  <c r="X22" i="74"/>
  <c r="K13" i="74"/>
  <c r="E18" i="69"/>
  <c r="Y19" i="69"/>
  <c r="J24" i="69"/>
  <c r="C23" i="69"/>
  <c r="O22" i="69"/>
  <c r="T12" i="69"/>
  <c r="C14" i="69"/>
  <c r="Y17" i="69"/>
  <c r="J18" i="69"/>
  <c r="T25" i="69"/>
  <c r="E20" i="69"/>
  <c r="T24" i="69"/>
  <c r="O17" i="69"/>
  <c r="O24" i="69"/>
  <c r="L9" i="74"/>
  <c r="K20" i="74"/>
  <c r="W26" i="74"/>
  <c r="K35" i="74"/>
  <c r="X30" i="74"/>
  <c r="L25" i="74"/>
  <c r="W35" i="74"/>
  <c r="W12" i="74"/>
  <c r="AB9" i="74"/>
  <c r="H25" i="74"/>
  <c r="AA22" i="74"/>
  <c r="AA23" i="74"/>
  <c r="W22" i="74"/>
  <c r="X21" i="74"/>
  <c r="W29" i="74"/>
  <c r="AB10" i="74"/>
  <c r="C24" i="69"/>
  <c r="L18" i="74"/>
  <c r="K16" i="74"/>
  <c r="I14" i="74"/>
  <c r="X18" i="74"/>
  <c r="X28" i="74"/>
  <c r="AB16" i="74"/>
  <c r="I17" i="74"/>
  <c r="E22" i="69"/>
  <c r="D17" i="69"/>
  <c r="I13" i="74"/>
  <c r="L32" i="74"/>
  <c r="AB35" i="74"/>
  <c r="W15" i="74"/>
  <c r="AB31" i="74"/>
  <c r="K19" i="74"/>
  <c r="L24" i="74"/>
  <c r="D23" i="69"/>
  <c r="K27" i="74"/>
  <c r="L29" i="74"/>
  <c r="O20" i="69"/>
  <c r="H9" i="74"/>
  <c r="J15" i="69"/>
  <c r="Y21" i="69"/>
  <c r="AA25" i="74"/>
  <c r="X36" i="74"/>
  <c r="I27" i="74"/>
  <c r="H11" i="74"/>
  <c r="X20" i="74"/>
  <c r="W16" i="74"/>
  <c r="L17" i="74"/>
  <c r="K29" i="74"/>
  <c r="L14" i="74"/>
  <c r="AB29" i="74"/>
  <c r="H15" i="74"/>
  <c r="J12" i="69"/>
  <c r="D14" i="69"/>
  <c r="I16" i="74"/>
  <c r="AA21" i="74"/>
  <c r="X32" i="74"/>
  <c r="AB33" i="74"/>
  <c r="O14" i="69"/>
  <c r="D13" i="69"/>
  <c r="J16" i="69"/>
  <c r="T21" i="69"/>
  <c r="D16" i="69"/>
  <c r="Y16" i="69"/>
  <c r="E17" i="69"/>
  <c r="X34" i="74"/>
  <c r="AB25" i="74"/>
  <c r="J21" i="69"/>
  <c r="AB21" i="74"/>
  <c r="K9" i="74"/>
  <c r="O19" i="69"/>
  <c r="J17" i="69"/>
  <c r="H10" i="74"/>
  <c r="AB32" i="74"/>
  <c r="W30" i="74"/>
  <c r="W9" i="74"/>
  <c r="L11" i="74"/>
  <c r="Y13" i="69"/>
  <c r="W18" i="74"/>
  <c r="T20" i="69"/>
  <c r="K25" i="74"/>
  <c r="L37" i="74"/>
  <c r="O23" i="69"/>
  <c r="C22" i="69"/>
  <c r="D22" i="69"/>
  <c r="K38" i="74"/>
  <c r="AA13" i="74"/>
  <c r="H29" i="74"/>
  <c r="I38" i="74"/>
  <c r="K33" i="74"/>
  <c r="C12" i="69"/>
  <c r="L35" i="74"/>
  <c r="AA35" i="74"/>
  <c r="H37" i="74"/>
  <c r="E15" i="69"/>
  <c r="H38" i="74"/>
  <c r="H13" i="74"/>
  <c r="E25" i="69"/>
  <c r="T19" i="69"/>
  <c r="X38" i="74"/>
  <c r="AB15" i="74"/>
  <c r="AB36" i="74"/>
  <c r="X16" i="74"/>
  <c r="T15" i="69"/>
  <c r="D20" i="69"/>
  <c r="C21" i="69"/>
  <c r="O18" i="69"/>
  <c r="O11" i="69"/>
  <c r="T14" i="69"/>
  <c r="Y11" i="69"/>
  <c r="AJ9" i="74" l="1"/>
  <c r="Y26" i="69"/>
  <c r="U14" i="69"/>
  <c r="W14" i="69"/>
  <c r="AC12" i="74" s="1"/>
  <c r="AH12" i="74"/>
  <c r="Y9" i="74"/>
  <c r="O26" i="69"/>
  <c r="Y16" i="74"/>
  <c r="E19" i="74"/>
  <c r="D18" i="74"/>
  <c r="W15" i="69"/>
  <c r="AC13" i="74" s="1"/>
  <c r="AH13" i="74"/>
  <c r="U15" i="69"/>
  <c r="AH17" i="74"/>
  <c r="W19" i="69"/>
  <c r="AC17" i="74" s="1"/>
  <c r="U19" i="69"/>
  <c r="G23" i="74"/>
  <c r="G13" i="74"/>
  <c r="E10" i="74"/>
  <c r="D20" i="74"/>
  <c r="E20" i="74"/>
  <c r="Y21" i="74"/>
  <c r="W20" i="69"/>
  <c r="AC18" i="74" s="1"/>
  <c r="U20" i="69"/>
  <c r="AH18" i="74"/>
  <c r="AJ11" i="74"/>
  <c r="W2" i="74"/>
  <c r="V30" i="74"/>
  <c r="U30" i="74" s="1"/>
  <c r="M17" i="69"/>
  <c r="K17" i="69"/>
  <c r="T15" i="74"/>
  <c r="V15" i="74" s="1"/>
  <c r="U15" i="74" s="1"/>
  <c r="Y17" i="74"/>
  <c r="M21" i="69"/>
  <c r="K21" i="69"/>
  <c r="T19" i="74"/>
  <c r="V19" i="74" s="1"/>
  <c r="U19" i="74" s="1"/>
  <c r="G15" i="74"/>
  <c r="AJ14" i="74"/>
  <c r="D14" i="74"/>
  <c r="W21" i="69"/>
  <c r="AC19" i="74" s="1"/>
  <c r="AH19" i="74"/>
  <c r="U21" i="69"/>
  <c r="K16" i="69"/>
  <c r="T14" i="74"/>
  <c r="V14" i="74" s="1"/>
  <c r="U14" i="74" s="1"/>
  <c r="M16" i="69"/>
  <c r="D11" i="74"/>
  <c r="Y12" i="74"/>
  <c r="D12" i="74"/>
  <c r="M12" i="69"/>
  <c r="T10" i="74"/>
  <c r="V10" i="74" s="1"/>
  <c r="U10" i="74" s="1"/>
  <c r="AJ19" i="74"/>
  <c r="T13" i="74"/>
  <c r="V13" i="74" s="1"/>
  <c r="U13" i="74" s="1"/>
  <c r="K15" i="69"/>
  <c r="M15" i="69"/>
  <c r="Y18" i="74"/>
  <c r="D21" i="74"/>
  <c r="D15" i="74"/>
  <c r="G20" i="74"/>
  <c r="E22" i="74"/>
  <c r="V29" i="74"/>
  <c r="U29" i="74" s="1"/>
  <c r="AB2" i="74"/>
  <c r="V35" i="74"/>
  <c r="U35" i="74" s="1"/>
  <c r="V26" i="74"/>
  <c r="U26" i="74" s="1"/>
  <c r="L2" i="74"/>
  <c r="Y22" i="74"/>
  <c r="Y15" i="74"/>
  <c r="U24" i="69"/>
  <c r="W24" i="69"/>
  <c r="AC22" i="74" s="1"/>
  <c r="AH22" i="74"/>
  <c r="G18" i="74"/>
  <c r="AH23" i="74"/>
  <c r="U25" i="69"/>
  <c r="W25" i="69"/>
  <c r="AC23" i="74" s="1"/>
  <c r="T16" i="74"/>
  <c r="V16" i="74" s="1"/>
  <c r="U16" i="74" s="1"/>
  <c r="M18" i="69"/>
  <c r="K18" i="69"/>
  <c r="AJ15" i="74"/>
  <c r="E12" i="74"/>
  <c r="AH10" i="74"/>
  <c r="R12" i="69"/>
  <c r="AF10" i="74" s="1"/>
  <c r="W12" i="69"/>
  <c r="AC10" i="74" s="1"/>
  <c r="U12" i="69"/>
  <c r="Y20" i="74"/>
  <c r="E21" i="74"/>
  <c r="T22" i="74"/>
  <c r="V22" i="74" s="1"/>
  <c r="U22" i="74" s="1"/>
  <c r="K24" i="69"/>
  <c r="M24" i="69"/>
  <c r="AJ17" i="74"/>
  <c r="G16" i="74"/>
  <c r="AJ22" i="74"/>
  <c r="AJ12" i="74"/>
  <c r="K23" i="69"/>
  <c r="T21" i="74"/>
  <c r="V21" i="74" s="1"/>
  <c r="U21" i="74" s="1"/>
  <c r="M23" i="69"/>
  <c r="AD48" i="20"/>
  <c r="AD39" i="20"/>
  <c r="T50" i="20"/>
  <c r="T41" i="20"/>
  <c r="AD32" i="20"/>
  <c r="T30" i="20"/>
  <c r="X38" i="20"/>
  <c r="AD23" i="20"/>
  <c r="AH42" i="20"/>
  <c r="T29" i="20"/>
  <c r="X37" i="20"/>
  <c r="T23" i="20"/>
  <c r="AH41" i="20"/>
  <c r="X25" i="20"/>
  <c r="X30" i="20"/>
  <c r="AD49" i="20"/>
  <c r="AD40" i="20"/>
  <c r="T51" i="20"/>
  <c r="T42" i="20"/>
  <c r="AD33" i="20"/>
  <c r="T32" i="20"/>
  <c r="X40" i="20"/>
  <c r="AD24" i="20"/>
  <c r="AH44" i="20"/>
  <c r="T31" i="20"/>
  <c r="X39" i="20"/>
  <c r="T24" i="20"/>
  <c r="AH43" i="20"/>
  <c r="X27" i="20"/>
  <c r="X34" i="20"/>
  <c r="AH22" i="20"/>
  <c r="X18" i="20"/>
  <c r="AD46" i="20"/>
  <c r="AD37" i="20"/>
  <c r="T48" i="20"/>
  <c r="T39" i="20"/>
  <c r="AD30" i="20"/>
  <c r="X51" i="20"/>
  <c r="AH33" i="20"/>
  <c r="X32" i="20"/>
  <c r="AH32" i="20"/>
  <c r="AH37" i="20"/>
  <c r="AH24" i="20"/>
  <c r="AD38" i="20"/>
  <c r="T40" i="20"/>
  <c r="T28" i="20"/>
  <c r="AD21" i="20"/>
  <c r="X52" i="20"/>
  <c r="T21" i="20"/>
  <c r="X24" i="20"/>
  <c r="AH19" i="20"/>
  <c r="AD22" i="20"/>
  <c r="AH47" i="20"/>
  <c r="X41" i="20"/>
  <c r="AH46" i="20"/>
  <c r="AH36" i="20"/>
  <c r="AD42" i="20"/>
  <c r="T44" i="20"/>
  <c r="AD27" i="20"/>
  <c r="AH27" i="20"/>
  <c r="AH20" i="20"/>
  <c r="T27" i="20"/>
  <c r="X31" i="20"/>
  <c r="T18" i="20"/>
  <c r="T19" i="20"/>
  <c r="AD52" i="20"/>
  <c r="AD43" i="20"/>
  <c r="AD35" i="20"/>
  <c r="T46" i="20"/>
  <c r="T37" i="20"/>
  <c r="AD28" i="20"/>
  <c r="X47" i="20"/>
  <c r="AH29" i="20"/>
  <c r="AH51" i="20"/>
  <c r="AH23" i="20"/>
  <c r="X46" i="20"/>
  <c r="AH28" i="20"/>
  <c r="AH50" i="20"/>
  <c r="X33" i="20"/>
  <c r="X20" i="20"/>
  <c r="AH18" i="20"/>
  <c r="AD44" i="20"/>
  <c r="AD36" i="20"/>
  <c r="T47" i="20"/>
  <c r="T38" i="20"/>
  <c r="AD29" i="20"/>
  <c r="X49" i="20"/>
  <c r="AH31" i="20"/>
  <c r="AD18" i="20"/>
  <c r="X28" i="20"/>
  <c r="X48" i="20"/>
  <c r="AH30" i="20"/>
  <c r="AH52" i="20"/>
  <c r="AH35" i="20"/>
  <c r="X21" i="20"/>
  <c r="AH21" i="20"/>
  <c r="X19" i="20"/>
  <c r="AD50" i="20"/>
  <c r="AD41" i="20"/>
  <c r="T52" i="20"/>
  <c r="T43" i="20"/>
  <c r="AD34" i="20"/>
  <c r="T34" i="20"/>
  <c r="X42" i="20"/>
  <c r="AD20" i="20"/>
  <c r="X50" i="20"/>
  <c r="T20" i="20"/>
  <c r="X23" i="20"/>
  <c r="AD47" i="20"/>
  <c r="T49" i="20"/>
  <c r="AD31" i="20"/>
  <c r="X36" i="20"/>
  <c r="AH38" i="20"/>
  <c r="AH34" i="20"/>
  <c r="AH39" i="20"/>
  <c r="AH25" i="20"/>
  <c r="X22" i="20"/>
  <c r="AD25" i="20"/>
  <c r="T33" i="20"/>
  <c r="T25" i="20"/>
  <c r="X29" i="20"/>
  <c r="AD51" i="20"/>
  <c r="G9" i="74"/>
  <c r="T36" i="20"/>
  <c r="X44" i="20"/>
  <c r="AH49" i="20"/>
  <c r="X43" i="20"/>
  <c r="AH48" i="20"/>
  <c r="AH40" i="20"/>
  <c r="AD19" i="20"/>
  <c r="T22" i="20"/>
  <c r="AD26" i="20"/>
  <c r="D16" i="74"/>
  <c r="V28" i="74"/>
  <c r="U28" i="74" s="1"/>
  <c r="V24" i="74"/>
  <c r="U24" i="74" s="1"/>
  <c r="X2" i="74"/>
  <c r="G14" i="74"/>
  <c r="Y11" i="74"/>
  <c r="U23" i="69"/>
  <c r="AH21" i="74"/>
  <c r="W23" i="69"/>
  <c r="AC21" i="74" s="1"/>
  <c r="E14" i="74"/>
  <c r="G22" i="74"/>
  <c r="E9" i="74"/>
  <c r="E15" i="74"/>
  <c r="AJ13" i="74"/>
  <c r="Y23" i="74"/>
  <c r="D17" i="74"/>
  <c r="AJ23" i="74"/>
  <c r="Y13" i="74"/>
  <c r="E17" i="74"/>
  <c r="E23" i="74"/>
  <c r="V36" i="74"/>
  <c r="U36" i="74" s="1"/>
  <c r="V37" i="74"/>
  <c r="U37" i="74" s="1"/>
  <c r="V31" i="74"/>
  <c r="U31" i="74" s="1"/>
  <c r="T9" i="74"/>
  <c r="J26" i="69"/>
  <c r="G10" i="74"/>
  <c r="E11" i="74"/>
  <c r="AH9" i="74"/>
  <c r="T26" i="69"/>
  <c r="W11" i="69"/>
  <c r="D10" i="74"/>
  <c r="M14" i="69"/>
  <c r="K14" i="69"/>
  <c r="T12" i="74"/>
  <c r="V12" i="74" s="1"/>
  <c r="U12" i="74" s="1"/>
  <c r="W17" i="69"/>
  <c r="AC15" i="74" s="1"/>
  <c r="AH15" i="74"/>
  <c r="U17" i="69"/>
  <c r="Y14" i="74"/>
  <c r="D22" i="74"/>
  <c r="AJ18" i="74"/>
  <c r="G11" i="74"/>
  <c r="G21" i="74"/>
  <c r="G17" i="74"/>
  <c r="AJ21" i="74"/>
  <c r="M19" i="69"/>
  <c r="K19" i="69"/>
  <c r="T17" i="74"/>
  <c r="V17" i="74" s="1"/>
  <c r="U17" i="74" s="1"/>
  <c r="R13" i="69"/>
  <c r="AF11" i="74" s="1"/>
  <c r="W13" i="69"/>
  <c r="AC11" i="74" s="1"/>
  <c r="AH11" i="74"/>
  <c r="AJ10" i="74"/>
  <c r="AJ20" i="74"/>
  <c r="U16" i="69"/>
  <c r="W16" i="69"/>
  <c r="AC14" i="74" s="1"/>
  <c r="AH14" i="74"/>
  <c r="E16" i="74"/>
  <c r="U22" i="69"/>
  <c r="AH20" i="74"/>
  <c r="W22" i="69"/>
  <c r="AC20" i="74" s="1"/>
  <c r="D23" i="74"/>
  <c r="D13" i="74"/>
  <c r="Y10" i="74"/>
  <c r="T18" i="74"/>
  <c r="V18" i="74" s="1"/>
  <c r="U18" i="74" s="1"/>
  <c r="K20" i="69"/>
  <c r="M20" i="69"/>
  <c r="T20" i="74"/>
  <c r="V20" i="74" s="1"/>
  <c r="U20" i="74" s="1"/>
  <c r="K22" i="69"/>
  <c r="M22" i="69"/>
  <c r="W18" i="69"/>
  <c r="AC16" i="74" s="1"/>
  <c r="U18" i="69"/>
  <c r="AH16" i="74"/>
  <c r="T23" i="74"/>
  <c r="V23" i="74" s="1"/>
  <c r="U23" i="74" s="1"/>
  <c r="K25" i="69"/>
  <c r="M25" i="69"/>
  <c r="E13" i="74"/>
  <c r="G19" i="74"/>
  <c r="E18" i="74"/>
  <c r="AJ16" i="74"/>
  <c r="M13" i="69"/>
  <c r="T11" i="74"/>
  <c r="V11" i="74" s="1"/>
  <c r="U11" i="74" s="1"/>
  <c r="H13" i="69"/>
  <c r="R11" i="74" s="1"/>
  <c r="V34" i="74"/>
  <c r="U34" i="74" s="1"/>
  <c r="D19" i="74"/>
  <c r="Y19" i="74"/>
  <c r="V33" i="74"/>
  <c r="U33" i="74" s="1"/>
  <c r="AA2" i="74"/>
  <c r="V25" i="74"/>
  <c r="U25" i="74" s="1"/>
  <c r="G12" i="74"/>
  <c r="V38" i="74"/>
  <c r="U38" i="74" s="1"/>
  <c r="D9" i="74"/>
  <c r="C9" i="74" s="1"/>
  <c r="V32" i="74"/>
  <c r="U32" i="74" s="1"/>
  <c r="V27" i="74"/>
  <c r="U27" i="74" s="1"/>
  <c r="R15" i="69"/>
  <c r="R19" i="69"/>
  <c r="R20" i="69"/>
  <c r="H17" i="69"/>
  <c r="H21" i="69"/>
  <c r="H15" i="69"/>
  <c r="R25" i="69"/>
  <c r="H18" i="69"/>
  <c r="H24" i="69"/>
  <c r="H23" i="69"/>
  <c r="R14" i="69"/>
  <c r="R21" i="69"/>
  <c r="H16" i="69"/>
  <c r="H12" i="69"/>
  <c r="R24" i="69"/>
  <c r="R23" i="69"/>
  <c r="H11" i="69"/>
  <c r="H19" i="69"/>
  <c r="R22" i="69"/>
  <c r="H20" i="69"/>
  <c r="H22" i="69"/>
  <c r="H25" i="69"/>
  <c r="R11" i="69"/>
  <c r="H14" i="69"/>
  <c r="R17" i="69"/>
  <c r="R16" i="69"/>
  <c r="R18" i="69"/>
  <c r="AH26" i="20" l="1"/>
  <c r="AF16" i="74"/>
  <c r="AF14" i="74"/>
  <c r="AF15" i="74"/>
  <c r="R12" i="74"/>
  <c r="AF9" i="74"/>
  <c r="U11" i="69"/>
  <c r="R23" i="74"/>
  <c r="R20" i="74"/>
  <c r="R18" i="74"/>
  <c r="AF20" i="74"/>
  <c r="R17" i="74"/>
  <c r="R9" i="74"/>
  <c r="K11" i="69"/>
  <c r="AF21" i="74"/>
  <c r="AF22" i="74"/>
  <c r="R10" i="74"/>
  <c r="K12" i="69"/>
  <c r="R14" i="74"/>
  <c r="AF19" i="74"/>
  <c r="AF12" i="74"/>
  <c r="R21" i="74"/>
  <c r="R22" i="74"/>
  <c r="R16" i="74"/>
  <c r="AF23" i="74"/>
  <c r="R13" i="74"/>
  <c r="R19" i="74"/>
  <c r="R15" i="74"/>
  <c r="AF18" i="74"/>
  <c r="AF17" i="74"/>
  <c r="AF13" i="74"/>
  <c r="O11" i="74"/>
  <c r="Q13" i="69"/>
  <c r="C13" i="74"/>
  <c r="B13" i="74"/>
  <c r="AE14" i="74"/>
  <c r="AH16" i="69"/>
  <c r="O17" i="74"/>
  <c r="Q19" i="69"/>
  <c r="C22" i="74"/>
  <c r="B22" i="74"/>
  <c r="AE15" i="74"/>
  <c r="AH17" i="69"/>
  <c r="C10" i="74"/>
  <c r="B10" i="74"/>
  <c r="V9" i="74"/>
  <c r="T2" i="74"/>
  <c r="C17" i="74"/>
  <c r="B17" i="74"/>
  <c r="AE21" i="74"/>
  <c r="AH23" i="69"/>
  <c r="B16" i="74"/>
  <c r="C16" i="74"/>
  <c r="B19" i="74"/>
  <c r="C19" i="74"/>
  <c r="K13" i="69"/>
  <c r="Q23" i="74"/>
  <c r="AD25" i="69"/>
  <c r="AE16" i="74"/>
  <c r="AH18" i="69"/>
  <c r="Q22" i="69"/>
  <c r="O20" i="74"/>
  <c r="Q18" i="74"/>
  <c r="AD20" i="69"/>
  <c r="C23" i="74"/>
  <c r="B23" i="74"/>
  <c r="AE20" i="74"/>
  <c r="AH22" i="69"/>
  <c r="U13" i="69"/>
  <c r="AD19" i="69"/>
  <c r="Q17" i="74"/>
  <c r="AD14" i="69"/>
  <c r="Q12" i="74"/>
  <c r="O12" i="74"/>
  <c r="Q14" i="69"/>
  <c r="W26" i="69"/>
  <c r="AC9" i="74"/>
  <c r="AC2" i="74" s="1"/>
  <c r="AH2" i="74"/>
  <c r="AD45" i="20"/>
  <c r="AD53" i="20" s="1"/>
  <c r="AH45" i="20"/>
  <c r="AH53" i="20" s="1"/>
  <c r="Q23" i="69"/>
  <c r="O21" i="74"/>
  <c r="AD23" i="69"/>
  <c r="Q21" i="74"/>
  <c r="Q24" i="69"/>
  <c r="O22" i="74"/>
  <c r="AD18" i="69"/>
  <c r="Q16" i="74"/>
  <c r="B21" i="74"/>
  <c r="C21" i="74"/>
  <c r="O13" i="74"/>
  <c r="Q15" i="69"/>
  <c r="AD15" i="69"/>
  <c r="Q13" i="74"/>
  <c r="O10" i="74"/>
  <c r="Q12" i="69"/>
  <c r="C14" i="74"/>
  <c r="B14" i="74"/>
  <c r="AD21" i="69"/>
  <c r="Q19" i="74"/>
  <c r="O19" i="74"/>
  <c r="Q21" i="69"/>
  <c r="Q15" i="74"/>
  <c r="AD17" i="69"/>
  <c r="AH19" i="69"/>
  <c r="AE17" i="74"/>
  <c r="AH15" i="69"/>
  <c r="AE13" i="74"/>
  <c r="T54" i="20"/>
  <c r="Y28" i="69"/>
  <c r="O23" i="74"/>
  <c r="Q25" i="69"/>
  <c r="Q20" i="74"/>
  <c r="AD22" i="69"/>
  <c r="O18" i="74"/>
  <c r="Q20" i="69"/>
  <c r="Q22" i="74"/>
  <c r="AD24" i="69"/>
  <c r="AH12" i="69"/>
  <c r="AE10" i="74"/>
  <c r="O16" i="74"/>
  <c r="Q18" i="69"/>
  <c r="AE23" i="74"/>
  <c r="AH25" i="69"/>
  <c r="AH24" i="69"/>
  <c r="AE22" i="74"/>
  <c r="B15" i="74"/>
  <c r="C15" i="74"/>
  <c r="B12" i="74"/>
  <c r="C12" i="74"/>
  <c r="B11" i="74"/>
  <c r="C11" i="74"/>
  <c r="O14" i="74"/>
  <c r="Q16" i="69"/>
  <c r="Q14" i="74"/>
  <c r="AD16" i="69"/>
  <c r="AE19" i="74"/>
  <c r="AH21" i="69"/>
  <c r="O15" i="74"/>
  <c r="Q17" i="69"/>
  <c r="AE18" i="74"/>
  <c r="AH20" i="69"/>
  <c r="B20" i="74"/>
  <c r="C20" i="74"/>
  <c r="B18" i="74"/>
  <c r="C18" i="74"/>
  <c r="Y2" i="74"/>
  <c r="Y1" i="74" s="1"/>
  <c r="AH14" i="69"/>
  <c r="AE12" i="74"/>
  <c r="AJ2" i="74"/>
  <c r="AA17" i="69" l="1"/>
  <c r="N15" i="74"/>
  <c r="AA16" i="69"/>
  <c r="N14" i="74"/>
  <c r="AA18" i="69"/>
  <c r="N16" i="74"/>
  <c r="N18" i="74"/>
  <c r="AA20" i="69"/>
  <c r="N23" i="74"/>
  <c r="AA25" i="69"/>
  <c r="N19" i="74"/>
  <c r="AA21" i="69"/>
  <c r="N10" i="74"/>
  <c r="AA12" i="69"/>
  <c r="X26" i="20"/>
  <c r="T26" i="20"/>
  <c r="AA15" i="69"/>
  <c r="N13" i="74"/>
  <c r="N12" i="74"/>
  <c r="AA14" i="69"/>
  <c r="AE11" i="74"/>
  <c r="AH13" i="69"/>
  <c r="AA22" i="69"/>
  <c r="N20" i="74"/>
  <c r="N17" i="74"/>
  <c r="AA19" i="69"/>
  <c r="N11" i="74"/>
  <c r="AA13" i="69"/>
  <c r="R2" i="74"/>
  <c r="AE9" i="74"/>
  <c r="AH11" i="69"/>
  <c r="U26" i="69"/>
  <c r="W27" i="69"/>
  <c r="W28" i="69" s="1"/>
  <c r="N22" i="74"/>
  <c r="AA24" i="69"/>
  <c r="AA23" i="69"/>
  <c r="N21" i="74"/>
  <c r="Q11" i="74"/>
  <c r="AD13" i="69"/>
  <c r="U9" i="74"/>
  <c r="U2" i="74" s="1"/>
  <c r="V2" i="74"/>
  <c r="Q10" i="74"/>
  <c r="AD12" i="69"/>
  <c r="Q27" i="69"/>
  <c r="AD11" i="69"/>
  <c r="K26" i="69"/>
  <c r="Q9" i="74"/>
  <c r="M11" i="69"/>
  <c r="AF2" i="74"/>
  <c r="Q2" i="74" l="1"/>
  <c r="AE2" i="74"/>
  <c r="M12" i="74"/>
  <c r="AB14" i="69"/>
  <c r="AL12" i="74" s="1"/>
  <c r="M10" i="74"/>
  <c r="AB12" i="69"/>
  <c r="AL10" i="74" s="1"/>
  <c r="AB21" i="69"/>
  <c r="AL19" i="74" s="1"/>
  <c r="M19" i="74"/>
  <c r="M23" i="74"/>
  <c r="AB25" i="69"/>
  <c r="AL23" i="74" s="1"/>
  <c r="M18" i="74"/>
  <c r="AB20" i="69"/>
  <c r="AL18" i="74" s="1"/>
  <c r="M22" i="74"/>
  <c r="AB24" i="69"/>
  <c r="AL22" i="74" s="1"/>
  <c r="Q11" i="69"/>
  <c r="M26" i="69"/>
  <c r="O9" i="74"/>
  <c r="O2" i="74" s="1"/>
  <c r="AA27" i="69"/>
  <c r="AH56" i="20" s="1"/>
  <c r="U1" i="74"/>
  <c r="M21" i="74"/>
  <c r="AB23" i="69"/>
  <c r="AL21" i="74" s="1"/>
  <c r="M11" i="74"/>
  <c r="AB13" i="69"/>
  <c r="AL11" i="74" s="1"/>
  <c r="AB19" i="69"/>
  <c r="AL17" i="74" s="1"/>
  <c r="M17" i="74"/>
  <c r="T1" i="74"/>
  <c r="AB22" i="69"/>
  <c r="AL20" i="74" s="1"/>
  <c r="M20" i="74"/>
  <c r="AB15" i="69"/>
  <c r="AL13" i="74" s="1"/>
  <c r="M13" i="74"/>
  <c r="AB18" i="69"/>
  <c r="AL16" i="74" s="1"/>
  <c r="M16" i="74"/>
  <c r="AB16" i="69"/>
  <c r="AL14" i="74" s="1"/>
  <c r="M14" i="74"/>
  <c r="AB17" i="69"/>
  <c r="AL15" i="74" s="1"/>
  <c r="M15" i="74"/>
  <c r="Q26" i="69" l="1"/>
  <c r="Q28" i="69" s="1"/>
  <c r="AA28" i="69" s="1"/>
  <c r="AH57" i="20" s="1"/>
  <c r="N9" i="74"/>
  <c r="N2" i="74" s="1"/>
  <c r="N1" i="74" s="1"/>
  <c r="AA11" i="69"/>
  <c r="X45" i="20"/>
  <c r="X53" i="20" s="1"/>
  <c r="T55" i="20" s="1"/>
  <c r="T45" i="20"/>
  <c r="T53" i="20" s="1"/>
  <c r="AN55" i="20" l="1"/>
  <c r="M9" i="74"/>
  <c r="M2" i="74" s="1"/>
  <c r="M1" i="74" s="1"/>
  <c r="AA26" i="69"/>
  <c r="AD26" i="69" s="1"/>
  <c r="AB11" i="69"/>
  <c r="AB26" i="69" l="1"/>
  <c r="AL9" i="74"/>
  <c r="AL2" i="7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D14" authorId="0" shapeId="0" xr:uid="{D2EDF580-4EE4-4E6A-AD12-BEA755D7AEF4}">
      <text>
        <r>
          <rPr>
            <b/>
            <sz val="11"/>
            <color indexed="81"/>
            <rFont val="MS P ゴシック"/>
            <family val="3"/>
            <charset val="128"/>
          </rPr>
          <t>別紙３の個票に入力すると、別紙１・２に数値等が自動で反映されますので、まず個票を入力いただき、その上で別紙１・２の黄色セルのうち必要な事項のみ入力してください。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AH5" authorId="0" shapeId="0" xr:uid="{4D6E01B6-0676-43B8-8196-F4FADD494B6D}">
      <text>
        <r>
          <rPr>
            <u/>
            <sz val="9"/>
            <color indexed="81"/>
            <rFont val="MS P ゴシック"/>
            <family val="3"/>
            <charset val="128"/>
          </rPr>
          <t>法人として</t>
        </r>
        <r>
          <rPr>
            <sz val="9"/>
            <color indexed="81"/>
            <rFont val="MS P ゴシック"/>
            <family val="3"/>
            <charset val="128"/>
          </rPr>
          <t xml:space="preserve">、当年度において何回目の申請になるかを記入してください（初めての申請の場合は１回目としてください）。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F8" authorId="0" shapeId="0" xr:uid="{64163B62-2E93-426C-A0D8-EA7B343C1CD5}">
      <text>
        <r>
          <rPr>
            <sz val="9"/>
            <color indexed="81"/>
            <rFont val="MS P ゴシック"/>
            <family val="3"/>
            <charset val="128"/>
          </rPr>
          <t>事業所・施設等として、</t>
        </r>
        <r>
          <rPr>
            <u/>
            <sz val="9"/>
            <color indexed="81"/>
            <rFont val="MS P ゴシック"/>
            <family val="3"/>
            <charset val="128"/>
          </rPr>
          <t>当年度において何回目の申請になるか</t>
        </r>
        <r>
          <rPr>
            <sz val="9"/>
            <color indexed="81"/>
            <rFont val="MS P ゴシック"/>
            <family val="3"/>
            <charset val="128"/>
          </rPr>
          <t xml:space="preserve">を記入してください（初めての申請の場合は１回目としてください）。
</t>
        </r>
      </text>
    </comment>
    <comment ref="S9" authorId="0" shapeId="0" xr:uid="{E6CC0686-3083-4D78-A6EF-6E1D492AB1F2}">
      <text>
        <r>
          <rPr>
            <sz val="9"/>
            <color indexed="81"/>
            <rFont val="MS P ゴシック"/>
            <family val="3"/>
            <charset val="128"/>
          </rPr>
          <t>これまでの交付決定（申請）済額の総額を記入してください
（申請回数が２回目以降の場合）。</t>
        </r>
      </text>
    </comment>
    <comment ref="W9" authorId="0" shapeId="0" xr:uid="{9D4C56AD-CBD2-43D0-8A93-0DA8D9A300CD}">
      <text>
        <r>
          <rPr>
            <sz val="9"/>
            <color indexed="81"/>
            <rFont val="MS P ゴシック"/>
            <family val="3"/>
            <charset val="128"/>
          </rPr>
          <t>・通年((k)+(l))で基準単価を超えるが国協議を希望しない場合：(n)＝(j)-(k)
・　        〃           を超えて国協議を希望する場合、又は基準単価内の場合：(n)＝(l)</t>
        </r>
      </text>
    </comment>
    <comment ref="X9" authorId="0" shapeId="0" xr:uid="{D4A37C1B-5C17-4DA5-BD72-F85F9BF170F4}">
      <text>
        <r>
          <rPr>
            <sz val="9"/>
            <color indexed="81"/>
            <rFont val="MS P ゴシック"/>
            <family val="3"/>
            <charset val="128"/>
          </rPr>
          <t>これまでの交付決定（申請）済額の総額を記入してください
（申請回数が２回目以降の場合）。</t>
        </r>
      </text>
    </comment>
    <comment ref="I10" authorId="0" shapeId="0" xr:uid="{1B8E5503-6F9F-4D48-8364-FCEBDE1E7EC8}">
      <text>
        <r>
          <rPr>
            <sz val="9"/>
            <color indexed="81"/>
            <rFont val="MS P ゴシック"/>
            <family val="3"/>
            <charset val="128"/>
          </rPr>
          <t>これまでの交付決定（申請）済額の総額を記入してください
（申請回数が２回目以降の場合）。</t>
        </r>
      </text>
    </comment>
    <comment ref="L10" authorId="0" shapeId="0" xr:uid="{A028BADD-AB0F-4D4A-880A-F0C8C98B6DF3}">
      <text>
        <r>
          <rPr>
            <sz val="9"/>
            <color indexed="81"/>
            <rFont val="MS P ゴシック"/>
            <family val="3"/>
            <charset val="128"/>
          </rPr>
          <t>・</t>
        </r>
        <r>
          <rPr>
            <u/>
            <sz val="9"/>
            <color indexed="81"/>
            <rFont val="MS P ゴシック"/>
            <family val="3"/>
            <charset val="128"/>
          </rPr>
          <t>セルが赤くなった場合（(a)&lt;(b)+(c)の場合）</t>
        </r>
        <r>
          <rPr>
            <sz val="9"/>
            <color indexed="81"/>
            <rFont val="MS P ゴシック"/>
            <family val="3"/>
            <charset val="128"/>
          </rPr>
          <t>に、協議の希望の有無を選択してください。
・協議を希望する場合、経費に応じて別に個別協議書（別添１・２）の作成が必要です(この場合、交付決定が１～３か月遅れる見込みです)。</t>
        </r>
      </text>
    </comment>
    <comment ref="M10" authorId="0" shapeId="0" xr:uid="{132EC010-D44A-4BA4-8627-F3B79DDD6183}">
      <text>
        <r>
          <rPr>
            <sz val="9"/>
            <color indexed="81"/>
            <rFont val="MS P ゴシック"/>
            <family val="3"/>
            <charset val="128"/>
          </rPr>
          <t>・通年((b)+(c))で基準単価を超えるが国協議を希望しない場合：(e)＝(a)-(b)
・　        〃         　を超えて国協議を希望する場合、又は基準単価内の場合：(e)＝(c)</t>
        </r>
      </text>
    </comment>
    <comment ref="N10" authorId="0" shapeId="0" xr:uid="{A98AE2FD-7779-41B0-B45F-82D9AD94A94A}">
      <text>
        <r>
          <rPr>
            <sz val="9"/>
            <color indexed="81"/>
            <rFont val="MS P ゴシック"/>
            <family val="3"/>
            <charset val="128"/>
          </rPr>
          <t>これまでの交付決定（申請）済額の総額を記入してください
（申請回数が２回目以降の場合）。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J99" authorId="0" shapeId="0" xr:uid="{8CB21B96-7D1E-4713-8337-87BB1DED83AD}">
      <text>
        <r>
          <rPr>
            <b/>
            <sz val="9"/>
            <color indexed="81"/>
            <rFont val="MS P ゴシック"/>
            <family val="3"/>
            <charset val="128"/>
          </rPr>
          <t>「長野県高齢者施設等応援職員派遣支援に関する実施要領」に基づく事業に限る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J99" authorId="0" shapeId="0" xr:uid="{85C4106D-0832-440C-A8F6-3F53BA2F190F}">
      <text>
        <r>
          <rPr>
            <b/>
            <sz val="9"/>
            <color indexed="81"/>
            <rFont val="MS P ゴシック"/>
            <family val="3"/>
            <charset val="128"/>
          </rPr>
          <t>「長野県高齢者施設等応援職員派遣支援に関する実施要領」に基づく事業に限る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J99" authorId="0" shapeId="0" xr:uid="{7B22C4E0-4446-4D9F-B57F-24B2A380C24C}">
      <text>
        <r>
          <rPr>
            <b/>
            <sz val="9"/>
            <color indexed="81"/>
            <rFont val="MS P ゴシック"/>
            <family val="3"/>
            <charset val="128"/>
          </rPr>
          <t>「長野県高齢者施設等応援職員派遣支援に関する実施要領」に基づく事業に限る</t>
        </r>
      </text>
    </comment>
  </commentList>
</comments>
</file>

<file path=xl/sharedStrings.xml><?xml version="1.0" encoding="utf-8"?>
<sst xmlns="http://schemas.openxmlformats.org/spreadsheetml/2006/main" count="2033" uniqueCount="457">
  <si>
    <t>フリガナ</t>
    <phoneticPr fontId="4"/>
  </si>
  <si>
    <t>日</t>
    <rPh sb="0" eb="1">
      <t>ニチ</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</si>
  <si>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</si>
  <si>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</si>
  <si>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</si>
  <si>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</si>
  <si>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</si>
  <si>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</si>
  <si>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</si>
  <si>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</si>
  <si>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</si>
  <si>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</si>
  <si>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</si>
  <si>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</si>
  <si>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申請額</t>
    <rPh sb="0" eb="3">
      <t>シンセイガク</t>
    </rPh>
    <phoneticPr fontId="4"/>
  </si>
  <si>
    <t>か所</t>
    <rPh sb="1" eb="2">
      <t>ショ</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</si>
  <si>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</si>
  <si>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</si>
  <si>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</si>
  <si>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</si>
  <si>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</si>
  <si>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</si>
  <si>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</si>
  <si>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</si>
  <si>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</si>
  <si>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</si>
  <si>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</si>
  <si>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</si>
  <si>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</si>
  <si>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</si>
  <si>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</si>
  <si>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</si>
  <si>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</si>
  <si>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4"/>
  </si>
  <si>
    <t>入所施設・居住系</t>
    <rPh sb="0" eb="2">
      <t>ニュウショ</t>
    </rPh>
    <rPh sb="2" eb="4">
      <t>シセツ</t>
    </rPh>
    <rPh sb="5" eb="7">
      <t>キョジュウ</t>
    </rPh>
    <rPh sb="7" eb="8">
      <t>ケイ</t>
    </rPh>
    <phoneticPr fontId="4"/>
  </si>
  <si>
    <t>短期入所療養介護事業所</t>
    <rPh sb="0" eb="2">
      <t>タンキ</t>
    </rPh>
    <rPh sb="2" eb="4">
      <t>ニュウショ</t>
    </rPh>
    <rPh sb="4" eb="6">
      <t>リョウヨウ</t>
    </rPh>
    <rPh sb="6" eb="8">
      <t>カイゴ</t>
    </rPh>
    <rPh sb="8" eb="11">
      <t>ジギョウショ</t>
    </rPh>
    <phoneticPr fontId="4"/>
  </si>
  <si>
    <t>短期入所生活介護事業所</t>
    <phoneticPr fontId="4"/>
  </si>
  <si>
    <t>小　　計</t>
    <rPh sb="0" eb="1">
      <t>ショウ</t>
    </rPh>
    <rPh sb="3" eb="4">
      <t>ケイ</t>
    </rPh>
    <phoneticPr fontId="4"/>
  </si>
  <si>
    <t>管理者の氏名</t>
    <rPh sb="0" eb="3">
      <t>カンリシャ</t>
    </rPh>
    <rPh sb="4" eb="6">
      <t>シメイ</t>
    </rPh>
    <phoneticPr fontId="4"/>
  </si>
  <si>
    <t>助成対象の区分</t>
    <rPh sb="0" eb="2">
      <t>ジョセイ</t>
    </rPh>
    <rPh sb="2" eb="4">
      <t>タイショウ</t>
    </rPh>
    <rPh sb="5" eb="7">
      <t>クブン</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</si>
  <si>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</si>
  <si>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</si>
  <si>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</si>
  <si>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</si>
  <si>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</si>
  <si>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</si>
  <si>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</si>
  <si>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</si>
  <si>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</si>
  <si>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</si>
  <si>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</si>
  <si>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</si>
  <si>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</si>
  <si>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</si>
  <si>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</si>
  <si>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</si>
  <si>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</si>
  <si>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千円</t>
    <rPh sb="0" eb="2">
      <t>センエン</t>
    </rPh>
    <phoneticPr fontId="4"/>
  </si>
  <si>
    <t>申　請　者</t>
    <rPh sb="0" eb="1">
      <t>サル</t>
    </rPh>
    <rPh sb="2" eb="3">
      <t>ショウ</t>
    </rPh>
    <rPh sb="4" eb="5">
      <t>シャ</t>
    </rPh>
    <phoneticPr fontId="4"/>
  </si>
  <si>
    <t>所在地</t>
    <rPh sb="0" eb="3">
      <t>ショザイチ</t>
    </rPh>
    <phoneticPr fontId="4"/>
  </si>
  <si>
    <t>E-mail</t>
    <phoneticPr fontId="4"/>
  </si>
  <si>
    <t>短期入所系</t>
    <rPh sb="0" eb="2">
      <t>タンキ</t>
    </rPh>
    <rPh sb="2" eb="4">
      <t>ニュウショ</t>
    </rPh>
    <rPh sb="4" eb="5">
      <t>ケイ</t>
    </rPh>
    <phoneticPr fontId="4"/>
  </si>
  <si>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</si>
  <si>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</si>
  <si>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</si>
  <si>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</si>
  <si>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</si>
  <si>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</si>
  <si>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</si>
  <si>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基準単価</t>
    <rPh sb="0" eb="2">
      <t>キジュン</t>
    </rPh>
    <rPh sb="2" eb="4">
      <t>タンカ</t>
    </rPh>
    <phoneticPr fontId="4"/>
  </si>
  <si>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</si>
  <si>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</si>
  <si>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</si>
  <si>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No.</t>
    <phoneticPr fontId="4"/>
  </si>
  <si>
    <t>（注）</t>
    <rPh sb="1" eb="2">
      <t>チュウ</t>
    </rPh>
    <phoneticPr fontId="4"/>
  </si>
  <si>
    <t>合計</t>
    <rPh sb="0" eb="2">
      <t>ゴウケイ</t>
    </rPh>
    <phoneticPr fontId="4"/>
  </si>
  <si>
    <t>備考</t>
    <rPh sb="0" eb="2">
      <t>ビコウ</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</si>
  <si>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</si>
  <si>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</si>
  <si>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</si>
  <si>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</si>
  <si>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</si>
  <si>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</si>
  <si>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</si>
  <si>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事業者からExcelファイルを受領し、内容を審査</t>
    <rPh sb="0" eb="3">
      <t>ジギョウシャ</t>
    </rPh>
    <rPh sb="15" eb="17">
      <t>ジュリョウ</t>
    </rPh>
    <rPh sb="19" eb="21">
      <t>ナイヨウ</t>
    </rPh>
    <rPh sb="22" eb="24">
      <t>シンサ</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</si>
  <si>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</si>
  <si>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t>
    <phoneticPr fontId="4"/>
  </si>
  <si>
    <t>か所</t>
    <rPh sb="1" eb="2">
      <t>ショ</t>
    </rPh>
    <phoneticPr fontId="4"/>
  </si>
  <si>
    <t>※１ 介護施設等</t>
    <phoneticPr fontId="4"/>
  </si>
  <si>
    <t>※４　通所系サービス事業所</t>
    <phoneticPr fontId="4"/>
  </si>
  <si>
    <t>　介護老人福祉施設、地域密着型介護老人福祉施設、介護老人保健施設、介護　　医療院、介護療養型医療施設、</t>
    <phoneticPr fontId="4"/>
  </si>
  <si>
    <t>　認知症対応型共同生活介護事業所（短期利用認知症対応型共同生活介護を除く）、養護老人ホーム、軽費老人ホーム、</t>
    <phoneticPr fontId="4"/>
  </si>
  <si>
    <t>　有料老人ホーム及びサービス付き高齢者向け住宅</t>
    <phoneticPr fontId="4"/>
  </si>
  <si>
    <t>　訪問介護事業所、訪問入浴介護事業所、訪問看護事業所、訪問リハビリテーション事業所、定期巡回・随時対応型訪問介護看護事業所、</t>
    <phoneticPr fontId="4"/>
  </si>
  <si>
    <t>　夜間対応型訪問介護事業所、小規模多機能型居宅介護事業所及び看護小規模多機能型居宅介護事業所（訪問サービスに限る）並びに居宅介護支援事業所、</t>
    <phoneticPr fontId="4"/>
  </si>
  <si>
    <t>　並びに認知症対応型共同生活介護事業所（短期利用認知症対応型共同生活介護に限る）</t>
    <phoneticPr fontId="4"/>
  </si>
  <si>
    <t>　通所介護事業所、地域密着型通所介護事業所、療養通所介護事業所、認知症対応型通所介護事業所、通所リハビリテーション事業所、　</t>
    <phoneticPr fontId="4"/>
  </si>
  <si>
    <t>　小規模多機能型居宅介護事業所及び看護小規模多機能型居宅介護事業所（通いサービスに限る）</t>
    <phoneticPr fontId="4"/>
  </si>
  <si>
    <t>区分</t>
    <rPh sb="0" eb="2">
      <t>クブン</t>
    </rPh>
    <phoneticPr fontId="4"/>
  </si>
  <si>
    <t>※２ 訪問系サービス事業所</t>
    <phoneticPr fontId="4"/>
  </si>
  <si>
    <t xml:space="preserve">  福祉用具貸与事業所（ア（ア）の事業を除く）及び居宅療養管理指導事業所</t>
    <phoneticPr fontId="4"/>
  </si>
  <si>
    <t>※３　短期入所系サービス事業所</t>
    <phoneticPr fontId="4"/>
  </si>
  <si>
    <t>　短期入所生活介護事業所、短期入所療養介護事業所、小規模多機能型居宅介護事業所及び看護小規模多機能型居宅介護事業所（宿泊サービスに限る）</t>
    <phoneticPr fontId="4"/>
  </si>
  <si>
    <t>※５　高齢者施設等</t>
    <phoneticPr fontId="4"/>
  </si>
  <si>
    <t>　介護老人福祉施設、地域密着型介護老人福祉施設、介護老人保健施設、介護医療院、介護療養型医療施設、認知症対応型共同生活介護事業所、</t>
    <phoneticPr fontId="4"/>
  </si>
  <si>
    <t xml:space="preserve">  養護老人ホーム、軽費老人ホーム、有料老人ホーム及びサービス付き高齢者向け住宅、短期入所生活介護事業所、短期入所療養介護事業所</t>
    <phoneticPr fontId="4"/>
  </si>
  <si>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4"/>
  </si>
  <si>
    <r>
      <t>通所リハビリテーション事業所</t>
    </r>
    <r>
      <rPr>
        <sz val="9"/>
        <color theme="1"/>
        <rFont val="ＭＳ 明朝"/>
        <family val="1"/>
        <charset val="128"/>
      </rPr>
      <t>（通常規模型）</t>
    </r>
    <phoneticPr fontId="4"/>
  </si>
  <si>
    <r>
      <t>通所リハビリテーション事業所</t>
    </r>
    <r>
      <rPr>
        <sz val="9"/>
        <color theme="1"/>
        <rFont val="ＭＳ 明朝"/>
        <family val="1"/>
        <charset val="128"/>
      </rPr>
      <t>（大規模型（Ⅰ））</t>
    </r>
    <phoneticPr fontId="4"/>
  </si>
  <si>
    <r>
      <t>通所リハビリテーション事業所</t>
    </r>
    <r>
      <rPr>
        <sz val="9"/>
        <color theme="1"/>
        <rFont val="ＭＳ 明朝"/>
        <family val="1"/>
        <charset val="128"/>
      </rPr>
      <t>（大規模型（Ⅱ））</t>
    </r>
    <phoneticPr fontId="4"/>
  </si>
  <si>
    <t>都道府県の作業</t>
    <rPh sb="0" eb="4">
      <t>トドウフケン</t>
    </rPh>
    <rPh sb="5" eb="7">
      <t>サギョウ</t>
    </rPh>
    <phoneticPr fontId="4"/>
  </si>
  <si>
    <t>完成したExcelファイルを都道府県の担当者に送付</t>
    <rPh sb="0" eb="2">
      <t>カンセイ</t>
    </rPh>
    <rPh sb="14" eb="18">
      <t>トドウフケン</t>
    </rPh>
    <rPh sb="19" eb="22">
      <t>タントウシャ</t>
    </rPh>
    <rPh sb="23" eb="25">
      <t>ソウフ</t>
    </rPh>
    <phoneticPr fontId="4"/>
  </si>
  <si>
    <t>通所系</t>
    <rPh sb="0" eb="2">
      <t>ツウショ</t>
    </rPh>
    <rPh sb="2" eb="3">
      <t>ケイ</t>
    </rPh>
    <phoneticPr fontId="4"/>
  </si>
  <si>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</si>
  <si>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</si>
  <si>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</si>
  <si>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</si>
  <si>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</si>
  <si>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</si>
  <si>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</si>
  <si>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</si>
  <si>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</si>
  <si>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</si>
  <si>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</si>
  <si>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</si>
  <si>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</si>
  <si>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</si>
  <si>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</si>
  <si>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</si>
  <si>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</si>
  <si>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</si>
  <si>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</si>
  <si>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</si>
  <si>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</si>
  <si>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</si>
  <si>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</si>
  <si>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</si>
  <si>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</si>
  <si>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</si>
  <si>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</si>
  <si>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</si>
  <si>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</si>
  <si>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</si>
  <si>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</si>
  <si>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</si>
  <si>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4"/>
  </si>
  <si>
    <t>（単位:千円）</t>
    <rPh sb="1" eb="3">
      <t>タンイ</t>
    </rPh>
    <rPh sb="4" eb="5">
      <t>セン</t>
    </rPh>
    <rPh sb="5" eb="6">
      <t>エン</t>
    </rPh>
    <phoneticPr fontId="4"/>
  </si>
  <si>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4"/>
  </si>
  <si>
    <t>事業所・施設等名</t>
    <rPh sb="0" eb="3">
      <t>ジギョウショ</t>
    </rPh>
    <rPh sb="4" eb="6">
      <t>シセツ</t>
    </rPh>
    <rPh sb="6" eb="7">
      <t>トウ</t>
    </rPh>
    <rPh sb="7" eb="8">
      <t>メイ</t>
    </rPh>
    <phoneticPr fontId="4"/>
  </si>
  <si>
    <t>事業所・施設等の状況</t>
    <rPh sb="0" eb="3">
      <t>ジギョウショ</t>
    </rPh>
    <rPh sb="4" eb="6">
      <t>シセツ</t>
    </rPh>
    <rPh sb="6" eb="7">
      <t>トウ</t>
    </rPh>
    <rPh sb="8" eb="10">
      <t>ジョウキョウ</t>
    </rPh>
    <phoneticPr fontId="4"/>
  </si>
  <si>
    <t>事業所・施設等の名称</t>
    <rPh sb="0" eb="3">
      <t>ジギョウショ</t>
    </rPh>
    <rPh sb="4" eb="6">
      <t>シセツ</t>
    </rPh>
    <rPh sb="6" eb="7">
      <t>トウ</t>
    </rPh>
    <rPh sb="8" eb="10">
      <t>メイショウ</t>
    </rPh>
    <phoneticPr fontId="4"/>
  </si>
  <si>
    <t>事業所・施設等の所在地</t>
    <rPh sb="0" eb="3">
      <t>ジギョウショ</t>
    </rPh>
    <rPh sb="4" eb="6">
      <t>シセツ</t>
    </rPh>
    <rPh sb="6" eb="7">
      <t>トウ</t>
    </rPh>
    <rPh sb="8" eb="11">
      <t>ショザイチ</t>
    </rPh>
    <phoneticPr fontId="4"/>
  </si>
  <si>
    <t>所要額①(円)</t>
    <rPh sb="0" eb="3">
      <t>ショヨウガク</t>
    </rPh>
    <rPh sb="5" eb="6">
      <t>エン</t>
    </rPh>
    <phoneticPr fontId="4"/>
  </si>
  <si>
    <t>所要額②(円)</t>
    <rPh sb="0" eb="3">
      <t>ショヨウガク</t>
    </rPh>
    <rPh sb="5" eb="6">
      <t>エン</t>
    </rPh>
    <phoneticPr fontId="4"/>
  </si>
  <si>
    <t>合計</t>
    <phoneticPr fontId="4"/>
  </si>
  <si>
    <t>＜積算内訳①：施設内療養費を除く＞</t>
    <rPh sb="1" eb="3">
      <t>セキサン</t>
    </rPh>
    <rPh sb="3" eb="5">
      <t>ウチワケ</t>
    </rPh>
    <rPh sb="7" eb="10">
      <t>シセツナイ</t>
    </rPh>
    <rPh sb="10" eb="12">
      <t>リョウヨウ</t>
    </rPh>
    <rPh sb="12" eb="13">
      <t>ヒ</t>
    </rPh>
    <rPh sb="14" eb="15">
      <t>ノゾ</t>
    </rPh>
    <phoneticPr fontId="4"/>
  </si>
  <si>
    <t>＜積算内訳②：施設内療養費分＞</t>
    <rPh sb="1" eb="3">
      <t>セキサン</t>
    </rPh>
    <rPh sb="3" eb="5">
      <t>ウチワケ</t>
    </rPh>
    <rPh sb="7" eb="10">
      <t>シセツナイ</t>
    </rPh>
    <rPh sb="10" eb="12">
      <t>リョウヨウ</t>
    </rPh>
    <rPh sb="12" eb="13">
      <t>ヒ</t>
    </rPh>
    <rPh sb="13" eb="14">
      <t>ブン</t>
    </rPh>
    <phoneticPr fontId="4"/>
  </si>
  <si>
    <t>人数・日数等</t>
    <rPh sb="0" eb="2">
      <t>ニンズウ</t>
    </rPh>
    <rPh sb="3" eb="5">
      <t>ニッスウ</t>
    </rPh>
    <rPh sb="5" eb="6">
      <t>トウ</t>
    </rPh>
    <phoneticPr fontId="4"/>
  </si>
  <si>
    <t>長野県新型コロナウイルス感染症に係る介護サービス事業所等に対するサービス継続支援事業費</t>
    <rPh sb="0" eb="3">
      <t>ナガノケン</t>
    </rPh>
    <rPh sb="3" eb="5">
      <t>シンガタ</t>
    </rPh>
    <rPh sb="12" eb="15">
      <t>カンセンショウ</t>
    </rPh>
    <rPh sb="16" eb="17">
      <t>カカ</t>
    </rPh>
    <rPh sb="18" eb="20">
      <t>カイゴ</t>
    </rPh>
    <rPh sb="24" eb="27">
      <t>ジギョウショ</t>
    </rPh>
    <rPh sb="27" eb="28">
      <t>トウ</t>
    </rPh>
    <rPh sb="29" eb="30">
      <t>タイ</t>
    </rPh>
    <rPh sb="36" eb="38">
      <t>ケイゾク</t>
    </rPh>
    <rPh sb="38" eb="40">
      <t>シエン</t>
    </rPh>
    <rPh sb="40" eb="42">
      <t>ジギョウ</t>
    </rPh>
    <phoneticPr fontId="4"/>
  </si>
  <si>
    <t>補助金交付申請書（交付申請額総括表）</t>
    <rPh sb="0" eb="3">
      <t>ホジョキン</t>
    </rPh>
    <rPh sb="3" eb="5">
      <t>コウフ</t>
    </rPh>
    <rPh sb="5" eb="8">
      <t>シンセイショ</t>
    </rPh>
    <rPh sb="9" eb="11">
      <t>コウフ</t>
    </rPh>
    <rPh sb="11" eb="13">
      <t>シンセイ</t>
    </rPh>
    <rPh sb="13" eb="14">
      <t>ガク</t>
    </rPh>
    <rPh sb="14" eb="17">
      <t>ソウカツヒョウ</t>
    </rPh>
    <phoneticPr fontId="4"/>
  </si>
  <si>
    <t>本Excelを各事業所に配布し、別紙３（個票）を記入するように依頼　</t>
    <rPh sb="0" eb="1">
      <t>ホン</t>
    </rPh>
    <rPh sb="7" eb="8">
      <t>カク</t>
    </rPh>
    <rPh sb="8" eb="11">
      <t>ジギョウショ</t>
    </rPh>
    <rPh sb="12" eb="14">
      <t>ハイフ</t>
    </rPh>
    <rPh sb="16" eb="18">
      <t>ベッシ</t>
    </rPh>
    <rPh sb="20" eb="22">
      <t>コヒョウ</t>
    </rPh>
    <rPh sb="24" eb="26">
      <t>キニュウ</t>
    </rPh>
    <rPh sb="31" eb="33">
      <t>イライ</t>
    </rPh>
    <phoneticPr fontId="4"/>
  </si>
  <si>
    <t xml:space="preserve">別紙３（個票●）の着色セルを入力（黄色セル：必要情報の入力・該当する取組内容のチェック、緑色セル：クリックしてプルダウンから選択）し、事業者（法人本部）へ返送
</t>
    <rPh sb="0" eb="2">
      <t>ベッシ</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4"/>
  </si>
  <si>
    <t>別紙２（事業所・施設等別申請額一覧）に全事業所分が正しく反映されているか確認（15事業所以上ある場合には6行目～15行目を行ごとコピーし、16行目に右クリック→「コピーしたセルの挿入」で挿入すること。）</t>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4"/>
  </si>
  <si>
    <t>個票及び別紙２の内容が別紙１（総括表）にも正しく反映されていることを確認するとともに、別紙１の記入欄（黄色セル）を記載</t>
    <rPh sb="0" eb="2">
      <t>コヒョウ</t>
    </rPh>
    <rPh sb="2" eb="3">
      <t>オヨ</t>
    </rPh>
    <rPh sb="4" eb="6">
      <t>ベッシ</t>
    </rPh>
    <rPh sb="8" eb="10">
      <t>ナイヨウ</t>
    </rPh>
    <rPh sb="11" eb="13">
      <t>ベッシ</t>
    </rPh>
    <rPh sb="15" eb="18">
      <t>ソウカツヒョウ</t>
    </rPh>
    <rPh sb="21" eb="22">
      <t>タダ</t>
    </rPh>
    <rPh sb="24" eb="26">
      <t>ハンエイ</t>
    </rPh>
    <rPh sb="34" eb="36">
      <t>カクニン</t>
    </rPh>
    <rPh sb="43" eb="45">
      <t>ベッシ</t>
    </rPh>
    <rPh sb="47" eb="50">
      <t>キニュウラン</t>
    </rPh>
    <rPh sb="51" eb="53">
      <t>キイロ</t>
    </rPh>
    <rPh sb="57" eb="59">
      <t>キサイ</t>
    </rPh>
    <phoneticPr fontId="4"/>
  </si>
  <si>
    <t>長野県新型コロナウイルス感染症に係る介護サービス事業所等に対する</t>
    <phoneticPr fontId="4"/>
  </si>
  <si>
    <t>サービス継続支援事業</t>
    <phoneticPr fontId="4"/>
  </si>
  <si>
    <t>1.介護サービス事業所等におけるサービス継続支援事業</t>
    <phoneticPr fontId="4"/>
  </si>
  <si>
    <t>2.介護サービス事業所等との連携支援事業</t>
    <phoneticPr fontId="4"/>
  </si>
  <si>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4"/>
  </si>
  <si>
    <t>2.介護サービス事業所等との連携支援事業</t>
    <rPh sb="2" eb="4">
      <t>カイゴ</t>
    </rPh>
    <rPh sb="8" eb="11">
      <t>ジギョウショ</t>
    </rPh>
    <rPh sb="11" eb="12">
      <t>トウ</t>
    </rPh>
    <rPh sb="14" eb="16">
      <t>レンケイ</t>
    </rPh>
    <rPh sb="16" eb="18">
      <t>シエン</t>
    </rPh>
    <rPh sb="18" eb="20">
      <t>ジギョウ</t>
    </rPh>
    <phoneticPr fontId="4"/>
  </si>
  <si>
    <t>事業所･施設数</t>
    <rPh sb="0" eb="3">
      <t>ジギョウショ</t>
    </rPh>
    <rPh sb="4" eb="6">
      <t>シセツ</t>
    </rPh>
    <rPh sb="6" eb="7">
      <t>スウ</t>
    </rPh>
    <phoneticPr fontId="4"/>
  </si>
  <si>
    <t>金額計</t>
    <rPh sb="0" eb="2">
      <t>キンガク</t>
    </rPh>
    <rPh sb="2" eb="3">
      <t>ケイ</t>
    </rPh>
    <phoneticPr fontId="4"/>
  </si>
  <si>
    <t>日</t>
  </si>
  <si>
    <t>月</t>
  </si>
  <si>
    <t>日間</t>
    <rPh sb="0" eb="1">
      <t>ニチ</t>
    </rPh>
    <rPh sb="1" eb="2">
      <t>カン</t>
    </rPh>
    <phoneticPr fontId="4"/>
  </si>
  <si>
    <t>月</t>
    <rPh sb="0" eb="1">
      <t>ガツ</t>
    </rPh>
    <phoneticPr fontId="4"/>
  </si>
  <si>
    <t>計（円）(g)
(e)×(f)</t>
    <rPh sb="0" eb="1">
      <t>ケイ</t>
    </rPh>
    <rPh sb="2" eb="3">
      <t>エン</t>
    </rPh>
    <phoneticPr fontId="27"/>
  </si>
  <si>
    <t>計（円）(d)
(a)と(b)の少ない方の額×(c)</t>
    <rPh sb="0" eb="1">
      <t>ケイ</t>
    </rPh>
    <rPh sb="2" eb="3">
      <t>エン</t>
    </rPh>
    <rPh sb="16" eb="17">
      <t>スク</t>
    </rPh>
    <rPh sb="19" eb="20">
      <t>ホウ</t>
    </rPh>
    <rPh sb="21" eb="22">
      <t>ガク</t>
    </rPh>
    <phoneticPr fontId="27"/>
  </si>
  <si>
    <t>手当額（円）
(b)</t>
    <rPh sb="0" eb="2">
      <t>テアテ</t>
    </rPh>
    <rPh sb="2" eb="3">
      <t>ガク</t>
    </rPh>
    <rPh sb="4" eb="5">
      <t>エン</t>
    </rPh>
    <phoneticPr fontId="27"/>
  </si>
  <si>
    <t>基準単価（円）
(a)</t>
    <rPh sb="0" eb="2">
      <t>キジュン</t>
    </rPh>
    <rPh sb="2" eb="4">
      <t>タンカ</t>
    </rPh>
    <rPh sb="5" eb="6">
      <t>エン</t>
    </rPh>
    <phoneticPr fontId="27"/>
  </si>
  <si>
    <t>派遣法人協力費</t>
    <rPh sb="0" eb="2">
      <t>ハケン</t>
    </rPh>
    <rPh sb="2" eb="4">
      <t>ホウジン</t>
    </rPh>
    <rPh sb="4" eb="7">
      <t>キョウリョクヒ</t>
    </rPh>
    <phoneticPr fontId="4"/>
  </si>
  <si>
    <t>待機期間中の割増手当</t>
    <rPh sb="0" eb="4">
      <t>タイキキカン</t>
    </rPh>
    <rPh sb="4" eb="5">
      <t>チュウ</t>
    </rPh>
    <rPh sb="6" eb="8">
      <t>ワリマシ</t>
    </rPh>
    <rPh sb="8" eb="10">
      <t>テアテ</t>
    </rPh>
    <phoneticPr fontId="4"/>
  </si>
  <si>
    <t>待機期間</t>
    <rPh sb="0" eb="2">
      <t>タイキ</t>
    </rPh>
    <rPh sb="2" eb="4">
      <t>キカン</t>
    </rPh>
    <phoneticPr fontId="4"/>
  </si>
  <si>
    <t>派遣期間</t>
    <rPh sb="0" eb="2">
      <t>ハケン</t>
    </rPh>
    <rPh sb="2" eb="4">
      <t>キカン</t>
    </rPh>
    <phoneticPr fontId="4"/>
  </si>
  <si>
    <t>１．介護サービス事業所等におけるサービス継続支援事業</t>
    <rPh sb="11" eb="12">
      <t>トウ</t>
    </rPh>
    <phoneticPr fontId="6"/>
  </si>
  <si>
    <t>１．介護サービス事業所等における　
　　サービス継続支援事業</t>
    <rPh sb="11" eb="12">
      <t>トウ</t>
    </rPh>
    <phoneticPr fontId="6"/>
  </si>
  <si>
    <t>２．介護サービス事業所等との連携支援事業</t>
    <phoneticPr fontId="6"/>
  </si>
  <si>
    <t>３．応援職員派遣調整事業</t>
    <rPh sb="2" eb="4">
      <t>オウエン</t>
    </rPh>
    <rPh sb="4" eb="6">
      <t>ショクイン</t>
    </rPh>
    <rPh sb="6" eb="8">
      <t>ハケン</t>
    </rPh>
    <rPh sb="8" eb="10">
      <t>チョウセイ</t>
    </rPh>
    <rPh sb="10" eb="12">
      <t>ジギョウ</t>
    </rPh>
    <phoneticPr fontId="6"/>
  </si>
  <si>
    <t>基準単価（円）
(e)</t>
    <rPh sb="0" eb="2">
      <t>キジュン</t>
    </rPh>
    <rPh sb="2" eb="4">
      <t>タンカ</t>
    </rPh>
    <rPh sb="5" eb="6">
      <t>エン</t>
    </rPh>
    <phoneticPr fontId="27"/>
  </si>
  <si>
    <t>３．応援職員派遣調整事業</t>
    <rPh sb="2" eb="4">
      <t>オウエン</t>
    </rPh>
    <rPh sb="4" eb="6">
      <t>ショクイン</t>
    </rPh>
    <rPh sb="6" eb="8">
      <t>ハケン</t>
    </rPh>
    <rPh sb="8" eb="10">
      <t>チョウセイ</t>
    </rPh>
    <rPh sb="10" eb="12">
      <t>ジギョウ</t>
    </rPh>
    <phoneticPr fontId="27"/>
  </si>
  <si>
    <t>（始）</t>
    <phoneticPr fontId="4"/>
  </si>
  <si>
    <t>（終）</t>
    <phoneticPr fontId="4"/>
  </si>
  <si>
    <t>R</t>
    <phoneticPr fontId="4"/>
  </si>
  <si>
    <t>応援職員氏名</t>
    <rPh sb="0" eb="2">
      <t>オウエン</t>
    </rPh>
    <rPh sb="2" eb="4">
      <t>ショクイン</t>
    </rPh>
    <rPh sb="4" eb="6">
      <t>シメイ</t>
    </rPh>
    <phoneticPr fontId="4"/>
  </si>
  <si>
    <t>応援職員
氏名</t>
    <rPh sb="0" eb="2">
      <t>オウエン</t>
    </rPh>
    <rPh sb="2" eb="4">
      <t>ショクイン</t>
    </rPh>
    <rPh sb="5" eb="7">
      <t>シメイ</t>
    </rPh>
    <phoneticPr fontId="4"/>
  </si>
  <si>
    <t>※行が不足する場合は適宜追加してください。</t>
    <phoneticPr fontId="4"/>
  </si>
  <si>
    <t>待期期間
（日間）
(c)</t>
    <rPh sb="0" eb="4">
      <t>タイキキカン</t>
    </rPh>
    <rPh sb="6" eb="7">
      <t>ニチ</t>
    </rPh>
    <rPh sb="7" eb="8">
      <t>カン</t>
    </rPh>
    <phoneticPr fontId="27"/>
  </si>
  <si>
    <t>※応援職員派遣期間中の手当は、「２．介護サービス事業所等との連携支援事業」により申請してください。</t>
    <phoneticPr fontId="4"/>
  </si>
  <si>
    <t>　　　　　　　　　　　　　　　　　　　　　　　補助対象
サービス種別</t>
    <rPh sb="23" eb="25">
      <t>ホジョ</t>
    </rPh>
    <rPh sb="25" eb="27">
      <t>タイショウ</t>
    </rPh>
    <rPh sb="33" eb="35">
      <t>シュベツ</t>
    </rPh>
    <phoneticPr fontId="4"/>
  </si>
  <si>
    <t>3.応援職員派遣調整事業</t>
    <rPh sb="2" eb="4">
      <t>オウエン</t>
    </rPh>
    <rPh sb="4" eb="6">
      <t>ショクイン</t>
    </rPh>
    <rPh sb="6" eb="8">
      <t>ハケン</t>
    </rPh>
    <rPh sb="8" eb="10">
      <t>チョウセイ</t>
    </rPh>
    <rPh sb="10" eb="12">
      <t>ジギョウ</t>
    </rPh>
    <phoneticPr fontId="4"/>
  </si>
  <si>
    <t>合　　計</t>
    <rPh sb="0" eb="1">
      <t>ゴウ</t>
    </rPh>
    <rPh sb="3" eb="4">
      <t>ケイ</t>
    </rPh>
    <phoneticPr fontId="4"/>
  </si>
  <si>
    <t>申請額(円）(h)
(d)＋(g)</t>
    <rPh sb="0" eb="2">
      <t>シンセイ</t>
    </rPh>
    <rPh sb="2" eb="3">
      <t>ガク</t>
    </rPh>
    <rPh sb="4" eb="5">
      <t>エン</t>
    </rPh>
    <phoneticPr fontId="4"/>
  </si>
  <si>
    <t>通常分</t>
    <rPh sb="0" eb="2">
      <t>ツウジョウ</t>
    </rPh>
    <rPh sb="2" eb="3">
      <t>ブン</t>
    </rPh>
    <phoneticPr fontId="4"/>
  </si>
  <si>
    <t>追加分</t>
    <rPh sb="0" eb="2">
      <t>ツイカ</t>
    </rPh>
    <rPh sb="2" eb="3">
      <t>ブン</t>
    </rPh>
    <phoneticPr fontId="4"/>
  </si>
  <si>
    <r>
      <t>　行が不足する場合には適宜行を追加して差し支えないが、</t>
    </r>
    <r>
      <rPr>
        <b/>
        <sz val="10"/>
        <rFont val="ＭＳ Ｐ明朝"/>
        <family val="1"/>
        <charset val="128"/>
      </rPr>
      <t>列の挿入は絶対に行わないこと。</t>
    </r>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</si>
  <si>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※積算内訳の合計額の千円未満切り捨て</t>
    <rPh sb="6" eb="8">
      <t>ゴウケイ</t>
    </rPh>
    <phoneticPr fontId="4"/>
  </si>
  <si>
    <t>国への
個別協議</t>
    <rPh sb="0" eb="1">
      <t>クニ</t>
    </rPh>
    <rPh sb="4" eb="6">
      <t>コベツ</t>
    </rPh>
    <rPh sb="6" eb="8">
      <t>キョウギ</t>
    </rPh>
    <phoneticPr fontId="4"/>
  </si>
  <si>
    <t>希望しない</t>
    <rPh sb="0" eb="2">
      <t>キボウ</t>
    </rPh>
    <phoneticPr fontId="4"/>
  </si>
  <si>
    <t>希望する</t>
    <rPh sb="0" eb="2">
      <t>キボウ</t>
    </rPh>
    <phoneticPr fontId="4"/>
  </si>
  <si>
    <t>～</t>
    <phoneticPr fontId="4"/>
  </si>
  <si>
    <t>令和</t>
    <rPh sb="0" eb="2">
      <t>レイワ</t>
    </rPh>
    <phoneticPr fontId="4"/>
  </si>
  <si>
    <t>氏名</t>
    <rPh sb="0" eb="2">
      <t>シメイ</t>
    </rPh>
    <phoneticPr fontId="4"/>
  </si>
  <si>
    <t>職種</t>
    <rPh sb="0" eb="2">
      <t>ショクシュ</t>
    </rPh>
    <phoneticPr fontId="4"/>
  </si>
  <si>
    <t>計</t>
    <rPh sb="0" eb="1">
      <t>ケイ</t>
    </rPh>
    <phoneticPr fontId="4"/>
  </si>
  <si>
    <t>５．対象期間の詳細</t>
    <rPh sb="2" eb="4">
      <t>タイショウ</t>
    </rPh>
    <rPh sb="4" eb="6">
      <t>キカン</t>
    </rPh>
    <rPh sb="7" eb="9">
      <t>ショウサイ</t>
    </rPh>
    <phoneticPr fontId="4"/>
  </si>
  <si>
    <t>行が不足する場合は適宜追加してください。</t>
    <rPh sb="0" eb="1">
      <t>ギョウ</t>
    </rPh>
    <rPh sb="2" eb="4">
      <t>フソク</t>
    </rPh>
    <rPh sb="6" eb="8">
      <t>バアイ</t>
    </rPh>
    <rPh sb="9" eb="11">
      <t>テキギ</t>
    </rPh>
    <rPh sb="11" eb="13">
      <t>ツイカ</t>
    </rPh>
    <phoneticPr fontId="4"/>
  </si>
  <si>
    <r>
      <t>所要額①</t>
    </r>
    <r>
      <rPr>
        <sz val="5"/>
        <rFont val="ＭＳ 明朝"/>
        <family val="1"/>
        <charset val="128"/>
      </rPr>
      <t xml:space="preserve">
(施設内療養費を除く)</t>
    </r>
    <rPh sb="0" eb="3">
      <t>ショヨウガク</t>
    </rPh>
    <rPh sb="6" eb="9">
      <t>シセツナイ</t>
    </rPh>
    <rPh sb="9" eb="11">
      <t>リョウヨウ</t>
    </rPh>
    <rPh sb="11" eb="12">
      <t>ヒ</t>
    </rPh>
    <rPh sb="13" eb="14">
      <t>ノゾ</t>
    </rPh>
    <phoneticPr fontId="4"/>
  </si>
  <si>
    <r>
      <t>所要額②</t>
    </r>
    <r>
      <rPr>
        <sz val="5"/>
        <rFont val="ＭＳ 明朝"/>
        <family val="1"/>
        <charset val="128"/>
      </rPr>
      <t xml:space="preserve">
(施設内療養費分)</t>
    </r>
    <rPh sb="0" eb="3">
      <t>ショヨウガク</t>
    </rPh>
    <rPh sb="6" eb="9">
      <t>シセツナイ</t>
    </rPh>
    <rPh sb="9" eb="11">
      <t>リョウヨウ</t>
    </rPh>
    <rPh sb="11" eb="12">
      <t>ヒ</t>
    </rPh>
    <rPh sb="12" eb="13">
      <t>ブン</t>
    </rPh>
    <phoneticPr fontId="4"/>
  </si>
  <si>
    <t xml:space="preserve">     ※積算内訳の合計額の千円未満
        切り捨て</t>
    <rPh sb="11" eb="13">
      <t>ゴウケイ</t>
    </rPh>
    <phoneticPr fontId="4"/>
  </si>
  <si>
    <t>（ア）に要する経費</t>
    <rPh sb="4" eb="5">
      <t>ヨウ</t>
    </rPh>
    <rPh sb="7" eb="9">
      <t>ケイヒ</t>
    </rPh>
    <phoneticPr fontId="4"/>
  </si>
  <si>
    <t>（イ）に要する経費</t>
    <rPh sb="4" eb="5">
      <t>ヨウ</t>
    </rPh>
    <rPh sb="7" eb="9">
      <t>ケイヒ</t>
    </rPh>
    <phoneticPr fontId="4"/>
  </si>
  <si>
    <t>（ウ）に要する経費</t>
    <rPh sb="4" eb="5">
      <t>ヨウ</t>
    </rPh>
    <rPh sb="7" eb="9">
      <t>ケイヒ</t>
    </rPh>
    <phoneticPr fontId="4"/>
  </si>
  <si>
    <t>２．介護サービス事業所等との連携支援事業</t>
    <phoneticPr fontId="4"/>
  </si>
  <si>
    <t>対象日又は期間</t>
    <rPh sb="0" eb="2">
      <t>タイショウ</t>
    </rPh>
    <rPh sb="2" eb="3">
      <t>ビ</t>
    </rPh>
    <rPh sb="3" eb="4">
      <t>マタ</t>
    </rPh>
    <rPh sb="5" eb="7">
      <t>キカン</t>
    </rPh>
    <phoneticPr fontId="4"/>
  </si>
  <si>
    <t>支給額（円）</t>
    <rPh sb="0" eb="2">
      <t>シキュウ</t>
    </rPh>
    <rPh sb="2" eb="3">
      <t>ガク</t>
    </rPh>
    <rPh sb="4" eb="5">
      <t>エン</t>
    </rPh>
    <phoneticPr fontId="4"/>
  </si>
  <si>
    <t>金額（円）</t>
    <phoneticPr fontId="4"/>
  </si>
  <si>
    <t>購入先・契約先・連携先</t>
    <rPh sb="0" eb="2">
      <t>コウニュウ</t>
    </rPh>
    <rPh sb="2" eb="3">
      <t>サキ</t>
    </rPh>
    <rPh sb="4" eb="6">
      <t>ケイヤク</t>
    </rPh>
    <rPh sb="6" eb="7">
      <t>サキ</t>
    </rPh>
    <rPh sb="8" eb="10">
      <t>レンケイ</t>
    </rPh>
    <rPh sb="10" eb="11">
      <t>サキ</t>
    </rPh>
    <phoneticPr fontId="4"/>
  </si>
  <si>
    <t>購入日・対象期間</t>
    <rPh sb="0" eb="2">
      <t>コウニュウ</t>
    </rPh>
    <rPh sb="2" eb="3">
      <t>ビ</t>
    </rPh>
    <rPh sb="4" eb="6">
      <t>タイショウ</t>
    </rPh>
    <rPh sb="6" eb="8">
      <t>キカン</t>
    </rPh>
    <phoneticPr fontId="4"/>
  </si>
  <si>
    <r>
      <rPr>
        <sz val="7"/>
        <rFont val="ＭＳ Ｐ明朝"/>
        <family val="1"/>
        <charset val="128"/>
      </rPr>
      <t>派遣期間・待機期間（日間）</t>
    </r>
    <r>
      <rPr>
        <sz val="8"/>
        <rFont val="ＭＳ Ｐ明朝"/>
        <family val="1"/>
        <charset val="128"/>
      </rPr>
      <t xml:space="preserve">
(f)</t>
    </r>
    <rPh sb="0" eb="2">
      <t>ハケン</t>
    </rPh>
    <rPh sb="2" eb="4">
      <t>キカン</t>
    </rPh>
    <rPh sb="5" eb="7">
      <t>タイキ</t>
    </rPh>
    <rPh sb="7" eb="9">
      <t>キカン</t>
    </rPh>
    <rPh sb="10" eb="12">
      <t>ニチカン</t>
    </rPh>
    <phoneticPr fontId="27"/>
  </si>
  <si>
    <t>証拠書類は、記載した氏名・派遣（待機）期間・手当額が分かるもの（給与台帳（給与明細）、勤務表（シフト表）等の該当箇所の写し）を添付してください。</t>
    <rPh sb="13" eb="15">
      <t>ハケン</t>
    </rPh>
    <rPh sb="16" eb="18">
      <t>タイキ</t>
    </rPh>
    <phoneticPr fontId="4"/>
  </si>
  <si>
    <t>国協議の対象とならないので注意。</t>
    <rPh sb="0" eb="1">
      <t>クニ</t>
    </rPh>
    <rPh sb="1" eb="3">
      <t>キョウギ</t>
    </rPh>
    <rPh sb="4" eb="6">
      <t>タイショウ</t>
    </rPh>
    <rPh sb="13" eb="15">
      <t>チュウイ</t>
    </rPh>
    <phoneticPr fontId="4"/>
  </si>
  <si>
    <t>緊急雇用</t>
    <rPh sb="0" eb="2">
      <t>キンキュウ</t>
    </rPh>
    <rPh sb="2" eb="4">
      <t>コヨウ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</si>
  <si>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</si>
  <si>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</si>
  <si>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
保険加入</t>
    <rPh sb="0" eb="2">
      <t>ソンガイ</t>
    </rPh>
    <rPh sb="2" eb="4">
      <t>バイショウ</t>
    </rPh>
    <rPh sb="5" eb="7">
      <t>ホケン</t>
    </rPh>
    <rPh sb="7" eb="9">
      <t>カニュウ</t>
    </rPh>
    <phoneticPr fontId="2"/>
  </si>
  <si>
    <t>宿泊費
（帰宅困難職員）</t>
    <rPh sb="0" eb="3">
      <t>シュクハクヒ</t>
    </rPh>
    <rPh sb="5" eb="7">
      <t>キタク</t>
    </rPh>
    <rPh sb="7" eb="9">
      <t>コンナン</t>
    </rPh>
    <rPh sb="9" eb="11">
      <t>ショクイン</t>
    </rPh>
    <phoneticPr fontId="2"/>
  </si>
  <si>
    <t>旅費
（連携）</t>
    <rPh sb="0" eb="2">
      <t>リョヒ</t>
    </rPh>
    <rPh sb="4" eb="6">
      <t>レンケイ</t>
    </rPh>
    <phoneticPr fontId="2"/>
  </si>
  <si>
    <t>消毒・清掃</t>
    <rPh sb="0" eb="2">
      <t>ショウドク</t>
    </rPh>
    <rPh sb="3" eb="5">
      <t>セイソウ</t>
    </rPh>
    <phoneticPr fontId="2"/>
  </si>
  <si>
    <t>感染性廃棄物処理</t>
    <rPh sb="0" eb="3">
      <t>カンセンセイ</t>
    </rPh>
    <rPh sb="3" eb="6">
      <t>ハイキブツ</t>
    </rPh>
    <rPh sb="6" eb="8">
      <t>ショリ</t>
    </rPh>
    <phoneticPr fontId="2"/>
  </si>
  <si>
    <t>衛生用品購入</t>
    <rPh sb="0" eb="2">
      <t>エイセイ</t>
    </rPh>
    <rPh sb="2" eb="4">
      <t>ヨウヒン</t>
    </rPh>
    <rPh sb="4" eb="6">
      <t>コウニュウ</t>
    </rPh>
    <phoneticPr fontId="2"/>
  </si>
  <si>
    <t>自費検査</t>
    <rPh sb="0" eb="2">
      <t>ジヒ</t>
    </rPh>
    <rPh sb="2" eb="4">
      <t>ケンサ</t>
    </rPh>
    <phoneticPr fontId="2"/>
  </si>
  <si>
    <t>代替場所確保（使用料）</t>
    <rPh sb="0" eb="2">
      <t>ダイタイ</t>
    </rPh>
    <rPh sb="2" eb="4">
      <t>バショ</t>
    </rPh>
    <rPh sb="4" eb="6">
      <t>カクホ</t>
    </rPh>
    <rPh sb="7" eb="10">
      <t>シヨウリョウ</t>
    </rPh>
    <phoneticPr fontId="2"/>
  </si>
  <si>
    <t>謝金
（同行指導）</t>
    <rPh sb="0" eb="2">
      <t>シャキン</t>
    </rPh>
    <rPh sb="4" eb="6">
      <t>ドウコウ</t>
    </rPh>
    <rPh sb="6" eb="8">
      <t>シドウ</t>
    </rPh>
    <phoneticPr fontId="2"/>
  </si>
  <si>
    <t>旅費
（代替場所等）</t>
    <rPh sb="0" eb="2">
      <t>リョヒ</t>
    </rPh>
    <rPh sb="4" eb="6">
      <t>ダイタイ</t>
    </rPh>
    <rPh sb="6" eb="8">
      <t>バショ</t>
    </rPh>
    <rPh sb="8" eb="9">
      <t>トウ</t>
    </rPh>
    <phoneticPr fontId="2"/>
  </si>
  <si>
    <t>リース費用
（車、自転車）</t>
    <rPh sb="3" eb="5">
      <t>ヒヨウ</t>
    </rPh>
    <rPh sb="7" eb="8">
      <t>クルマ</t>
    </rPh>
    <rPh sb="9" eb="12">
      <t>ジテンシャ</t>
    </rPh>
    <phoneticPr fontId="2"/>
  </si>
  <si>
    <t>リース費用
（タブレット）</t>
    <rPh sb="3" eb="5">
      <t>ヒヨウ</t>
    </rPh>
    <phoneticPr fontId="2"/>
  </si>
  <si>
    <t>収束日：</t>
    <rPh sb="0" eb="2">
      <t>シュウソク</t>
    </rPh>
    <rPh sb="2" eb="3">
      <t>ビ</t>
    </rPh>
    <phoneticPr fontId="4"/>
  </si>
  <si>
    <t>（ⅰ）人件費</t>
    <phoneticPr fontId="4"/>
  </si>
  <si>
    <t>（ⅱ）物品・その他</t>
    <rPh sb="1" eb="3">
      <t>ブッピン</t>
    </rPh>
    <rPh sb="6" eb="7">
      <t>タ</t>
    </rPh>
    <phoneticPr fontId="4"/>
  </si>
  <si>
    <t>６．積算内訳の詳細　</t>
    <rPh sb="2" eb="4">
      <t>セキサン</t>
    </rPh>
    <rPh sb="4" eb="6">
      <t>ウチワケ</t>
    </rPh>
    <rPh sb="7" eb="9">
      <t>ショウサイ</t>
    </rPh>
    <phoneticPr fontId="4"/>
  </si>
  <si>
    <t>人件費に係る証拠書類</t>
    <rPh sb="4" eb="5">
      <t>カカ</t>
    </rPh>
    <phoneticPr fontId="4"/>
  </si>
  <si>
    <t>その他経費に係る証拠書類</t>
    <rPh sb="6" eb="7">
      <t>カカ</t>
    </rPh>
    <phoneticPr fontId="4"/>
  </si>
  <si>
    <t xml:space="preserve">   記載した経費名・発生日又は期間・契約の相手方等・金額が分かるもの（契約書、領収書、請求書、納品書等の写し（記載内容が確認できればいずれかで可））を添付してください。</t>
    <rPh sb="3" eb="5">
      <t>キサイ</t>
    </rPh>
    <rPh sb="7" eb="9">
      <t>ケイヒ</t>
    </rPh>
    <rPh sb="9" eb="10">
      <t>メイ</t>
    </rPh>
    <rPh sb="11" eb="13">
      <t>ハッセイ</t>
    </rPh>
    <rPh sb="13" eb="14">
      <t>ビ</t>
    </rPh>
    <rPh sb="14" eb="15">
      <t>マタ</t>
    </rPh>
    <rPh sb="16" eb="18">
      <t>キカン</t>
    </rPh>
    <rPh sb="19" eb="21">
      <t>ケイヤク</t>
    </rPh>
    <rPh sb="22" eb="25">
      <t>アイテガタ</t>
    </rPh>
    <rPh sb="25" eb="26">
      <t>トウ</t>
    </rPh>
    <rPh sb="27" eb="29">
      <t>キンガク</t>
    </rPh>
    <rPh sb="30" eb="31">
      <t>ワ</t>
    </rPh>
    <rPh sb="36" eb="39">
      <t>ケイヤクショ</t>
    </rPh>
    <rPh sb="40" eb="43">
      <t>リョウシュウショ</t>
    </rPh>
    <rPh sb="44" eb="47">
      <t>セイキュウショ</t>
    </rPh>
    <rPh sb="48" eb="51">
      <t>ノウヒンショ</t>
    </rPh>
    <rPh sb="51" eb="52">
      <t>トウ</t>
    </rPh>
    <rPh sb="53" eb="54">
      <t>ウツ</t>
    </rPh>
    <rPh sb="56" eb="58">
      <t>キサイ</t>
    </rPh>
    <rPh sb="76" eb="78">
      <t>テンプ</t>
    </rPh>
    <phoneticPr fontId="4"/>
  </si>
  <si>
    <t xml:space="preserve">   記載した氏名・期間・手当名・支給額が分かるもの（給与台帳（給与明細）、勤務表（シフト表）等の該当箇所の写し）を添付してください。</t>
    <rPh sb="3" eb="5">
      <t>キサイ</t>
    </rPh>
    <rPh sb="7" eb="9">
      <t>シメイ</t>
    </rPh>
    <rPh sb="10" eb="12">
      <t>キカン</t>
    </rPh>
    <rPh sb="13" eb="15">
      <t>テアテ</t>
    </rPh>
    <rPh sb="15" eb="16">
      <t>メイ</t>
    </rPh>
    <rPh sb="17" eb="20">
      <t>シキュウガク</t>
    </rPh>
    <rPh sb="21" eb="22">
      <t>ワ</t>
    </rPh>
    <rPh sb="27" eb="29">
      <t>キュウヨ</t>
    </rPh>
    <rPh sb="29" eb="31">
      <t>ダイチョウ</t>
    </rPh>
    <rPh sb="32" eb="34">
      <t>キュウヨ</t>
    </rPh>
    <rPh sb="34" eb="36">
      <t>メイサイ</t>
    </rPh>
    <rPh sb="38" eb="41">
      <t>キンムヒョウ</t>
    </rPh>
    <rPh sb="45" eb="46">
      <t>ヒョウ</t>
    </rPh>
    <rPh sb="47" eb="48">
      <t>トウ</t>
    </rPh>
    <rPh sb="49" eb="51">
      <t>ガイトウ</t>
    </rPh>
    <rPh sb="51" eb="53">
      <t>カショ</t>
    </rPh>
    <rPh sb="54" eb="55">
      <t>ウツ</t>
    </rPh>
    <rPh sb="58" eb="60">
      <t>テンプ</t>
    </rPh>
    <phoneticPr fontId="4"/>
  </si>
  <si>
    <t>・１（ア）（イ）に係る発生日：</t>
    <rPh sb="9" eb="10">
      <t>カカ</t>
    </rPh>
    <rPh sb="11" eb="13">
      <t>ハッセイ</t>
    </rPh>
    <rPh sb="13" eb="14">
      <t>ビ</t>
    </rPh>
    <phoneticPr fontId="4"/>
  </si>
  <si>
    <t>・２（ウ）（派遣先）に係る発生日：</t>
    <rPh sb="6" eb="8">
      <t>ハケン</t>
    </rPh>
    <rPh sb="8" eb="9">
      <t>サキ</t>
    </rPh>
    <rPh sb="11" eb="12">
      <t>カカ</t>
    </rPh>
    <rPh sb="13" eb="15">
      <t>ハッセイ</t>
    </rPh>
    <rPh sb="15" eb="16">
      <t>ビ</t>
    </rPh>
    <phoneticPr fontId="4"/>
  </si>
  <si>
    <t>国協議を希望する</t>
    <rPh sb="0" eb="1">
      <t>クニ</t>
    </rPh>
    <rPh sb="1" eb="3">
      <t>キョウギ</t>
    </rPh>
    <rPh sb="4" eb="6">
      <t>キボウ</t>
    </rPh>
    <phoneticPr fontId="4"/>
  </si>
  <si>
    <t>国協議をしない</t>
    <rPh sb="0" eb="1">
      <t>クニ</t>
    </rPh>
    <rPh sb="1" eb="3">
      <t>キョウギ</t>
    </rPh>
    <phoneticPr fontId="4"/>
  </si>
  <si>
    <r>
      <t>●助成対象の区分：「１．介護サービス事業所等におけるサービス継続支援事業</t>
    </r>
    <r>
      <rPr>
        <b/>
        <u val="double"/>
        <sz val="11"/>
        <rFont val="ＭＳ Ｐ明朝"/>
        <family val="1"/>
        <charset val="128"/>
      </rPr>
      <t>（ア）</t>
    </r>
    <r>
      <rPr>
        <b/>
        <sz val="11"/>
        <rFont val="ＭＳ Ｐ明朝"/>
        <family val="1"/>
        <charset val="128"/>
      </rPr>
      <t>」</t>
    </r>
    <rPh sb="1" eb="3">
      <t>ジョセイ</t>
    </rPh>
    <rPh sb="3" eb="5">
      <t>タイショウ</t>
    </rPh>
    <rPh sb="6" eb="8">
      <t>クブン</t>
    </rPh>
    <rPh sb="12" eb="14">
      <t>カイゴ</t>
    </rPh>
    <rPh sb="18" eb="21">
      <t>ジギョウショ</t>
    </rPh>
    <rPh sb="21" eb="22">
      <t>トウ</t>
    </rPh>
    <rPh sb="30" eb="32">
      <t>ケイゾク</t>
    </rPh>
    <rPh sb="32" eb="34">
      <t>シエン</t>
    </rPh>
    <rPh sb="34" eb="36">
      <t>ジギョウ</t>
    </rPh>
    <phoneticPr fontId="4"/>
  </si>
  <si>
    <r>
      <t>●助成対象の区分：「１．介護サービス事業所等におけるサービス継続支援事業</t>
    </r>
    <r>
      <rPr>
        <b/>
        <u val="double"/>
        <sz val="11"/>
        <rFont val="ＭＳ Ｐ明朝"/>
        <family val="1"/>
        <charset val="128"/>
      </rPr>
      <t>（イ）</t>
    </r>
    <r>
      <rPr>
        <b/>
        <sz val="11"/>
        <rFont val="ＭＳ Ｐ明朝"/>
        <family val="1"/>
        <charset val="128"/>
      </rPr>
      <t>」</t>
    </r>
    <phoneticPr fontId="4"/>
  </si>
  <si>
    <t>●助成対象の区分：「２．介護サービス事業所等との連携支援事業（ウ）」</t>
    <phoneticPr fontId="4"/>
  </si>
  <si>
    <t>令和５年度</t>
    <rPh sb="0" eb="2">
      <t>レイワ</t>
    </rPh>
    <rPh sb="3" eb="5">
      <t>ネンド</t>
    </rPh>
    <phoneticPr fontId="4"/>
  </si>
  <si>
    <t>回目</t>
    <rPh sb="0" eb="2">
      <t>カイメ</t>
    </rPh>
    <phoneticPr fontId="4"/>
  </si>
  <si>
    <t>3.応援職員派遣調整事業</t>
    <phoneticPr fontId="4"/>
  </si>
  <si>
    <t>施設内療養費を除く</t>
    <phoneticPr fontId="4"/>
  </si>
  <si>
    <t>施設内療養費分</t>
    <phoneticPr fontId="4"/>
  </si>
  <si>
    <t>R5年度
申請回数</t>
    <rPh sb="2" eb="4">
      <t>ネンド</t>
    </rPh>
    <rPh sb="5" eb="9">
      <t>シンセイカイスウ</t>
    </rPh>
    <phoneticPr fontId="4"/>
  </si>
  <si>
    <t>申請額（e）</t>
    <rPh sb="0" eb="3">
      <t>シンセイガク</t>
    </rPh>
    <phoneticPr fontId="4"/>
  </si>
  <si>
    <t>国への個別
協議対象額
(m)</t>
    <rPh sb="0" eb="1">
      <t>クニ</t>
    </rPh>
    <rPh sb="3" eb="5">
      <t>コベツ</t>
    </rPh>
    <rPh sb="6" eb="8">
      <t>キョウギ</t>
    </rPh>
    <rPh sb="8" eb="10">
      <t>タイショウ</t>
    </rPh>
    <rPh sb="10" eb="11">
      <t>ガク</t>
    </rPh>
    <phoneticPr fontId="4"/>
  </si>
  <si>
    <t>か所</t>
  </si>
  <si>
    <t>申請額（e）</t>
  </si>
  <si>
    <t>申請額（n）</t>
    <phoneticPr fontId="4"/>
  </si>
  <si>
    <t>基準単価(a)</t>
    <rPh sb="0" eb="2">
      <t>キジュン</t>
    </rPh>
    <rPh sb="2" eb="4">
      <t>タンカ</t>
    </rPh>
    <phoneticPr fontId="4"/>
  </si>
  <si>
    <t>申請額
（i）=(e)+(g)</t>
    <rPh sb="0" eb="3">
      <t>シンセイガク</t>
    </rPh>
    <phoneticPr fontId="4"/>
  </si>
  <si>
    <t>基準単価(j)</t>
    <rPh sb="0" eb="2">
      <t>キジュン</t>
    </rPh>
    <rPh sb="2" eb="4">
      <t>タンカ</t>
    </rPh>
    <phoneticPr fontId="4"/>
  </si>
  <si>
    <t>所要額(l)</t>
    <rPh sb="0" eb="3">
      <t>ショヨウガク</t>
    </rPh>
    <phoneticPr fontId="4"/>
  </si>
  <si>
    <t>申請額(p)</t>
    <rPh sb="0" eb="3">
      <t>シンセイガク</t>
    </rPh>
    <phoneticPr fontId="6"/>
  </si>
  <si>
    <t>所要額①
（ｃ）</t>
    <rPh sb="0" eb="3">
      <t>ショヨウガク</t>
    </rPh>
    <phoneticPr fontId="4"/>
  </si>
  <si>
    <t>所要額②
（ｇ）</t>
    <rPh sb="0" eb="3">
      <t>ショヨウガク</t>
    </rPh>
    <phoneticPr fontId="4"/>
  </si>
  <si>
    <r>
      <t xml:space="preserve">申請額計
</t>
    </r>
    <r>
      <rPr>
        <sz val="8"/>
        <rFont val="ＭＳ Ｐ明朝"/>
        <family val="1"/>
        <charset val="128"/>
      </rPr>
      <t>(r)=(i)+(n)+(p)</t>
    </r>
    <rPh sb="0" eb="3">
      <t>シンセイガク</t>
    </rPh>
    <rPh sb="3" eb="4">
      <t>ケイ</t>
    </rPh>
    <phoneticPr fontId="4"/>
  </si>
  <si>
    <r>
      <rPr>
        <sz val="9"/>
        <rFont val="ＭＳ Ｐ明朝"/>
        <family val="1"/>
        <charset val="128"/>
      </rPr>
      <t>国への個別
協議対象額</t>
    </r>
    <r>
      <rPr>
        <sz val="10"/>
        <rFont val="ＭＳ Ｐ明朝"/>
        <family val="1"/>
        <charset val="128"/>
      </rPr>
      <t xml:space="preserve">
(ｄ)</t>
    </r>
    <rPh sb="0" eb="1">
      <t>クニ</t>
    </rPh>
    <rPh sb="3" eb="5">
      <t>コベツ</t>
    </rPh>
    <rPh sb="6" eb="8">
      <t>キョウギ</t>
    </rPh>
    <rPh sb="8" eb="10">
      <t>タイショウ</t>
    </rPh>
    <rPh sb="10" eb="11">
      <t>ガク</t>
    </rPh>
    <phoneticPr fontId="4"/>
  </si>
  <si>
    <t>　「基準単価(a)」及び「基準単価(j)」は、「長野県新型コロナウイルス感染症に係る介護サービス事業所等に対するサービス継続支援事業費補助金交付要綱」の別表１の基準単価を記入すること。</t>
    <rPh sb="2" eb="4">
      <t>キジュン</t>
    </rPh>
    <rPh sb="4" eb="6">
      <t>タンカ</t>
    </rPh>
    <rPh sb="10" eb="11">
      <t>オヨ</t>
    </rPh>
    <rPh sb="13" eb="15">
      <t>キジュン</t>
    </rPh>
    <rPh sb="15" eb="17">
      <t>タンカ</t>
    </rPh>
    <phoneticPr fontId="4"/>
  </si>
  <si>
    <t>　「所要額①(c)」、「所要額②(g)」、「所要額(l)」及び「申請額(p)」は、「（別紙３）事業所・施設等別個票」の１、２及び３に記載した所要額及び申請額（いずれも千円未満切り捨て）を記入すること。</t>
    <rPh sb="2" eb="5">
      <t>ショヨウガク</t>
    </rPh>
    <rPh sb="22" eb="25">
      <t>ショヨウガク</t>
    </rPh>
    <rPh sb="29" eb="30">
      <t>オヨ</t>
    </rPh>
    <rPh sb="32" eb="35">
      <t>シンセイガク</t>
    </rPh>
    <rPh sb="43" eb="45">
      <t>ベッシ</t>
    </rPh>
    <rPh sb="53" eb="54">
      <t>トウ</t>
    </rPh>
    <rPh sb="55" eb="57">
      <t>コヒョウ</t>
    </rPh>
    <rPh sb="62" eb="63">
      <t>オヨ</t>
    </rPh>
    <rPh sb="66" eb="68">
      <t>キサイ</t>
    </rPh>
    <rPh sb="70" eb="73">
      <t>ショヨウガク</t>
    </rPh>
    <rPh sb="73" eb="74">
      <t>オヨ</t>
    </rPh>
    <rPh sb="75" eb="78">
      <t>シンセイガク</t>
    </rPh>
    <rPh sb="83" eb="84">
      <t>セン</t>
    </rPh>
    <rPh sb="84" eb="87">
      <t>エンミマン</t>
    </rPh>
    <rPh sb="87" eb="88">
      <t>キ</t>
    </rPh>
    <rPh sb="89" eb="90">
      <t>ス</t>
    </rPh>
    <rPh sb="93" eb="95">
      <t>キニュウ</t>
    </rPh>
    <phoneticPr fontId="4"/>
  </si>
  <si>
    <t>　「申請額(i)」は、「基準単価(a)」と「所要額①(c)」を比較して低い方の額及び「所要額②(g)」の合計を、「申請額(n)」は、「基準単価(j)」と「所要額(l)」を比較して低い方の額をぞれぞれ記入すること（いずれも国協議を行う場合を除く）。</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4"/>
  </si>
  <si>
    <t>　「申請額計(r)」は、「申請額(i)」、「申請額(n)」及び「申請額(p)」の合計額を記入すること。</t>
    <rPh sb="2" eb="4">
      <t>シンセイ</t>
    </rPh>
    <rPh sb="4" eb="5">
      <t>ガク</t>
    </rPh>
    <rPh sb="5" eb="6">
      <t>ケイ</t>
    </rPh>
    <rPh sb="13" eb="16">
      <t>シンセイガク</t>
    </rPh>
    <rPh sb="22" eb="25">
      <t>シンセイガク</t>
    </rPh>
    <rPh sb="29" eb="30">
      <t>オヨ</t>
    </rPh>
    <rPh sb="40" eb="43">
      <t>ゴウケイガク</t>
    </rPh>
    <rPh sb="44" eb="46">
      <t>キニュウ</t>
    </rPh>
    <phoneticPr fontId="4"/>
  </si>
  <si>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</si>
  <si>
    <t>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41" eb="542">
      <t>フセ</t>
    </rPh>
    <phoneticPr fontId="3"/>
  </si>
  <si>
    <t>４．対象期間　　※１回の申請で対象期間が複数ある場合は、適宜追加してください。</t>
    <rPh sb="2" eb="4">
      <t>タイショウ</t>
    </rPh>
    <rPh sb="4" eb="6">
      <t>キカン</t>
    </rPh>
    <rPh sb="10" eb="11">
      <t>カイ</t>
    </rPh>
    <rPh sb="12" eb="14">
      <t>シンセイ</t>
    </rPh>
    <rPh sb="15" eb="17">
      <t>タイショウ</t>
    </rPh>
    <rPh sb="17" eb="19">
      <t>キカン</t>
    </rPh>
    <rPh sb="20" eb="22">
      <t>フクスウ</t>
    </rPh>
    <rPh sb="24" eb="26">
      <t>バアイ</t>
    </rPh>
    <rPh sb="28" eb="30">
      <t>テキギ</t>
    </rPh>
    <rPh sb="30" eb="32">
      <t>ツイカ</t>
    </rPh>
    <phoneticPr fontId="4"/>
  </si>
  <si>
    <r>
      <rPr>
        <sz val="9"/>
        <rFont val="ＭＳ Ｐ明朝"/>
        <family val="1"/>
        <charset val="128"/>
      </rPr>
      <t>年間
交付決定
（見込）額</t>
    </r>
    <r>
      <rPr>
        <sz val="10"/>
        <rFont val="ＭＳ Ｐ明朝"/>
        <family val="1"/>
        <charset val="128"/>
      </rPr>
      <t xml:space="preserve">
(q)+(r）</t>
    </r>
    <rPh sb="0" eb="2">
      <t>ネンカン</t>
    </rPh>
    <rPh sb="3" eb="7">
      <t>コウフケッテイ</t>
    </rPh>
    <rPh sb="9" eb="11">
      <t>ミコミ</t>
    </rPh>
    <rPh sb="12" eb="13">
      <t>ガク</t>
    </rPh>
    <phoneticPr fontId="4"/>
  </si>
  <si>
    <t>・発生日：最初の感染者の発症日又は感染者と接触があった者（利用者）に対応した日を記載してください。</t>
    <rPh sb="1" eb="3">
      <t>ハッセイ</t>
    </rPh>
    <rPh sb="3" eb="4">
      <t>ビ</t>
    </rPh>
    <rPh sb="5" eb="7">
      <t>サイショ</t>
    </rPh>
    <rPh sb="8" eb="11">
      <t>カンセンシャ</t>
    </rPh>
    <rPh sb="12" eb="14">
      <t>ハッショウ</t>
    </rPh>
    <rPh sb="14" eb="15">
      <t>ビ</t>
    </rPh>
    <rPh sb="15" eb="16">
      <t>マタ</t>
    </rPh>
    <rPh sb="17" eb="20">
      <t>カンセンシャ</t>
    </rPh>
    <rPh sb="21" eb="23">
      <t>セッショク</t>
    </rPh>
    <rPh sb="27" eb="28">
      <t>モノ</t>
    </rPh>
    <rPh sb="29" eb="32">
      <t>リヨウシャ</t>
    </rPh>
    <rPh sb="34" eb="36">
      <t>タイオウ</t>
    </rPh>
    <rPh sb="38" eb="39">
      <t>ヒ</t>
    </rPh>
    <rPh sb="40" eb="42">
      <t>キサイ</t>
    </rPh>
    <phoneticPr fontId="4"/>
  </si>
  <si>
    <t>・収束日：全ての感染者（感染者と接触があった者）の待期期間・療養期間が終了した日を記載してください。</t>
    <rPh sb="1" eb="3">
      <t>シュウソク</t>
    </rPh>
    <rPh sb="3" eb="4">
      <t>ビ</t>
    </rPh>
    <rPh sb="5" eb="6">
      <t>スベ</t>
    </rPh>
    <rPh sb="8" eb="11">
      <t>カンセンシャ</t>
    </rPh>
    <rPh sb="12" eb="15">
      <t>カンセンシャ</t>
    </rPh>
    <rPh sb="16" eb="18">
      <t>セッショク</t>
    </rPh>
    <rPh sb="22" eb="23">
      <t>モノ</t>
    </rPh>
    <rPh sb="25" eb="29">
      <t>タイキキカン</t>
    </rPh>
    <rPh sb="30" eb="32">
      <t>リョウヨウ</t>
    </rPh>
    <rPh sb="32" eb="34">
      <t>キカン</t>
    </rPh>
    <rPh sb="35" eb="37">
      <t>シュウリョウ</t>
    </rPh>
    <rPh sb="39" eb="40">
      <t>ヒ</t>
    </rPh>
    <rPh sb="41" eb="43">
      <t>キサイ</t>
    </rPh>
    <phoneticPr fontId="4"/>
  </si>
  <si>
    <t>既交付決定(申請)済額(b)</t>
    <rPh sb="0" eb="1">
      <t>キ</t>
    </rPh>
    <rPh sb="1" eb="3">
      <t>コウフ</t>
    </rPh>
    <rPh sb="3" eb="5">
      <t>ケッテイ</t>
    </rPh>
    <rPh sb="6" eb="8">
      <t>シンセイ</t>
    </rPh>
    <rPh sb="9" eb="10">
      <t>ズミ</t>
    </rPh>
    <rPh sb="10" eb="11">
      <t>ガク</t>
    </rPh>
    <phoneticPr fontId="4"/>
  </si>
  <si>
    <t>既交付決定(申請)済額(f)</t>
    <rPh sb="0" eb="1">
      <t>キ</t>
    </rPh>
    <rPh sb="1" eb="3">
      <t>コウフ</t>
    </rPh>
    <rPh sb="3" eb="5">
      <t>ケッテイ</t>
    </rPh>
    <rPh sb="6" eb="8">
      <t>シンセイ</t>
    </rPh>
    <rPh sb="10" eb="11">
      <t>ガク</t>
    </rPh>
    <phoneticPr fontId="4"/>
  </si>
  <si>
    <t>既交付決定(申請)済額計
(h)=(b)+(f)</t>
    <rPh sb="6" eb="8">
      <t>シンセイ</t>
    </rPh>
    <rPh sb="11" eb="12">
      <t>ケイ</t>
    </rPh>
    <phoneticPr fontId="4"/>
  </si>
  <si>
    <t>既交付決定(申請)済額(k)</t>
    <rPh sb="0" eb="1">
      <t>キ</t>
    </rPh>
    <rPh sb="1" eb="3">
      <t>コウフ</t>
    </rPh>
    <rPh sb="3" eb="5">
      <t>ケッテイ</t>
    </rPh>
    <rPh sb="6" eb="8">
      <t>シンセイ</t>
    </rPh>
    <rPh sb="10" eb="11">
      <t>ガク</t>
    </rPh>
    <phoneticPr fontId="4"/>
  </si>
  <si>
    <t>既交付決定(申請)済額(o)</t>
    <rPh sb="0" eb="1">
      <t>キ</t>
    </rPh>
    <rPh sb="1" eb="3">
      <t>コウフ</t>
    </rPh>
    <rPh sb="3" eb="5">
      <t>ケッテイ</t>
    </rPh>
    <rPh sb="6" eb="8">
      <t>シンセイ</t>
    </rPh>
    <rPh sb="10" eb="11">
      <t>ガク</t>
    </rPh>
    <phoneticPr fontId="4"/>
  </si>
  <si>
    <r>
      <t xml:space="preserve">既交付決定
(申請)済額
総計
</t>
    </r>
    <r>
      <rPr>
        <sz val="8"/>
        <rFont val="ＭＳ Ｐ明朝"/>
        <family val="1"/>
        <charset val="128"/>
      </rPr>
      <t>(q)=(h)+(k)+(o)</t>
    </r>
    <rPh sb="0" eb="1">
      <t>キ</t>
    </rPh>
    <rPh sb="1" eb="3">
      <t>コウフ</t>
    </rPh>
    <rPh sb="3" eb="5">
      <t>ケッテイ</t>
    </rPh>
    <rPh sb="7" eb="9">
      <t>シンセイ</t>
    </rPh>
    <rPh sb="11" eb="12">
      <t>ガク</t>
    </rPh>
    <rPh sb="13" eb="15">
      <t>ソウケイ</t>
    </rPh>
    <phoneticPr fontId="4"/>
  </si>
  <si>
    <t>超過勤務手当</t>
    <rPh sb="0" eb="2">
      <t>チョウカ</t>
    </rPh>
    <rPh sb="2" eb="4">
      <t>キンム</t>
    </rPh>
    <rPh sb="4" eb="6">
      <t>テアテ</t>
    </rPh>
    <phoneticPr fontId="4"/>
  </si>
  <si>
    <t>所要期間</t>
    <rPh sb="0" eb="2">
      <t>ショヨウ</t>
    </rPh>
    <rPh sb="2" eb="4">
      <t>キカン</t>
    </rPh>
    <phoneticPr fontId="4"/>
  </si>
  <si>
    <t>緊急雇用</t>
    <rPh sb="0" eb="2">
      <t>キンキュウ</t>
    </rPh>
    <rPh sb="2" eb="4">
      <t>コヨウ</t>
    </rPh>
    <phoneticPr fontId="4"/>
  </si>
  <si>
    <t>コロナ対応に係る業務手当</t>
    <rPh sb="3" eb="5">
      <t>タイオウ</t>
    </rPh>
    <rPh sb="6" eb="7">
      <t>カカ</t>
    </rPh>
    <rPh sb="8" eb="10">
      <t>ギョウム</t>
    </rPh>
    <rPh sb="10" eb="12">
      <t>テアテ</t>
    </rPh>
    <phoneticPr fontId="4"/>
  </si>
  <si>
    <t>緊急雇用/手当名</t>
    <rPh sb="0" eb="2">
      <t>キンキュウ</t>
    </rPh>
    <rPh sb="2" eb="4">
      <t>コヨウ</t>
    </rPh>
    <rPh sb="5" eb="7">
      <t>テアテ</t>
    </rPh>
    <rPh sb="7" eb="8">
      <t>メイ</t>
    </rPh>
    <phoneticPr fontId="4"/>
  </si>
  <si>
    <t>基準単価</t>
    <rPh sb="0" eb="2">
      <t>キジュン</t>
    </rPh>
    <rPh sb="2" eb="4">
      <t>タンカ</t>
    </rPh>
    <phoneticPr fontId="58"/>
  </si>
  <si>
    <t>No.</t>
    <phoneticPr fontId="58"/>
  </si>
  <si>
    <t>法人名</t>
    <rPh sb="0" eb="2">
      <t>ホウジン</t>
    </rPh>
    <rPh sb="2" eb="3">
      <t>メイ</t>
    </rPh>
    <phoneticPr fontId="58"/>
  </si>
  <si>
    <t>提供サービス</t>
    <rPh sb="0" eb="2">
      <t>テイキョウ</t>
    </rPh>
    <phoneticPr fontId="58"/>
  </si>
  <si>
    <t>定員数</t>
    <rPh sb="0" eb="3">
      <t>テイインスウ</t>
    </rPh>
    <phoneticPr fontId="58"/>
  </si>
  <si>
    <t>対象期間</t>
    <rPh sb="0" eb="2">
      <t>タイショウ</t>
    </rPh>
    <rPh sb="2" eb="4">
      <t>キカン</t>
    </rPh>
    <phoneticPr fontId="58"/>
  </si>
  <si>
    <t>総事業費</t>
    <rPh sb="0" eb="4">
      <t>ソウジギョウヒ</t>
    </rPh>
    <phoneticPr fontId="58"/>
  </si>
  <si>
    <t>郵便
番号</t>
    <rPh sb="0" eb="2">
      <t>ユウビン</t>
    </rPh>
    <rPh sb="3" eb="5">
      <t>バンゴウ</t>
    </rPh>
    <phoneticPr fontId="58"/>
  </si>
  <si>
    <t>法人住所</t>
    <rPh sb="0" eb="2">
      <t>ホウジン</t>
    </rPh>
    <rPh sb="2" eb="4">
      <t>ジュウショ</t>
    </rPh>
    <phoneticPr fontId="58"/>
  </si>
  <si>
    <t>メールアドレス</t>
    <phoneticPr fontId="58"/>
  </si>
  <si>
    <t>（２）連携支援事業</t>
    <phoneticPr fontId="58"/>
  </si>
  <si>
    <t>国への
個別協議</t>
    <rPh sb="0" eb="1">
      <t>クニ</t>
    </rPh>
    <rPh sb="4" eb="6">
      <t>コベツ</t>
    </rPh>
    <rPh sb="6" eb="8">
      <t>キョウギ</t>
    </rPh>
    <phoneticPr fontId="58"/>
  </si>
  <si>
    <t>国への
個別協議
対象額</t>
    <phoneticPr fontId="58"/>
  </si>
  <si>
    <t>通常分</t>
    <rPh sb="0" eb="2">
      <t>ツウジョウ</t>
    </rPh>
    <rPh sb="2" eb="3">
      <t>ブン</t>
    </rPh>
    <phoneticPr fontId="58"/>
  </si>
  <si>
    <t>追加分</t>
    <rPh sb="0" eb="2">
      <t>ツイカ</t>
    </rPh>
    <rPh sb="2" eb="3">
      <t>ブン</t>
    </rPh>
    <phoneticPr fontId="58"/>
  </si>
  <si>
    <t>シャカイフクシホウジン　◇◇◇◇</t>
  </si>
  <si>
    <t>社会福祉法人　◇◇◇◇</t>
    <rPh sb="0" eb="2">
      <t>シャカイ</t>
    </rPh>
    <rPh sb="2" eb="4">
      <t>フクシ</t>
    </rPh>
    <rPh sb="4" eb="6">
      <t>ホウジン</t>
    </rPh>
    <phoneticPr fontId="4"/>
  </si>
  <si>
    <t>380</t>
    <phoneticPr fontId="4"/>
  </si>
  <si>
    <t>0001</t>
    <phoneticPr fontId="4"/>
  </si>
  <si>
    <t>長野県長野市長野幅下■-△</t>
    <rPh sb="0" eb="3">
      <t>ナガノケン</t>
    </rPh>
    <rPh sb="3" eb="6">
      <t>ナガノシ</t>
    </rPh>
    <rPh sb="6" eb="8">
      <t>ナガノ</t>
    </rPh>
    <rPh sb="8" eb="10">
      <t>ハバシタ</t>
    </rPh>
    <phoneticPr fontId="4"/>
  </si>
  <si>
    <t>xxxx@xx.or.jp</t>
    <phoneticPr fontId="4"/>
  </si>
  <si>
    <t>代表取締役</t>
    <rPh sb="0" eb="2">
      <t>ダイヒョウ</t>
    </rPh>
    <rPh sb="2" eb="5">
      <t>トリシマリヤク</t>
    </rPh>
    <phoneticPr fontId="4"/>
  </si>
  <si>
    <t>長野　太郎</t>
    <rPh sb="0" eb="2">
      <t>ナガノ</t>
    </rPh>
    <rPh sb="3" eb="5">
      <t>タロウ</t>
    </rPh>
    <phoneticPr fontId="4"/>
  </si>
  <si>
    <t>総務課</t>
    <rPh sb="0" eb="3">
      <t>ソウムカ</t>
    </rPh>
    <phoneticPr fontId="4"/>
  </si>
  <si>
    <t>長野　次郎</t>
    <rPh sb="0" eb="2">
      <t>ナガノ</t>
    </rPh>
    <rPh sb="3" eb="5">
      <t>ジロウ</t>
    </rPh>
    <phoneticPr fontId="4"/>
  </si>
  <si>
    <t>トクベツヨウゴロウジンホーム　△△△△</t>
    <phoneticPr fontId="4"/>
  </si>
  <si>
    <t>特別養護老人ホーム　△△△△</t>
    <rPh sb="0" eb="2">
      <t>トクベツ</t>
    </rPh>
    <rPh sb="2" eb="4">
      <t>ヨウゴ</t>
    </rPh>
    <rPh sb="4" eb="6">
      <t>ロウジン</t>
    </rPh>
    <phoneticPr fontId="4"/>
  </si>
  <si>
    <t>123456789</t>
    <phoneticPr fontId="4"/>
  </si>
  <si>
    <t>長野県長野市□□□町〇〇</t>
    <rPh sb="0" eb="3">
      <t>ナガノケン</t>
    </rPh>
    <rPh sb="3" eb="6">
      <t>ナガノシ</t>
    </rPh>
    <rPh sb="9" eb="10">
      <t>マチ</t>
    </rPh>
    <phoneticPr fontId="4"/>
  </si>
  <si>
    <t>026-000-0000</t>
    <phoneticPr fontId="4"/>
  </si>
  <si>
    <t>xxx@xx.or.jp</t>
    <phoneticPr fontId="4"/>
  </si>
  <si>
    <t>施設長　〇〇〇〇</t>
    <rPh sb="0" eb="2">
      <t>シセツ</t>
    </rPh>
    <rPh sb="2" eb="3">
      <t>チョウ</t>
    </rPh>
    <phoneticPr fontId="4"/>
  </si>
  <si>
    <t>信州　次郎</t>
    <rPh sb="0" eb="2">
      <t>シンシュウ</t>
    </rPh>
    <rPh sb="3" eb="5">
      <t>ジロウ</t>
    </rPh>
    <phoneticPr fontId="4"/>
  </si>
  <si>
    <t>〇</t>
  </si>
  <si>
    <t>〇</t>
    <phoneticPr fontId="4"/>
  </si>
  <si>
    <t>松本　あずさ</t>
    <rPh sb="0" eb="2">
      <t>マツモト</t>
    </rPh>
    <phoneticPr fontId="4"/>
  </si>
  <si>
    <t>例1）〇月〇日に利用者〇名の感染が確認された。その後利用者○名、職員〇名に感染が拡大し、〇月〇日に全ての者の療養期間が終了するまで対応を行った。
例2）〇月〇日に介護老人保健施設の利用者〇名の感染が確認された。その後利用者○名、職員〇名に感染が拡大し、〇月△日に全ての者の待機期間が終了するまで対応を行った。また、同じ建物で提供する通所リハビリテーションでも、〇月〇日から〇月△日まで感染対応を行った。
【応援職員派遣】
例3）感染者が発生した施設C（感染発生：○月○日、感染収束：○月○日）への応援として、〇月〇日から〇月〇日にかけて職員を派遣した。</t>
    <rPh sb="54" eb="56">
      <t>リョウヨウ</t>
    </rPh>
    <rPh sb="56" eb="58">
      <t>キカン</t>
    </rPh>
    <rPh sb="59" eb="61">
      <t>シュウリョウ</t>
    </rPh>
    <rPh sb="131" eb="132">
      <t>スベ</t>
    </rPh>
    <rPh sb="134" eb="135">
      <t>モノ</t>
    </rPh>
    <rPh sb="136" eb="138">
      <t>タイキ</t>
    </rPh>
    <rPh sb="138" eb="140">
      <t>キカン</t>
    </rPh>
    <rPh sb="141" eb="143">
      <t>シュウリョウ</t>
    </rPh>
    <rPh sb="203" eb="207">
      <t>オウエンショクイン</t>
    </rPh>
    <rPh sb="207" eb="209">
      <t>ハケン</t>
    </rPh>
    <rPh sb="238" eb="240">
      <t>シュウソク</t>
    </rPh>
    <phoneticPr fontId="4"/>
  </si>
  <si>
    <t>緊急雇用</t>
    <rPh sb="0" eb="2">
      <t>キンキュウ</t>
    </rPh>
    <rPh sb="2" eb="4">
      <t>コヨウ</t>
    </rPh>
    <phoneticPr fontId="1"/>
  </si>
  <si>
    <t>長野　花子</t>
    <rPh sb="0" eb="2">
      <t>ナガノ</t>
    </rPh>
    <rPh sb="3" eb="5">
      <t>ハナコ</t>
    </rPh>
    <phoneticPr fontId="4"/>
  </si>
  <si>
    <t>介護職員</t>
    <rPh sb="0" eb="4">
      <t>カイゴショクイン</t>
    </rPh>
    <phoneticPr fontId="4"/>
  </si>
  <si>
    <t>割増賃金・手当</t>
    <rPh sb="0" eb="2">
      <t>ワリマシ</t>
    </rPh>
    <rPh sb="2" eb="4">
      <t>チンギン</t>
    </rPh>
    <rPh sb="5" eb="7">
      <t>テアテ</t>
    </rPh>
    <phoneticPr fontId="1"/>
  </si>
  <si>
    <t>信濃　太郎</t>
    <rPh sb="0" eb="2">
      <t>シナノ</t>
    </rPh>
    <rPh sb="3" eb="5">
      <t>タロウ</t>
    </rPh>
    <phoneticPr fontId="4"/>
  </si>
  <si>
    <t>事務職員</t>
    <rPh sb="0" eb="2">
      <t>ジム</t>
    </rPh>
    <rPh sb="2" eb="3">
      <t>ショク</t>
    </rPh>
    <rPh sb="3" eb="4">
      <t>イン</t>
    </rPh>
    <phoneticPr fontId="4"/>
  </si>
  <si>
    <t>職業紹介料</t>
    <rPh sb="0" eb="2">
      <t>ショクギョウ</t>
    </rPh>
    <rPh sb="2" eb="4">
      <t>ショウカイ</t>
    </rPh>
    <rPh sb="4" eb="5">
      <t>リョウ</t>
    </rPh>
    <phoneticPr fontId="1"/>
  </si>
  <si>
    <t>㈱××××</t>
    <phoneticPr fontId="4"/>
  </si>
  <si>
    <t>損害賠償
保険加入</t>
    <rPh sb="0" eb="2">
      <t>ソンガイ</t>
    </rPh>
    <rPh sb="2" eb="4">
      <t>バイショウ</t>
    </rPh>
    <rPh sb="5" eb="7">
      <t>ホケン</t>
    </rPh>
    <rPh sb="7" eb="9">
      <t>カニュウ</t>
    </rPh>
    <phoneticPr fontId="1"/>
  </si>
  <si>
    <t>△△△△㈱</t>
    <phoneticPr fontId="4"/>
  </si>
  <si>
    <t>宿泊費
（帰宅困難職員）</t>
    <rPh sb="0" eb="3">
      <t>シュクハクヒ</t>
    </rPh>
    <rPh sb="5" eb="7">
      <t>キタク</t>
    </rPh>
    <rPh sb="7" eb="9">
      <t>コンナン</t>
    </rPh>
    <rPh sb="9" eb="11">
      <t>ショクイン</t>
    </rPh>
    <phoneticPr fontId="1"/>
  </si>
  <si>
    <t>〇〇ホテル</t>
    <phoneticPr fontId="4"/>
  </si>
  <si>
    <t>旅費
（連携）</t>
    <rPh sb="0" eb="2">
      <t>リョヒ</t>
    </rPh>
    <rPh sb="4" eb="6">
      <t>レンケイ</t>
    </rPh>
    <phoneticPr fontId="1"/>
  </si>
  <si>
    <t>◇◇◇病院</t>
    <rPh sb="3" eb="5">
      <t>ビョウイン</t>
    </rPh>
    <phoneticPr fontId="4"/>
  </si>
  <si>
    <t>消毒・清掃</t>
    <rPh sb="0" eb="2">
      <t>ショウドク</t>
    </rPh>
    <rPh sb="3" eb="5">
      <t>セイソウ</t>
    </rPh>
    <phoneticPr fontId="1"/>
  </si>
  <si>
    <t>㈱▲▲▲</t>
    <phoneticPr fontId="4"/>
  </si>
  <si>
    <t>感染性廃棄物処理</t>
    <rPh sb="0" eb="3">
      <t>カンセンセイ</t>
    </rPh>
    <rPh sb="3" eb="6">
      <t>ハイキブツ</t>
    </rPh>
    <rPh sb="6" eb="8">
      <t>ショリ</t>
    </rPh>
    <phoneticPr fontId="1"/>
  </si>
  <si>
    <t>㈱□□□□</t>
    <phoneticPr fontId="4"/>
  </si>
  <si>
    <t>衛生用品購入</t>
    <rPh sb="0" eb="2">
      <t>エイセイ</t>
    </rPh>
    <rPh sb="2" eb="4">
      <t>ヨウヒン</t>
    </rPh>
    <rPh sb="4" eb="6">
      <t>コウニュウ</t>
    </rPh>
    <phoneticPr fontId="1"/>
  </si>
  <si>
    <t>×××㈱</t>
    <phoneticPr fontId="4"/>
  </si>
  <si>
    <t>回</t>
    <rPh sb="0" eb="1">
      <t>カイ</t>
    </rPh>
    <phoneticPr fontId="4"/>
  </si>
  <si>
    <t>単価</t>
    <rPh sb="0" eb="2">
      <t>タンカ</t>
    </rPh>
    <phoneticPr fontId="4"/>
  </si>
  <si>
    <t>時間</t>
    <rPh sb="0" eb="2">
      <t>ジカン</t>
    </rPh>
    <phoneticPr fontId="4"/>
  </si>
  <si>
    <t>月</t>
    <rPh sb="0" eb="1">
      <t>ツキ</t>
    </rPh>
    <phoneticPr fontId="4"/>
  </si>
  <si>
    <t>円/</t>
  </si>
  <si>
    <t>円/</t>
    <rPh sb="0" eb="1">
      <t>エン</t>
    </rPh>
    <phoneticPr fontId="4"/>
  </si>
  <si>
    <t>必要数</t>
    <rPh sb="0" eb="2">
      <t>ヒツヨウ</t>
    </rPh>
    <rPh sb="2" eb="3">
      <t>スウ</t>
    </rPh>
    <phoneticPr fontId="4"/>
  </si>
  <si>
    <t>人数等</t>
    <rPh sb="0" eb="2">
      <t>ニンズウ</t>
    </rPh>
    <rPh sb="2" eb="3">
      <t>トウ</t>
    </rPh>
    <phoneticPr fontId="4"/>
  </si>
  <si>
    <t>個</t>
    <rPh sb="0" eb="1">
      <t>コ</t>
    </rPh>
    <phoneticPr fontId="4"/>
  </si>
  <si>
    <t>求人サイトに募集依頼</t>
    <rPh sb="0" eb="2">
      <t>キュウジン</t>
    </rPh>
    <rPh sb="6" eb="8">
      <t>ボシュウ</t>
    </rPh>
    <rPh sb="8" eb="10">
      <t>イライ</t>
    </rPh>
    <phoneticPr fontId="4"/>
  </si>
  <si>
    <t>緊急雇用職員分</t>
    <rPh sb="0" eb="2">
      <t>キンキュウ</t>
    </rPh>
    <rPh sb="2" eb="4">
      <t>コヨウ</t>
    </rPh>
    <rPh sb="4" eb="6">
      <t>ショクイン</t>
    </rPh>
    <rPh sb="6" eb="7">
      <t>ブン</t>
    </rPh>
    <phoneticPr fontId="4"/>
  </si>
  <si>
    <t>内容・物品名等</t>
    <rPh sb="0" eb="2">
      <t>ナイヨウ</t>
    </rPh>
    <rPh sb="3" eb="5">
      <t>ブッピン</t>
    </rPh>
    <rPh sb="5" eb="6">
      <t>メイ</t>
    </rPh>
    <rPh sb="6" eb="7">
      <t>トウ</t>
    </rPh>
    <phoneticPr fontId="4"/>
  </si>
  <si>
    <t>コロナ対応を行った職員分</t>
    <rPh sb="3" eb="5">
      <t>タイオウ</t>
    </rPh>
    <rPh sb="6" eb="7">
      <t>オコナ</t>
    </rPh>
    <rPh sb="9" eb="11">
      <t>ショクイン</t>
    </rPh>
    <rPh sb="11" eb="12">
      <t>ブン</t>
    </rPh>
    <phoneticPr fontId="4"/>
  </si>
  <si>
    <t>泊</t>
    <rPh sb="0" eb="1">
      <t>ハク</t>
    </rPh>
    <phoneticPr fontId="4"/>
  </si>
  <si>
    <t>打合せのため</t>
    <rPh sb="0" eb="2">
      <t>ウチアワ</t>
    </rPh>
    <phoneticPr fontId="4"/>
  </si>
  <si>
    <t>消毒・清掃業務の委託</t>
    <rPh sb="0" eb="2">
      <t>ショウドク</t>
    </rPh>
    <rPh sb="3" eb="5">
      <t>セイソウ</t>
    </rPh>
    <rPh sb="5" eb="7">
      <t>ギョウム</t>
    </rPh>
    <rPh sb="8" eb="10">
      <t>イタク</t>
    </rPh>
    <phoneticPr fontId="4"/>
  </si>
  <si>
    <t>廃棄物処理の委託</t>
    <rPh sb="0" eb="3">
      <t>ハイキブツ</t>
    </rPh>
    <rPh sb="3" eb="5">
      <t>ショリ</t>
    </rPh>
    <rPh sb="6" eb="8">
      <t>イタク</t>
    </rPh>
    <phoneticPr fontId="4"/>
  </si>
  <si>
    <t>フェイスシールド（200枚）</t>
    <rPh sb="12" eb="13">
      <t>マイ</t>
    </rPh>
    <phoneticPr fontId="4"/>
  </si>
  <si>
    <t>使い捨て弁当容器(500枚)</t>
    <rPh sb="0" eb="1">
      <t>ツカ</t>
    </rPh>
    <rPh sb="2" eb="3">
      <t>ス</t>
    </rPh>
    <rPh sb="4" eb="6">
      <t>ベントウ</t>
    </rPh>
    <rPh sb="6" eb="8">
      <t>ヨウキ</t>
    </rPh>
    <rPh sb="12" eb="13">
      <t>マイ</t>
    </rPh>
    <phoneticPr fontId="4"/>
  </si>
  <si>
    <t>消毒液(5ℓ)</t>
    <rPh sb="0" eb="2">
      <t>ショウドク</t>
    </rPh>
    <rPh sb="2" eb="3">
      <t>エキ</t>
    </rPh>
    <phoneticPr fontId="4"/>
  </si>
  <si>
    <t>参考様式２のとおり</t>
    <rPh sb="0" eb="2">
      <t>サンコウ</t>
    </rPh>
    <rPh sb="2" eb="4">
      <t>ヨウシキ</t>
    </rPh>
    <phoneticPr fontId="4"/>
  </si>
  <si>
    <t>11/5～11/20</t>
    <phoneticPr fontId="4"/>
  </si>
  <si>
    <t>11/2～11/20</t>
    <phoneticPr fontId="4"/>
  </si>
  <si>
    <t>11/3～11/10</t>
    <phoneticPr fontId="4"/>
  </si>
  <si>
    <t>11/6～11/10</t>
    <phoneticPr fontId="4"/>
  </si>
  <si>
    <t>11/3～11/20</t>
    <phoneticPr fontId="4"/>
  </si>
  <si>
    <t>11/3,11/10,11/15</t>
    <phoneticPr fontId="4"/>
  </si>
  <si>
    <t>11/7,11/19</t>
    <phoneticPr fontId="4"/>
  </si>
  <si>
    <t>11/10～11/25</t>
    <phoneticPr fontId="4"/>
  </si>
  <si>
    <t>11/5～11/25</t>
    <phoneticPr fontId="4"/>
  </si>
  <si>
    <t>電車代</t>
    <rPh sb="0" eb="2">
      <t>デンシャ</t>
    </rPh>
    <rPh sb="2" eb="3">
      <t>ダイ</t>
    </rPh>
    <phoneticPr fontId="4"/>
  </si>
  <si>
    <t>是人　健祐</t>
    <rPh sb="0" eb="1">
      <t>ゼ</t>
    </rPh>
    <rPh sb="1" eb="2">
      <t>ジン</t>
    </rPh>
    <rPh sb="3" eb="5">
      <t>ケンスケ</t>
    </rPh>
    <phoneticPr fontId="4"/>
  </si>
  <si>
    <t>カブシキガイシャ　〇〇〇</t>
    <phoneticPr fontId="4"/>
  </si>
  <si>
    <t>株式会社　〇〇〇</t>
    <rPh sb="0" eb="4">
      <t>カブシキガイシャ</t>
    </rPh>
    <phoneticPr fontId="4"/>
  </si>
  <si>
    <t>例1）〇月〇日に利用者〇名の感染が確認された。その後利用者○名、職員〇名に感染が拡大し、〇月〇日に全ての者の療養期間が終了するまで対応を行った。
例2）〇月〇日に介護老人保健施設の利用者〇名の感染が確認された。その後利用者○名、職員〇名に感染が拡大し、〇月△日に全ての者の待機期間が終了するまで対応を行った。また、同じ建物で提供する通所リハビリテーションでも、〇月〇日から〇月△日まで感染対応を行った。</t>
    <rPh sb="54" eb="56">
      <t>リョウヨウ</t>
    </rPh>
    <rPh sb="56" eb="58">
      <t>キカン</t>
    </rPh>
    <rPh sb="59" eb="61">
      <t>シュウリョウ</t>
    </rPh>
    <rPh sb="131" eb="132">
      <t>スベ</t>
    </rPh>
    <rPh sb="134" eb="135">
      <t>モノ</t>
    </rPh>
    <rPh sb="136" eb="138">
      <t>タイキ</t>
    </rPh>
    <rPh sb="138" eb="140">
      <t>キカン</t>
    </rPh>
    <rPh sb="141" eb="143">
      <t>シュウリョウ</t>
    </rPh>
    <phoneticPr fontId="4"/>
  </si>
  <si>
    <t>12/2～12/20</t>
    <phoneticPr fontId="4"/>
  </si>
  <si>
    <t>12/5～12/20</t>
    <phoneticPr fontId="4"/>
  </si>
  <si>
    <t>マスク（100枚）</t>
    <rPh sb="7" eb="8">
      <t>マイ</t>
    </rPh>
    <phoneticPr fontId="4"/>
  </si>
  <si>
    <t>介護保険
事業所番号</t>
    <rPh sb="0" eb="2">
      <t>カイゴ</t>
    </rPh>
    <rPh sb="2" eb="4">
      <t>ホケン</t>
    </rPh>
    <rPh sb="5" eb="8">
      <t>ジギョウショ</t>
    </rPh>
    <rPh sb="8" eb="10">
      <t>バンゴウ</t>
    </rPh>
    <phoneticPr fontId="58"/>
  </si>
  <si>
    <t>～</t>
  </si>
  <si>
    <t>発生日</t>
    <rPh sb="0" eb="2">
      <t>ハッセイ</t>
    </rPh>
    <rPh sb="2" eb="3">
      <t>ビ</t>
    </rPh>
    <phoneticPr fontId="4"/>
  </si>
  <si>
    <t>電話番号</t>
    <rPh sb="0" eb="2">
      <t>デンワ</t>
    </rPh>
    <rPh sb="2" eb="4">
      <t>バンゴウ</t>
    </rPh>
    <phoneticPr fontId="58"/>
  </si>
  <si>
    <t>担当者名</t>
    <rPh sb="0" eb="3">
      <t>タントウシャ</t>
    </rPh>
    <rPh sb="3" eb="4">
      <t>メイ</t>
    </rPh>
    <phoneticPr fontId="4"/>
  </si>
  <si>
    <t>担当者</t>
    <rPh sb="0" eb="3">
      <t>タントウシャ</t>
    </rPh>
    <phoneticPr fontId="58"/>
  </si>
  <si>
    <t>職名</t>
    <rPh sb="0" eb="2">
      <t>ショクメイ</t>
    </rPh>
    <phoneticPr fontId="4"/>
  </si>
  <si>
    <t>080-1111-2222</t>
    <phoneticPr fontId="4"/>
  </si>
  <si>
    <t>987654321</t>
    <phoneticPr fontId="4"/>
  </si>
  <si>
    <t>（自費検査）</t>
    <rPh sb="1" eb="3">
      <t>ジヒ</t>
    </rPh>
    <rPh sb="3" eb="5">
      <t>ケンサ</t>
    </rPh>
    <phoneticPr fontId="4"/>
  </si>
  <si>
    <r>
      <rPr>
        <sz val="8"/>
        <rFont val="Segoe UI Symbol"/>
        <family val="1"/>
      </rPr>
      <t>👇</t>
    </r>
    <r>
      <rPr>
        <sz val="8"/>
        <rFont val="ＭＳ Ｐ明朝"/>
        <family val="1"/>
        <charset val="128"/>
      </rPr>
      <t>選択</t>
    </r>
    <rPh sb="2" eb="4">
      <t>センタク</t>
    </rPh>
    <phoneticPr fontId="4"/>
  </si>
  <si>
    <r>
      <rPr>
        <sz val="8"/>
        <rFont val="Segoe UI Symbol"/>
        <family val="2"/>
      </rPr>
      <t>👇</t>
    </r>
    <r>
      <rPr>
        <sz val="8"/>
        <rFont val="ＭＳ Ｐ明朝"/>
        <family val="1"/>
        <charset val="128"/>
      </rPr>
      <t>原則「４．対象期間」の範囲内</t>
    </r>
    <rPh sb="2" eb="4">
      <t>ゲンソク</t>
    </rPh>
    <rPh sb="7" eb="9">
      <t>タイショウ</t>
    </rPh>
    <rPh sb="9" eb="11">
      <t>キカン</t>
    </rPh>
    <rPh sb="13" eb="16">
      <t>ハンイナイ</t>
    </rPh>
    <phoneticPr fontId="4"/>
  </si>
  <si>
    <r>
      <t>単位を選択</t>
    </r>
    <r>
      <rPr>
        <sz val="8"/>
        <rFont val="Segoe UI Symbol"/>
        <family val="1"/>
      </rPr>
      <t>👇</t>
    </r>
    <phoneticPr fontId="4"/>
  </si>
  <si>
    <r>
      <rPr>
        <sz val="7.5"/>
        <rFont val="Segoe UI Symbol"/>
        <family val="1"/>
      </rPr>
      <t>👇</t>
    </r>
    <r>
      <rPr>
        <sz val="7.5"/>
        <rFont val="ＭＳ Ｐ明朝"/>
        <family val="1"/>
        <charset val="128"/>
      </rPr>
      <t>原則「4.対象期間」の範囲内</t>
    </r>
    <rPh sb="2" eb="4">
      <t>ゲンソク</t>
    </rPh>
    <rPh sb="7" eb="9">
      <t>タイショウ</t>
    </rPh>
    <rPh sb="9" eb="11">
      <t>キカン</t>
    </rPh>
    <rPh sb="13" eb="16">
      <t>ハンイナイ</t>
    </rPh>
    <phoneticPr fontId="4"/>
  </si>
  <si>
    <r>
      <t>セット購入の場合は(100個)等と付記</t>
    </r>
    <r>
      <rPr>
        <b/>
        <sz val="7.5"/>
        <rFont val="Segoe UI Symbol"/>
        <family val="2"/>
      </rPr>
      <t>👇</t>
    </r>
    <phoneticPr fontId="4"/>
  </si>
  <si>
    <r>
      <t>単位記入</t>
    </r>
    <r>
      <rPr>
        <sz val="7.5"/>
        <rFont val="Segoe UI Symbol"/>
        <family val="1"/>
      </rPr>
      <t>👇</t>
    </r>
    <rPh sb="2" eb="4">
      <t>キニュウ</t>
    </rPh>
    <phoneticPr fontId="4"/>
  </si>
  <si>
    <r>
      <t>セット購入の場合は(100個)等と付記</t>
    </r>
    <r>
      <rPr>
        <sz val="7.5"/>
        <rFont val="Segoe UI Symbol"/>
        <family val="2"/>
      </rPr>
      <t>👇</t>
    </r>
    <phoneticPr fontId="4"/>
  </si>
  <si>
    <r>
      <t>必要に応じ記入(単位も)</t>
    </r>
    <r>
      <rPr>
        <sz val="7.5"/>
        <rFont val="Segoe UI Symbol"/>
        <family val="2"/>
      </rPr>
      <t>👇</t>
    </r>
    <rPh sb="0" eb="2">
      <t>ヒツヨウ</t>
    </rPh>
    <rPh sb="3" eb="4">
      <t>オウ</t>
    </rPh>
    <rPh sb="5" eb="7">
      <t>キニュウ</t>
    </rPh>
    <rPh sb="8" eb="10">
      <t>タンイ</t>
    </rPh>
    <phoneticPr fontId="4"/>
  </si>
  <si>
    <t>交付申請額</t>
    <rPh sb="0" eb="2">
      <t>コウフ</t>
    </rPh>
    <rPh sb="2" eb="4">
      <t>シンセイ</t>
    </rPh>
    <rPh sb="4" eb="5">
      <t>ガク</t>
    </rPh>
    <phoneticPr fontId="58"/>
  </si>
  <si>
    <t>交付申請額の内訳</t>
    <rPh sb="0" eb="2">
      <t>コウフ</t>
    </rPh>
    <rPh sb="2" eb="4">
      <t>シンセイ</t>
    </rPh>
    <rPh sb="4" eb="5">
      <t>ガク</t>
    </rPh>
    <rPh sb="6" eb="8">
      <t>ウチワケ</t>
    </rPh>
    <phoneticPr fontId="58"/>
  </si>
  <si>
    <t>施設内療養費
を除く
交付申請額</t>
    <rPh sb="5" eb="6">
      <t>ヒ</t>
    </rPh>
    <rPh sb="8" eb="9">
      <t>ノゾ</t>
    </rPh>
    <rPh sb="11" eb="13">
      <t>コウフ</t>
    </rPh>
    <rPh sb="13" eb="15">
      <t>シンセイ</t>
    </rPh>
    <rPh sb="15" eb="16">
      <t>ガク</t>
    </rPh>
    <phoneticPr fontId="58"/>
  </si>
  <si>
    <t>（イ）コロナの流行に伴い居宅でサービスを提供する通所系</t>
  </si>
  <si>
    <t>（ア）コロナ感染者又は濃厚接触者に対応した施設等</t>
    <phoneticPr fontId="4"/>
  </si>
  <si>
    <t>（１）サービス継続支援事業</t>
  </si>
  <si>
    <t>交付申請額</t>
    <rPh sb="0" eb="2">
      <t>コウフ</t>
    </rPh>
    <rPh sb="2" eb="4">
      <t>シンセイ</t>
    </rPh>
    <rPh sb="4" eb="5">
      <t>ガク</t>
    </rPh>
    <phoneticPr fontId="4"/>
  </si>
  <si>
    <t>国への
個別協議額</t>
    <rPh sb="0" eb="1">
      <t>クニ</t>
    </rPh>
    <rPh sb="4" eb="6">
      <t>コベツ</t>
    </rPh>
    <rPh sb="6" eb="8">
      <t>キョウギ</t>
    </rPh>
    <rPh sb="8" eb="9">
      <t>ガク</t>
    </rPh>
    <phoneticPr fontId="4"/>
  </si>
  <si>
    <t>国への
個別協議
対象額</t>
    <rPh sb="0" eb="1">
      <t>クニ</t>
    </rPh>
    <rPh sb="4" eb="6">
      <t>コベツ</t>
    </rPh>
    <rPh sb="6" eb="8">
      <t>キョウギ</t>
    </rPh>
    <rPh sb="9" eb="11">
      <t>タイショウ</t>
    </rPh>
    <rPh sb="11" eb="12">
      <t>ガク</t>
    </rPh>
    <phoneticPr fontId="4"/>
  </si>
  <si>
    <t>既交付決定
(申請)済額</t>
    <phoneticPr fontId="4"/>
  </si>
  <si>
    <t>（３）応援職員派遣調整事業</t>
    <phoneticPr fontId="58"/>
  </si>
  <si>
    <t>所要額</t>
    <rPh sb="0" eb="2">
      <t>ショヨウ</t>
    </rPh>
    <rPh sb="2" eb="3">
      <t>ガク</t>
    </rPh>
    <phoneticPr fontId="4"/>
  </si>
  <si>
    <t>施設内療養費
を除く所要額</t>
    <phoneticPr fontId="4"/>
  </si>
  <si>
    <t>①②かかり増し
経費</t>
    <phoneticPr fontId="4"/>
  </si>
  <si>
    <t>③自費検査
費用</t>
    <phoneticPr fontId="4"/>
  </si>
  <si>
    <t>申請
回数
（法人）</t>
    <rPh sb="0" eb="2">
      <t>シンセイ</t>
    </rPh>
    <rPh sb="3" eb="5">
      <t>カイスウ</t>
    </rPh>
    <rPh sb="7" eb="9">
      <t>ホウジン</t>
    </rPh>
    <phoneticPr fontId="58"/>
  </si>
  <si>
    <r>
      <t xml:space="preserve">申請
回数
</t>
    </r>
    <r>
      <rPr>
        <sz val="10"/>
        <color theme="1"/>
        <rFont val="ＭＳ Ｐゴシック"/>
        <family val="3"/>
        <charset val="128"/>
        <scheme val="minor"/>
      </rPr>
      <t>（事業所）</t>
    </r>
    <rPh sb="0" eb="2">
      <t>シンセイ</t>
    </rPh>
    <rPh sb="3" eb="5">
      <t>カイスウ</t>
    </rPh>
    <rPh sb="7" eb="10">
      <t>ジギョウショ</t>
    </rPh>
    <phoneticPr fontId="58"/>
  </si>
  <si>
    <t>事業所・施設名</t>
    <rPh sb="0" eb="2">
      <t>ジギョウ</t>
    </rPh>
    <rPh sb="2" eb="3">
      <t>ショ</t>
    </rPh>
    <rPh sb="4" eb="6">
      <t>シセツ</t>
    </rPh>
    <rPh sb="6" eb="7">
      <t>メイ</t>
    </rPh>
    <phoneticPr fontId="58"/>
  </si>
  <si>
    <t>年間
交付決定
（見込）額</t>
    <phoneticPr fontId="4"/>
  </si>
  <si>
    <t>（ア）④
施設内
療養費分</t>
    <rPh sb="5" eb="7">
      <t>シセツ</t>
    </rPh>
    <rPh sb="7" eb="8">
      <t>ナイ</t>
    </rPh>
    <rPh sb="9" eb="11">
      <t>リョウヨウ</t>
    </rPh>
    <rPh sb="11" eb="12">
      <t>ヒ</t>
    </rPh>
    <rPh sb="12" eb="13">
      <t>ブン</t>
    </rPh>
    <phoneticPr fontId="58"/>
  </si>
  <si>
    <t>様式第2-1号、第2-2号(別紙３）事業所・施設等別個票【令和５年度（令和５年10月１日以降）に生じた費用分】</t>
    <rPh sb="14" eb="16">
      <t>ベッシ</t>
    </rPh>
    <rPh sb="18" eb="21">
      <t>ジギョウショ</t>
    </rPh>
    <rPh sb="22" eb="24">
      <t>シセツ</t>
    </rPh>
    <rPh sb="24" eb="25">
      <t>トウ</t>
    </rPh>
    <rPh sb="25" eb="26">
      <t>ベツ</t>
    </rPh>
    <rPh sb="26" eb="28">
      <t>コヒョウ</t>
    </rPh>
    <rPh sb="44" eb="46">
      <t>イコウ</t>
    </rPh>
    <phoneticPr fontId="4"/>
  </si>
  <si>
    <t>様式第2-1号、第2-2号（別紙２）事業所・施設等別申請額一覧表【令和５年度（令和５年10月１日以降）に生じた費用分】</t>
    <rPh sb="0" eb="2">
      <t>ヨウシキ</t>
    </rPh>
    <rPh sb="2" eb="3">
      <t>ダイ</t>
    </rPh>
    <rPh sb="6" eb="7">
      <t>ゴウ</t>
    </rPh>
    <rPh sb="8" eb="9">
      <t>ダイ</t>
    </rPh>
    <rPh sb="12" eb="13">
      <t>ゴウ</t>
    </rPh>
    <rPh sb="14" eb="16">
      <t>ベッシ</t>
    </rPh>
    <rPh sb="18" eb="21">
      <t>ジギョウショ</t>
    </rPh>
    <rPh sb="22" eb="24">
      <t>シセツ</t>
    </rPh>
    <rPh sb="24" eb="25">
      <t>トウ</t>
    </rPh>
    <rPh sb="25" eb="26">
      <t>ベツ</t>
    </rPh>
    <rPh sb="26" eb="29">
      <t>シンセイガク</t>
    </rPh>
    <rPh sb="29" eb="31">
      <t>イチラン</t>
    </rPh>
    <rPh sb="31" eb="32">
      <t>ヒョウ</t>
    </rPh>
    <rPh sb="48" eb="50">
      <t>イコウ</t>
    </rPh>
    <phoneticPr fontId="4"/>
  </si>
  <si>
    <t>様式第2-1号、第2-2号（別紙１）交付申請額総括表【令和5年度（令和5年10月1日以降）に生じた費用分】</t>
    <rPh sb="0" eb="2">
      <t>ヨウシキ</t>
    </rPh>
    <rPh sb="2" eb="3">
      <t>ダイ</t>
    </rPh>
    <rPh sb="6" eb="7">
      <t>ゴウ</t>
    </rPh>
    <rPh sb="8" eb="9">
      <t>ダイ</t>
    </rPh>
    <rPh sb="12" eb="13">
      <t>ゴウ</t>
    </rPh>
    <rPh sb="14" eb="16">
      <t>ベッシ</t>
    </rPh>
    <rPh sb="18" eb="20">
      <t>コウフ</t>
    </rPh>
    <rPh sb="20" eb="22">
      <t>シンセイ</t>
    </rPh>
    <rPh sb="22" eb="23">
      <t>ガク</t>
    </rPh>
    <rPh sb="23" eb="26">
      <t>ソウカツヒョウ</t>
    </rPh>
    <rPh sb="27" eb="29">
      <t>レイワ</t>
    </rPh>
    <rPh sb="30" eb="32">
      <t>ネンド</t>
    </rPh>
    <rPh sb="33" eb="35">
      <t>レイワ</t>
    </rPh>
    <rPh sb="36" eb="37">
      <t>ネン</t>
    </rPh>
    <rPh sb="39" eb="40">
      <t>ガツ</t>
    </rPh>
    <rPh sb="41" eb="42">
      <t>ニチ</t>
    </rPh>
    <rPh sb="42" eb="44">
      <t>イコウ</t>
    </rPh>
    <rPh sb="46" eb="47">
      <t>ショウ</t>
    </rPh>
    <rPh sb="49" eb="52">
      <t>ヒヨウブン</t>
    </rPh>
    <phoneticPr fontId="4"/>
  </si>
  <si>
    <t>緊急雇用【職員派遣】</t>
    <rPh sb="0" eb="2">
      <t>キンキュウ</t>
    </rPh>
    <rPh sb="2" eb="4">
      <t>コヨウ</t>
    </rPh>
    <phoneticPr fontId="2"/>
  </si>
  <si>
    <t>割増賃金・手当【職員派遣】</t>
    <rPh sb="0" eb="2">
      <t>ワリマシ</t>
    </rPh>
    <rPh sb="2" eb="4">
      <t>チンギン</t>
    </rPh>
    <rPh sb="5" eb="7">
      <t>テアテ</t>
    </rPh>
    <phoneticPr fontId="2"/>
  </si>
  <si>
    <t>職業紹介料【職員派遣】</t>
    <rPh sb="0" eb="2">
      <t>ショクギョウ</t>
    </rPh>
    <rPh sb="2" eb="4">
      <t>ショウカイ</t>
    </rPh>
    <rPh sb="4" eb="5">
      <t>リョウ</t>
    </rPh>
    <phoneticPr fontId="2"/>
  </si>
  <si>
    <t>損害賠償保険加入【職員派遣】</t>
    <rPh sb="0" eb="2">
      <t>ソンガイ</t>
    </rPh>
    <rPh sb="2" eb="4">
      <t>バイショウ</t>
    </rPh>
    <rPh sb="4" eb="6">
      <t>ホケン</t>
    </rPh>
    <rPh sb="6" eb="8">
      <t>カニュウ</t>
    </rPh>
    <phoneticPr fontId="2"/>
  </si>
  <si>
    <t>旅費・宿泊費【職員派遣】</t>
    <rPh sb="0" eb="2">
      <t>リョヒ</t>
    </rPh>
    <rPh sb="3" eb="6">
      <t>シュクハクヒ</t>
    </rPh>
    <phoneticPr fontId="2"/>
  </si>
  <si>
    <t>緊急雇用【職員派遣】</t>
    <rPh sb="0" eb="2">
      <t>キンキュウ</t>
    </rPh>
    <rPh sb="2" eb="4">
      <t>コヨウ</t>
    </rPh>
    <phoneticPr fontId="4"/>
  </si>
  <si>
    <t>コロナ対応に係る業務手当【職員派遣】</t>
    <rPh sb="3" eb="5">
      <t>タイオウ</t>
    </rPh>
    <rPh sb="6" eb="7">
      <t>カカ</t>
    </rPh>
    <rPh sb="8" eb="10">
      <t>ギョウム</t>
    </rPh>
    <rPh sb="10" eb="12">
      <t>テアテ</t>
    </rPh>
    <phoneticPr fontId="4"/>
  </si>
  <si>
    <t>超過勤務手当【職員派遣】</t>
    <rPh sb="0" eb="2">
      <t>チョウカ</t>
    </rPh>
    <rPh sb="2" eb="4">
      <t>キンム</t>
    </rPh>
    <rPh sb="4" eb="6">
      <t>テアテ</t>
    </rPh>
    <phoneticPr fontId="4"/>
  </si>
  <si>
    <t>11/5～11/10</t>
  </si>
  <si>
    <t>㈱××××</t>
  </si>
  <si>
    <t>11/10～11/25</t>
  </si>
  <si>
    <t>△△△△㈱</t>
  </si>
  <si>
    <t>11/10～11/13</t>
  </si>
  <si>
    <t>ホテル◇◇◇</t>
  </si>
  <si>
    <t>求人サイトに募集依頼</t>
    <phoneticPr fontId="4"/>
  </si>
  <si>
    <t>緊急雇用職員分</t>
    <phoneticPr fontId="4"/>
  </si>
  <si>
    <t>コロナ対応を行った職員の交通費</t>
    <phoneticPr fontId="4"/>
  </si>
  <si>
    <t>×××㈱</t>
  </si>
  <si>
    <r>
      <t>・下記の表と証拠書類との付合せができるよう、</t>
    </r>
    <r>
      <rPr>
        <b/>
        <u/>
        <sz val="11"/>
        <rFont val="ＭＳ Ｐ明朝"/>
        <family val="1"/>
        <charset val="128"/>
      </rPr>
      <t>必ず証拠書類の該当箇所に下線又は色付けし、下記の表のNo.を記載</t>
    </r>
    <r>
      <rPr>
        <sz val="11"/>
        <rFont val="ＭＳ Ｐ明朝"/>
        <family val="1"/>
        <charset val="128"/>
      </rPr>
      <t>してください（手書きで可）。
・１つの費目の中で対象数が多くても（特に「割増賃金・手当」や「衛生用品購入」等）、</t>
    </r>
    <r>
      <rPr>
        <b/>
        <u/>
        <sz val="11"/>
        <rFont val="ＭＳ Ｐ明朝"/>
        <family val="1"/>
        <charset val="128"/>
      </rPr>
      <t>下記の表に全て記載</t>
    </r>
    <r>
      <rPr>
        <sz val="11"/>
        <rFont val="ＭＳ Ｐ明朝"/>
        <family val="1"/>
        <charset val="128"/>
      </rPr>
      <t>するとともに、</t>
    </r>
    <r>
      <rPr>
        <b/>
        <u/>
        <sz val="11"/>
        <rFont val="ＭＳ Ｐ明朝"/>
        <family val="1"/>
        <charset val="128"/>
      </rPr>
      <t>「等」や「他」で省略せず、全ての種類</t>
    </r>
    <r>
      <rPr>
        <sz val="11"/>
        <rFont val="ＭＳ Ｐ明朝"/>
        <family val="1"/>
        <charset val="128"/>
      </rPr>
      <t>を記載してください。その際、商品名ではなく、</t>
    </r>
    <r>
      <rPr>
        <b/>
        <u/>
        <sz val="11"/>
        <rFont val="ＭＳ Ｐ明朝"/>
        <family val="1"/>
        <charset val="128"/>
      </rPr>
      <t>品目名</t>
    </r>
    <r>
      <rPr>
        <sz val="11"/>
        <rFont val="ＭＳ Ｐ明朝"/>
        <family val="1"/>
        <charset val="128"/>
      </rPr>
      <t>を記載してください（×「○○キラー」、〇「手指用消毒液」等）。
・人件費で「コロナ対応に係る業務手当」を計上する場合、</t>
    </r>
    <r>
      <rPr>
        <b/>
        <u/>
        <sz val="11"/>
        <rFont val="ＭＳ Ｐ明朝"/>
        <family val="1"/>
        <charset val="128"/>
      </rPr>
      <t>手当の概要・単価が分かる資料</t>
    </r>
    <r>
      <rPr>
        <sz val="11"/>
        <rFont val="ＭＳ Ｐ明朝"/>
        <family val="1"/>
        <charset val="128"/>
      </rPr>
      <t>を添付してください。
　</t>
    </r>
    <r>
      <rPr>
        <b/>
        <sz val="11"/>
        <rFont val="ＭＳ Ｐ明朝"/>
        <family val="1"/>
        <charset val="128"/>
      </rPr>
      <t>※同手当については、</t>
    </r>
    <r>
      <rPr>
        <b/>
        <u/>
        <sz val="11"/>
        <rFont val="ＭＳ Ｐ明朝"/>
        <family val="1"/>
        <charset val="128"/>
      </rPr>
      <t>職員一人につき、日額による支給の場合には１日あたり４千円、１月あたり２万円</t>
    </r>
    <r>
      <rPr>
        <b/>
        <sz val="11"/>
        <rFont val="ＭＳ Ｐ明朝"/>
        <family val="1"/>
        <charset val="128"/>
      </rPr>
      <t>を超えないようにして下さい。また、</t>
    </r>
    <r>
      <rPr>
        <b/>
        <u/>
        <sz val="11"/>
        <rFont val="ＭＳ Ｐ明朝"/>
        <family val="1"/>
        <charset val="128"/>
      </rPr>
      <t>月額又は時給による支給の場合には１月あたり２万円</t>
    </r>
    <r>
      <rPr>
        <b/>
        <sz val="11"/>
        <rFont val="ＭＳ Ｐ明朝"/>
        <family val="1"/>
        <charset val="128"/>
      </rPr>
      <t>を超えないようにして下さい。</t>
    </r>
    <rPh sb="1" eb="3">
      <t>カキ</t>
    </rPh>
    <rPh sb="4" eb="5">
      <t>ヒョウ</t>
    </rPh>
    <rPh sb="6" eb="8">
      <t>ショウコ</t>
    </rPh>
    <rPh sb="8" eb="10">
      <t>ショルイ</t>
    </rPh>
    <rPh sb="12" eb="14">
      <t>ツケアワ</t>
    </rPh>
    <rPh sb="22" eb="23">
      <t>カナラ</t>
    </rPh>
    <rPh sb="43" eb="45">
      <t>カキ</t>
    </rPh>
    <rPh sb="46" eb="47">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</si>
</sst>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Red]\-#,##0\ "/>
    <numFmt numFmtId="178" formatCode="#,##0;\-#,##0;&quot;&quot;"/>
    <numFmt numFmtId="179" formatCode="#,##0&quot;円&quot;"/>
    <numFmt numFmtId="180" formatCode="0_);[Red]\(0\)"/>
    <numFmt numFmtId="181" formatCode="m/d;@"/>
    <numFmt numFmtId="182" formatCode="[$-411]ge\.m\.d;@"/>
    <numFmt numFmtId="183" formatCode="#,##0.00_);[Red]\(#,##0.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11"/>
      <color rgb="FFFF0000"/>
      <name val="ＭＳ Ｐ明朝"/>
      <family val="1"/>
      <charset val="128"/>
    </font>
    <font>
      <sz val="3"/>
      <color rgb="FFFF0000"/>
      <name val="ＭＳ Ｐ明朝"/>
      <family val="1"/>
      <charset val="128"/>
    </font>
    <font>
      <b/>
      <sz val="14"/>
      <name val="ＭＳ 明朝"/>
      <family val="1"/>
      <charset val="128"/>
    </font>
    <font>
      <sz val="11"/>
      <name val="ＭＳ 明朝"/>
      <family val="1"/>
      <charset val="128"/>
    </font>
    <font>
      <sz val="6"/>
      <name val="ＭＳ Ｐゴシック"/>
      <family val="2"/>
      <charset val="128"/>
      <scheme val="minor"/>
    </font>
    <font>
      <b/>
      <sz val="8"/>
      <color theme="1"/>
      <name val="ＭＳ Ｐ明朝"/>
      <family val="1"/>
      <charset val="128"/>
    </font>
    <font>
      <sz val="11"/>
      <color rgb="FFFF0000"/>
      <name val="ＭＳ Ｐゴシック"/>
      <family val="3"/>
      <charset val="128"/>
    </font>
    <font>
      <sz val="9"/>
      <name val="ＭＳ 明朝"/>
      <family val="1"/>
      <charset val="128"/>
    </font>
    <font>
      <b/>
      <sz val="10"/>
      <name val="ＭＳ Ｐ明朝"/>
      <family val="1"/>
      <charset val="128"/>
    </font>
    <font>
      <sz val="10"/>
      <color rgb="FFFF0000"/>
      <name val="ＭＳ Ｐ明朝"/>
      <family val="1"/>
      <charset val="128"/>
    </font>
    <font>
      <sz val="8"/>
      <color rgb="FFFF0000"/>
      <name val="ＭＳ Ｐ明朝"/>
      <family val="1"/>
      <charset val="128"/>
    </font>
    <font>
      <sz val="6"/>
      <color rgb="FFFF0000"/>
      <name val="ＭＳ Ｐ明朝"/>
      <family val="1"/>
      <charset val="128"/>
    </font>
    <font>
      <sz val="10"/>
      <color rgb="FFFF0000"/>
      <name val="ＭＳ Ｐゴシック"/>
      <family val="3"/>
      <charset val="128"/>
    </font>
    <font>
      <sz val="10"/>
      <name val="ＭＳ Ｐ明朝"/>
      <family val="1"/>
      <charset val="128"/>
    </font>
    <font>
      <sz val="6"/>
      <name val="ＭＳ Ｐ明朝"/>
      <family val="1"/>
      <charset val="128"/>
    </font>
    <font>
      <sz val="11"/>
      <name val="ＭＳ Ｐ明朝"/>
      <family val="1"/>
      <charset val="128"/>
    </font>
    <font>
      <sz val="7.5"/>
      <name val="ＭＳ Ｐ明朝"/>
      <family val="1"/>
      <charset val="128"/>
    </font>
    <font>
      <b/>
      <sz val="11"/>
      <name val="ＭＳ Ｐ明朝"/>
      <family val="1"/>
      <charset val="128"/>
    </font>
    <font>
      <u/>
      <sz val="9"/>
      <color indexed="81"/>
      <name val="MS P ゴシック"/>
      <family val="3"/>
      <charset val="128"/>
    </font>
    <font>
      <sz val="9"/>
      <name val="ＭＳ Ｐ明朝"/>
      <family val="1"/>
      <charset val="128"/>
    </font>
    <font>
      <sz val="5"/>
      <name val="ＭＳ 明朝"/>
      <family val="1"/>
      <charset val="128"/>
    </font>
    <font>
      <sz val="8"/>
      <name val="ＭＳ Ｐ明朝"/>
      <family val="1"/>
      <charset val="128"/>
    </font>
    <font>
      <sz val="10"/>
      <name val="ＭＳ 明朝"/>
      <family val="1"/>
      <charset val="128"/>
    </font>
    <font>
      <u/>
      <sz val="11"/>
      <name val="ＭＳ Ｐ明朝"/>
      <family val="1"/>
      <charset val="128"/>
    </font>
    <font>
      <sz val="3"/>
      <name val="ＭＳ Ｐゴシック"/>
      <family val="3"/>
      <charset val="128"/>
    </font>
    <font>
      <sz val="7"/>
      <name val="ＭＳ Ｐ明朝"/>
      <family val="1"/>
      <charset val="128"/>
    </font>
    <font>
      <b/>
      <u val="double"/>
      <sz val="11"/>
      <name val="ＭＳ Ｐ明朝"/>
      <family val="1"/>
      <charset val="128"/>
    </font>
    <font>
      <b/>
      <sz val="10"/>
      <color theme="1"/>
      <name val="ＭＳ 明朝"/>
      <family val="1"/>
      <charset val="128"/>
    </font>
    <font>
      <sz val="12"/>
      <name val="ＭＳ 明朝"/>
      <family val="1"/>
      <charset val="128"/>
    </font>
    <font>
      <b/>
      <sz val="10"/>
      <name val="ＭＳ 明朝"/>
      <family val="1"/>
      <charset val="128"/>
    </font>
    <font>
      <sz val="14"/>
      <name val="ＭＳ Ｐ明朝"/>
      <family val="1"/>
      <charset val="128"/>
    </font>
    <font>
      <b/>
      <sz val="9"/>
      <color indexed="81"/>
      <name val="MS P ゴシック"/>
      <family val="3"/>
      <charset val="128"/>
    </font>
    <font>
      <sz val="3"/>
      <name val="ＭＳ Ｐ明朝"/>
      <family val="1"/>
      <charset val="128"/>
    </font>
    <font>
      <b/>
      <u/>
      <sz val="11"/>
      <name val="ＭＳ Ｐ明朝"/>
      <family val="1"/>
      <charset val="128"/>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4"/>
      <name val="ＭＳ Ｐゴシック"/>
      <family val="3"/>
      <charset val="128"/>
    </font>
    <font>
      <sz val="14"/>
      <color theme="1"/>
      <name val="ＭＳ Ｐゴシック"/>
      <family val="3"/>
      <charset val="128"/>
      <scheme val="minor"/>
    </font>
    <font>
      <sz val="8"/>
      <name val="Segoe UI Symbol"/>
      <family val="1"/>
    </font>
    <font>
      <sz val="8"/>
      <name val="ＭＳ Ｐ明朝"/>
      <family val="2"/>
      <charset val="128"/>
    </font>
    <font>
      <sz val="8"/>
      <name val="Segoe UI Symbol"/>
      <family val="2"/>
    </font>
    <font>
      <sz val="7.5"/>
      <name val="Segoe UI Symbol"/>
      <family val="1"/>
    </font>
    <font>
      <b/>
      <sz val="7.5"/>
      <name val="Segoe UI Symbol"/>
      <family val="2"/>
    </font>
    <font>
      <sz val="7.5"/>
      <name val="Segoe UI Symbol"/>
      <family val="2"/>
    </font>
    <font>
      <sz val="14"/>
      <color theme="1"/>
      <name val="ＭＳ Ｐゴシック"/>
      <family val="2"/>
      <scheme val="minor"/>
    </font>
    <font>
      <sz val="9"/>
      <color theme="1"/>
      <name val="ＭＳ Ｐゴシック"/>
      <family val="2"/>
      <scheme val="minor"/>
    </font>
    <font>
      <b/>
      <sz val="11"/>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1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style="thin">
        <color indexed="64"/>
      </top>
      <bottom style="double">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hair">
        <color indexed="64"/>
      </diagonal>
    </border>
    <border>
      <left/>
      <right/>
      <top/>
      <bottom style="dotted">
        <color auto="1"/>
      </bottom>
      <diagonal/>
    </border>
    <border>
      <left style="hair">
        <color auto="1"/>
      </left>
      <right/>
      <top/>
      <bottom/>
      <diagonal/>
    </border>
    <border>
      <left style="medium">
        <color indexed="64"/>
      </left>
      <right style="medium">
        <color indexed="64"/>
      </right>
      <top style="double">
        <color indexed="64"/>
      </top>
      <bottom style="medium">
        <color indexed="64"/>
      </bottom>
      <diagonal/>
    </border>
    <border>
      <left style="thick">
        <color indexed="64"/>
      </left>
      <right style="thick">
        <color indexed="64"/>
      </right>
      <top style="double">
        <color indexed="64"/>
      </top>
      <bottom style="thick">
        <color indexed="64"/>
      </bottom>
      <diagonal/>
    </border>
    <border>
      <left style="thick">
        <color indexed="64"/>
      </left>
      <right style="thick">
        <color indexed="64"/>
      </right>
      <top style="thin">
        <color indexed="64"/>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right style="thick">
        <color indexed="64"/>
      </right>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ck">
        <color indexed="64"/>
      </right>
      <top style="thin">
        <color indexed="64"/>
      </top>
      <bottom/>
      <diagonal/>
    </border>
    <border>
      <left/>
      <right style="thick">
        <color indexed="64"/>
      </right>
      <top/>
      <bottom style="thin">
        <color indexed="64"/>
      </bottom>
      <diagonal/>
    </border>
    <border>
      <left style="medium">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style="thin">
        <color indexed="64"/>
      </bottom>
      <diagonal/>
    </border>
    <border diagonalUp="1">
      <left style="hair">
        <color indexed="64"/>
      </left>
      <right style="hair">
        <color indexed="64"/>
      </right>
      <top style="double">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diagonalUp="1">
      <left style="double">
        <color indexed="64"/>
      </left>
      <right/>
      <top style="double">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top/>
      <bottom style="thin">
        <color theme="1"/>
      </bottom>
      <diagonal/>
    </border>
    <border>
      <left style="medium">
        <color indexed="64"/>
      </left>
      <right style="medium">
        <color indexed="64"/>
      </right>
      <top/>
      <bottom style="thin">
        <color theme="1"/>
      </bottom>
      <diagonal/>
    </border>
    <border>
      <left/>
      <right style="thin">
        <color indexed="64"/>
      </right>
      <top/>
      <bottom style="thin">
        <color theme="1"/>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thin">
        <color indexed="64"/>
      </left>
      <right/>
      <top style="medium">
        <color indexed="64"/>
      </top>
      <bottom/>
      <diagonal/>
    </border>
    <border>
      <left style="double">
        <color indexed="64"/>
      </left>
      <right style="medium">
        <color indexed="64"/>
      </right>
      <top/>
      <bottom/>
      <diagonal/>
    </border>
    <border>
      <left/>
      <right style="thin">
        <color indexed="64"/>
      </right>
      <top style="thin">
        <color theme="1"/>
      </top>
      <bottom/>
      <diagonal/>
    </border>
    <border>
      <left style="thin">
        <color indexed="64"/>
      </left>
      <right/>
      <top style="thin">
        <color theme="1"/>
      </top>
      <bottom/>
      <diagonal/>
    </border>
    <border>
      <left style="thin">
        <color indexed="64"/>
      </left>
      <right style="thin">
        <color indexed="64"/>
      </right>
      <top style="thin">
        <color theme="1"/>
      </top>
      <bottom/>
      <diagonal/>
    </border>
    <border>
      <left style="medium">
        <color indexed="64"/>
      </left>
      <right style="medium">
        <color indexed="64"/>
      </right>
      <top style="thin">
        <color theme="1"/>
      </top>
      <bottom/>
      <diagonal/>
    </border>
    <border>
      <left style="hair">
        <color indexed="64"/>
      </left>
      <right style="thin">
        <color indexed="64"/>
      </right>
      <top style="thin">
        <color theme="1"/>
      </top>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right/>
      <top/>
      <bottom style="thin">
        <color theme="1"/>
      </bottom>
      <diagonal/>
    </border>
    <border>
      <left style="thin">
        <color indexed="64"/>
      </left>
      <right style="thin">
        <color indexed="64"/>
      </right>
      <top/>
      <bottom style="thin">
        <color theme="1"/>
      </bottom>
      <diagonal/>
    </border>
    <border>
      <left/>
      <right/>
      <top style="thin">
        <color theme="1"/>
      </top>
      <bottom/>
      <diagonal/>
    </border>
    <border>
      <left style="thin">
        <color indexed="64"/>
      </left>
      <right style="hair">
        <color indexed="64"/>
      </right>
      <top style="thin">
        <color indexed="64"/>
      </top>
      <bottom style="thin">
        <color theme="1"/>
      </bottom>
      <diagonal/>
    </border>
    <border>
      <left style="hair">
        <color indexed="64"/>
      </left>
      <right style="thin">
        <color indexed="64"/>
      </right>
      <top style="thin">
        <color indexed="64"/>
      </top>
      <bottom style="thin">
        <color theme="1"/>
      </bottom>
      <diagonal/>
    </border>
    <border>
      <left style="medium">
        <color indexed="64"/>
      </left>
      <right style="medium">
        <color indexed="64"/>
      </right>
      <top/>
      <bottom style="medium">
        <color indexed="64"/>
      </bottom>
      <diagonal/>
    </border>
    <border>
      <left/>
      <right style="double">
        <color indexed="64"/>
      </right>
      <top style="thin">
        <color indexed="64"/>
      </top>
      <bottom/>
      <diagonal/>
    </border>
    <border>
      <left/>
      <right style="medium">
        <color indexed="64"/>
      </right>
      <top style="thin">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5" fillId="0" borderId="0">
      <alignment vertical="center"/>
    </xf>
    <xf numFmtId="0" fontId="57" fillId="0" borderId="0"/>
    <xf numFmtId="38" fontId="1" fillId="0" borderId="0" applyFont="0" applyFill="0" applyBorder="0" applyAlignment="0" applyProtection="0">
      <alignment vertical="center"/>
    </xf>
    <xf numFmtId="38" fontId="57" fillId="0" borderId="0" applyFont="0" applyFill="0" applyBorder="0" applyAlignment="0" applyProtection="0">
      <alignment vertical="center"/>
    </xf>
    <xf numFmtId="0" fontId="5" fillId="0" borderId="0">
      <alignment vertical="center"/>
    </xf>
    <xf numFmtId="0" fontId="57" fillId="0" borderId="0"/>
  </cellStyleXfs>
  <cellXfs count="1006">
    <xf numFmtId="0" fontId="0" fillId="0" borderId="0" xfId="0">
      <alignment vertical="center"/>
    </xf>
    <xf numFmtId="0" fontId="8" fillId="0" borderId="0" xfId="0" applyFont="1" applyAlignment="1">
      <alignment horizontal="left" vertical="top"/>
    </xf>
    <xf numFmtId="49" fontId="8" fillId="0" borderId="36" xfId="0" applyNumberFormat="1" applyFont="1" applyBorder="1" applyAlignment="1">
      <alignment horizontal="center" vertical="top"/>
    </xf>
    <xf numFmtId="0" fontId="8" fillId="0" borderId="36" xfId="0" applyFont="1" applyBorder="1" applyAlignment="1">
      <alignment horizontal="center" vertical="top"/>
    </xf>
    <xf numFmtId="49" fontId="8" fillId="0" borderId="36" xfId="0" applyNumberFormat="1" applyFont="1" applyBorder="1" applyAlignment="1">
      <alignment horizontal="left" vertical="top" wrapText="1"/>
    </xf>
    <xf numFmtId="0" fontId="8" fillId="0" borderId="36" xfId="0" applyFont="1" applyBorder="1" applyAlignment="1">
      <alignment horizontal="left" vertical="top" wrapText="1"/>
    </xf>
    <xf numFmtId="49" fontId="8" fillId="0" borderId="18" xfId="0" applyNumberFormat="1" applyFont="1"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top" wrapText="1"/>
    </xf>
    <xf numFmtId="0" fontId="18" fillId="2" borderId="48" xfId="0" applyFont="1" applyFill="1" applyBorder="1" applyAlignment="1">
      <alignment horizontal="left" vertical="center"/>
    </xf>
    <xf numFmtId="0" fontId="12" fillId="2" borderId="49" xfId="0" applyFont="1" applyFill="1" applyBorder="1" applyAlignment="1">
      <alignment horizontal="center" vertical="center"/>
    </xf>
    <xf numFmtId="0" fontId="10" fillId="2" borderId="52" xfId="0" applyFont="1" applyFill="1" applyBorder="1" applyAlignment="1">
      <alignment horizontal="left" vertical="center"/>
    </xf>
    <xf numFmtId="0" fontId="12" fillId="0" borderId="0" xfId="0" applyFont="1">
      <alignment vertical="center"/>
    </xf>
    <xf numFmtId="0" fontId="19" fillId="0" borderId="0" xfId="0" applyFont="1">
      <alignment vertical="center"/>
    </xf>
    <xf numFmtId="0" fontId="9" fillId="0" borderId="0" xfId="0" applyFont="1">
      <alignment vertical="center"/>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13" xfId="0" applyFont="1" applyBorder="1">
      <alignment vertical="center"/>
    </xf>
    <xf numFmtId="0" fontId="13" fillId="0" borderId="14" xfId="0" applyFont="1" applyBorder="1" applyAlignment="1">
      <alignment horizontal="center" vertical="center"/>
    </xf>
    <xf numFmtId="0" fontId="13" fillId="0" borderId="14" xfId="0" applyFont="1" applyBorder="1">
      <alignment vertical="center"/>
    </xf>
    <xf numFmtId="0" fontId="13" fillId="0" borderId="16" xfId="0" applyFont="1" applyBorder="1">
      <alignment vertical="center"/>
    </xf>
    <xf numFmtId="0" fontId="13" fillId="0" borderId="11" xfId="0" applyFont="1" applyBorder="1">
      <alignment vertical="center"/>
    </xf>
    <xf numFmtId="0" fontId="13" fillId="0" borderId="8" xfId="0" applyFont="1" applyBorder="1" applyAlignment="1">
      <alignment horizontal="center" vertical="center"/>
    </xf>
    <xf numFmtId="0" fontId="13" fillId="0" borderId="8" xfId="0" applyFont="1" applyBorder="1">
      <alignment vertical="center"/>
    </xf>
    <xf numFmtId="0" fontId="13" fillId="0" borderId="12" xfId="0" applyFont="1" applyBorder="1">
      <alignment vertical="center"/>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20" fillId="0" borderId="2" xfId="0" applyFont="1" applyBorder="1">
      <alignment vertical="center"/>
    </xf>
    <xf numFmtId="0" fontId="14" fillId="0" borderId="14" xfId="0" applyFont="1" applyBorder="1" applyAlignment="1">
      <alignment vertical="center"/>
    </xf>
    <xf numFmtId="0" fontId="14" fillId="0" borderId="16" xfId="0" applyFont="1" applyBorder="1" applyAlignment="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176" fontId="14" fillId="0" borderId="22" xfId="0" applyNumberFormat="1" applyFont="1" applyBorder="1" applyAlignment="1">
      <alignment vertical="center"/>
    </xf>
    <xf numFmtId="0" fontId="14" fillId="0" borderId="23" xfId="0" applyFont="1" applyBorder="1" applyAlignment="1">
      <alignment vertical="center"/>
    </xf>
    <xf numFmtId="0" fontId="20" fillId="0" borderId="21" xfId="0" applyFont="1" applyBorder="1">
      <alignment vertical="center"/>
    </xf>
    <xf numFmtId="0" fontId="14" fillId="0" borderId="22" xfId="0" applyFont="1" applyBorder="1" applyAlignment="1">
      <alignment vertical="center"/>
    </xf>
    <xf numFmtId="0" fontId="13" fillId="0" borderId="15" xfId="0" applyFont="1" applyBorder="1">
      <alignment vertical="center"/>
    </xf>
    <xf numFmtId="0" fontId="13" fillId="0" borderId="7" xfId="0" applyFont="1" applyBorder="1">
      <alignment vertical="center"/>
    </xf>
    <xf numFmtId="176" fontId="14" fillId="0" borderId="25" xfId="0" applyNumberFormat="1" applyFont="1" applyBorder="1" applyAlignment="1">
      <alignment vertical="center"/>
    </xf>
    <xf numFmtId="0" fontId="14" fillId="0" borderId="26" xfId="0" applyFont="1" applyBorder="1" applyAlignment="1">
      <alignment vertical="center"/>
    </xf>
    <xf numFmtId="176" fontId="14" fillId="0" borderId="14" xfId="0" applyNumberFormat="1" applyFont="1" applyBorder="1" applyAlignment="1">
      <alignment vertical="center"/>
    </xf>
    <xf numFmtId="176" fontId="14" fillId="0" borderId="8" xfId="0" applyNumberFormat="1" applyFont="1" applyBorder="1" applyAlignment="1">
      <alignment vertical="center"/>
    </xf>
    <xf numFmtId="0" fontId="14" fillId="0" borderId="12" xfId="0" applyFont="1" applyBorder="1" applyAlignment="1">
      <alignment vertical="center"/>
    </xf>
    <xf numFmtId="176" fontId="14" fillId="0" borderId="28" xfId="0" applyNumberFormat="1" applyFont="1" applyBorder="1" applyAlignment="1">
      <alignment vertical="center"/>
    </xf>
    <xf numFmtId="0" fontId="14" fillId="0" borderId="29" xfId="0" applyFont="1" applyBorder="1" applyAlignment="1">
      <alignment vertical="center"/>
    </xf>
    <xf numFmtId="0" fontId="13" fillId="0" borderId="25" xfId="0" applyFont="1" applyBorder="1">
      <alignment vertical="center"/>
    </xf>
    <xf numFmtId="0" fontId="13" fillId="0" borderId="24" xfId="0" applyFont="1" applyBorder="1">
      <alignment vertical="center"/>
    </xf>
    <xf numFmtId="0" fontId="14" fillId="0" borderId="3" xfId="0" applyFont="1" applyBorder="1" applyAlignment="1">
      <alignment vertical="center"/>
    </xf>
    <xf numFmtId="0" fontId="20" fillId="0" borderId="0" xfId="0" applyFont="1">
      <alignment vertical="center"/>
    </xf>
    <xf numFmtId="0" fontId="20" fillId="0" borderId="0" xfId="0" applyFont="1" applyAlignment="1">
      <alignment horizontal="left" vertical="center"/>
    </xf>
    <xf numFmtId="0" fontId="21" fillId="0" borderId="0" xfId="0" applyFont="1" applyAlignment="1">
      <alignment horizontal="left" vertical="top"/>
    </xf>
    <xf numFmtId="0" fontId="21" fillId="0" borderId="0" xfId="0" applyFont="1">
      <alignment vertical="center"/>
    </xf>
    <xf numFmtId="0" fontId="21" fillId="0" borderId="36" xfId="0" applyFont="1" applyBorder="1" applyAlignment="1">
      <alignment horizontal="center" vertical="center"/>
    </xf>
    <xf numFmtId="0" fontId="19" fillId="0" borderId="0" xfId="0" applyFont="1" applyFill="1">
      <alignment vertical="center"/>
    </xf>
    <xf numFmtId="0" fontId="13" fillId="0" borderId="2" xfId="0" applyFont="1" applyBorder="1" applyAlignment="1">
      <alignment horizontal="center" vertical="center"/>
    </xf>
    <xf numFmtId="0" fontId="13" fillId="0" borderId="0" xfId="0" applyFont="1" applyAlignment="1">
      <alignment horizontal="center" vertical="center"/>
    </xf>
    <xf numFmtId="176" fontId="14" fillId="0" borderId="2" xfId="0" applyNumberFormat="1" applyFont="1" applyBorder="1" applyAlignment="1">
      <alignment vertical="center"/>
    </xf>
    <xf numFmtId="38" fontId="12" fillId="0" borderId="5" xfId="4" applyFont="1" applyFill="1" applyBorder="1" applyAlignment="1">
      <alignment horizontal="right" vertical="center" shrinkToFit="1"/>
    </xf>
    <xf numFmtId="0" fontId="13" fillId="0" borderId="0" xfId="0" applyFont="1" applyAlignment="1">
      <alignment horizontal="center" vertical="center"/>
    </xf>
    <xf numFmtId="176" fontId="14" fillId="0" borderId="2" xfId="0" applyNumberFormat="1" applyFont="1" applyBorder="1" applyAlignment="1">
      <alignment vertical="center"/>
    </xf>
    <xf numFmtId="0" fontId="7" fillId="0" borderId="0" xfId="0" applyFont="1">
      <alignment vertical="center"/>
    </xf>
    <xf numFmtId="0" fontId="25" fillId="0" borderId="0" xfId="0" applyFont="1">
      <alignment vertical="center"/>
    </xf>
    <xf numFmtId="0" fontId="26" fillId="0" borderId="0" xfId="0" applyFont="1" applyAlignment="1">
      <alignment horizontal="left" vertical="top"/>
    </xf>
    <xf numFmtId="0" fontId="29" fillId="0" borderId="0" xfId="0" applyFont="1">
      <alignment vertical="center"/>
    </xf>
    <xf numFmtId="0" fontId="35" fillId="0" borderId="0" xfId="0" applyFont="1" applyAlignment="1">
      <alignment horizontal="center" vertical="center" shrinkToFit="1"/>
    </xf>
    <xf numFmtId="0" fontId="35" fillId="0" borderId="0" xfId="0" applyFont="1">
      <alignment vertical="center"/>
    </xf>
    <xf numFmtId="0" fontId="35" fillId="0" borderId="0" xfId="0" applyFont="1" applyAlignment="1">
      <alignment horizontal="center" vertical="center"/>
    </xf>
    <xf numFmtId="0" fontId="23" fillId="0" borderId="0" xfId="0" applyFont="1">
      <alignment vertical="center"/>
    </xf>
    <xf numFmtId="0" fontId="33" fillId="0" borderId="0" xfId="0" applyFont="1">
      <alignment vertical="center"/>
    </xf>
    <xf numFmtId="0" fontId="38" fillId="0" borderId="0" xfId="0" applyFont="1" applyFill="1">
      <alignment vertical="center"/>
    </xf>
    <xf numFmtId="0" fontId="21" fillId="6" borderId="0" xfId="0" applyFont="1" applyFill="1">
      <alignment vertical="center"/>
    </xf>
    <xf numFmtId="0" fontId="30" fillId="0" borderId="0" xfId="0" applyFont="1">
      <alignment vertical="center"/>
    </xf>
    <xf numFmtId="0" fontId="38" fillId="0" borderId="0" xfId="0" applyFont="1">
      <alignment vertical="center"/>
    </xf>
    <xf numFmtId="0" fontId="36" fillId="0" borderId="0" xfId="0" applyFont="1" applyFill="1" applyAlignment="1">
      <alignment horizontal="center" vertical="center" shrinkToFit="1"/>
    </xf>
    <xf numFmtId="0" fontId="36" fillId="0" borderId="0" xfId="0" applyFont="1" applyFill="1">
      <alignment vertical="center"/>
    </xf>
    <xf numFmtId="0" fontId="0" fillId="0" borderId="0" xfId="0" applyFont="1" applyFill="1">
      <alignment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1" fillId="0" borderId="0" xfId="0" applyFont="1">
      <alignment vertical="center"/>
    </xf>
    <xf numFmtId="0" fontId="36" fillId="5" borderId="5" xfId="0" applyFont="1" applyFill="1" applyBorder="1" applyAlignment="1">
      <alignment vertical="center" shrinkToFit="1"/>
    </xf>
    <xf numFmtId="0" fontId="36" fillId="0" borderId="7" xfId="0" applyFont="1" applyBorder="1" applyAlignment="1">
      <alignment horizontal="center" vertical="center" shrinkToFit="1"/>
    </xf>
    <xf numFmtId="0" fontId="36" fillId="5" borderId="7" xfId="0" applyFont="1" applyFill="1" applyBorder="1" applyAlignment="1">
      <alignment vertical="center" shrinkToFit="1"/>
    </xf>
    <xf numFmtId="0" fontId="36" fillId="0" borderId="14" xfId="0" applyFont="1" applyBorder="1" applyAlignment="1">
      <alignment horizontal="center" vertical="center" shrinkToFit="1"/>
    </xf>
    <xf numFmtId="0" fontId="36" fillId="5" borderId="14" xfId="0" applyFont="1" applyFill="1" applyBorder="1" applyAlignment="1">
      <alignment vertical="center" shrinkToFit="1"/>
    </xf>
    <xf numFmtId="0" fontId="36" fillId="0" borderId="8" xfId="0" applyFont="1" applyBorder="1" applyAlignment="1">
      <alignment horizontal="center" vertical="center" shrinkToFit="1"/>
    </xf>
    <xf numFmtId="0" fontId="36" fillId="5" borderId="8" xfId="0" applyFont="1" applyFill="1" applyBorder="1" applyAlignment="1">
      <alignment vertical="center" shrinkToFit="1"/>
    </xf>
    <xf numFmtId="0" fontId="44" fillId="0" borderId="0" xfId="0" applyFont="1">
      <alignment vertical="center"/>
    </xf>
    <xf numFmtId="0" fontId="36" fillId="0" borderId="0" xfId="0" applyFont="1">
      <alignment vertical="center"/>
    </xf>
    <xf numFmtId="0" fontId="29" fillId="0" borderId="0" xfId="0" applyFont="1" applyAlignment="1">
      <alignment vertical="center" shrinkToFit="1"/>
    </xf>
    <xf numFmtId="0" fontId="23" fillId="0" borderId="0" xfId="0" applyFont="1" applyAlignment="1">
      <alignment vertical="center" shrinkToFit="1"/>
    </xf>
    <xf numFmtId="0" fontId="33" fillId="0" borderId="0" xfId="0" applyFont="1" applyAlignment="1">
      <alignment vertical="center" shrinkToFit="1"/>
    </xf>
    <xf numFmtId="0" fontId="38" fillId="0" borderId="72" xfId="0" applyFont="1" applyBorder="1">
      <alignment vertical="center"/>
    </xf>
    <xf numFmtId="0" fontId="12" fillId="0" borderId="72" xfId="0" applyFont="1" applyBorder="1">
      <alignment vertical="center"/>
    </xf>
    <xf numFmtId="0" fontId="19" fillId="0" borderId="72" xfId="0" applyFont="1" applyBorder="1">
      <alignment vertical="center"/>
    </xf>
    <xf numFmtId="0" fontId="0" fillId="0" borderId="72" xfId="0" applyFont="1" applyFill="1" applyBorder="1">
      <alignment vertical="center"/>
    </xf>
    <xf numFmtId="0" fontId="4" fillId="0" borderId="0" xfId="0" applyFont="1" applyAlignment="1">
      <alignment vertical="center" shrinkToFit="1"/>
    </xf>
    <xf numFmtId="0" fontId="37" fillId="0" borderId="0" xfId="0" applyFont="1" applyAlignment="1">
      <alignment vertical="center" shrinkToFit="1"/>
    </xf>
    <xf numFmtId="0" fontId="12" fillId="0" borderId="0" xfId="0" applyFont="1" applyAlignment="1">
      <alignment horizontal="center" vertical="center"/>
    </xf>
    <xf numFmtId="0" fontId="42" fillId="0" borderId="0" xfId="0" applyFont="1">
      <alignment vertical="center"/>
    </xf>
    <xf numFmtId="0" fontId="38" fillId="0" borderId="0" xfId="0" applyFont="1" applyAlignment="1">
      <alignment vertical="center" shrinkToFit="1"/>
    </xf>
    <xf numFmtId="0" fontId="9" fillId="0" borderId="0" xfId="0" applyFont="1" applyAlignment="1">
      <alignment vertical="center" shrinkToFit="1"/>
    </xf>
    <xf numFmtId="0" fontId="13" fillId="0" borderId="9" xfId="0" applyFont="1" applyBorder="1">
      <alignment vertical="center"/>
    </xf>
    <xf numFmtId="0" fontId="13" fillId="0" borderId="10" xfId="0" applyFont="1" applyBorder="1">
      <alignment vertical="center"/>
    </xf>
    <xf numFmtId="0" fontId="15" fillId="0" borderId="0" xfId="0" applyFont="1" applyAlignment="1">
      <alignment vertical="top"/>
    </xf>
    <xf numFmtId="0" fontId="9" fillId="0" borderId="5" xfId="0" applyFont="1" applyBorder="1">
      <alignment vertical="center"/>
    </xf>
    <xf numFmtId="0" fontId="9" fillId="0" borderId="5" xfId="0" applyFont="1" applyBorder="1" applyAlignment="1">
      <alignment horizontal="lef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3" fillId="0" borderId="10" xfId="0" applyFont="1" applyBorder="1" applyAlignment="1">
      <alignment horizontal="center" vertical="center"/>
    </xf>
    <xf numFmtId="0" fontId="9" fillId="0" borderId="11" xfId="0" applyFont="1" applyBorder="1" applyAlignment="1">
      <alignment horizontal="left" vertical="center"/>
    </xf>
    <xf numFmtId="0" fontId="36" fillId="0" borderId="8" xfId="0" applyFont="1" applyBorder="1" applyAlignment="1" applyProtection="1">
      <alignment horizontal="left" vertical="center"/>
      <protection locked="0"/>
    </xf>
    <xf numFmtId="0" fontId="13" fillId="0" borderId="12" xfId="0" applyFont="1" applyBorder="1" applyAlignment="1">
      <alignment horizontal="center" vertical="center"/>
    </xf>
    <xf numFmtId="0" fontId="9" fillId="0" borderId="5" xfId="0" applyFont="1" applyBorder="1" applyProtection="1">
      <alignment vertical="center"/>
      <protection locked="0"/>
    </xf>
    <xf numFmtId="0" fontId="9" fillId="0" borderId="4" xfId="0" applyFont="1" applyBorder="1" applyAlignment="1">
      <alignment horizontal="left" vertical="center"/>
    </xf>
    <xf numFmtId="0" fontId="9" fillId="0" borderId="2" xfId="0" applyFont="1" applyBorder="1">
      <alignment vertical="center"/>
    </xf>
    <xf numFmtId="0" fontId="9" fillId="0" borderId="19" xfId="0" applyFont="1" applyBorder="1">
      <alignment vertical="center"/>
    </xf>
    <xf numFmtId="0" fontId="10" fillId="0" borderId="19" xfId="0" applyFont="1" applyBorder="1" applyAlignment="1">
      <alignment vertical="center" wrapText="1"/>
    </xf>
    <xf numFmtId="0" fontId="10" fillId="0" borderId="0" xfId="0" applyFont="1" applyAlignment="1">
      <alignment vertical="center" wrapText="1"/>
    </xf>
    <xf numFmtId="0" fontId="10" fillId="0" borderId="20" xfId="0" applyFont="1" applyBorder="1" applyAlignment="1">
      <alignment vertical="center" wrapText="1"/>
    </xf>
    <xf numFmtId="0" fontId="10" fillId="0" borderId="8" xfId="0" applyFont="1" applyBorder="1" applyAlignment="1">
      <alignment vertical="center" wrapText="1"/>
    </xf>
    <xf numFmtId="0" fontId="36" fillId="0" borderId="1" xfId="0" applyFont="1" applyBorder="1">
      <alignment vertical="center"/>
    </xf>
    <xf numFmtId="0" fontId="17" fillId="0" borderId="8" xfId="0" applyFont="1" applyBorder="1" applyAlignment="1">
      <alignment horizontal="left" vertical="center" wrapText="1"/>
    </xf>
    <xf numFmtId="0" fontId="17" fillId="0" borderId="12" xfId="0" applyFont="1" applyBorder="1" applyAlignment="1">
      <alignment horizontal="left" vertical="center" wrapText="1"/>
    </xf>
    <xf numFmtId="0" fontId="12" fillId="0" borderId="0" xfId="0" applyFont="1" applyAlignment="1">
      <alignment vertical="center" shrinkToFi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36" fillId="0" borderId="11" xfId="0" applyFont="1" applyBorder="1">
      <alignment vertical="center"/>
    </xf>
    <xf numFmtId="0" fontId="9" fillId="0" borderId="8" xfId="0" applyFont="1" applyBorder="1">
      <alignment vertical="center"/>
    </xf>
    <xf numFmtId="0" fontId="11" fillId="0" borderId="0" xfId="0" applyFont="1">
      <alignment vertical="center"/>
    </xf>
    <xf numFmtId="0" fontId="10" fillId="0" borderId="0" xfId="0" applyFont="1">
      <alignment vertical="center"/>
    </xf>
    <xf numFmtId="0" fontId="9" fillId="0" borderId="0" xfId="0" applyFont="1" applyAlignment="1" applyProtection="1">
      <alignment vertical="center" shrinkToFit="1"/>
      <protection locked="0"/>
    </xf>
    <xf numFmtId="0" fontId="9" fillId="0" borderId="0" xfId="0" applyFont="1" applyProtection="1">
      <alignment vertical="center"/>
      <protection locked="0"/>
    </xf>
    <xf numFmtId="176" fontId="9" fillId="0" borderId="0" xfId="0" applyNumberFormat="1" applyFont="1">
      <alignment vertical="center"/>
    </xf>
    <xf numFmtId="0" fontId="16" fillId="0" borderId="8" xfId="0" applyFont="1" applyBorder="1">
      <alignment vertical="center"/>
    </xf>
    <xf numFmtId="0" fontId="11" fillId="0" borderId="8" xfId="0" applyFont="1" applyBorder="1">
      <alignment vertical="center"/>
    </xf>
    <xf numFmtId="0" fontId="10" fillId="0" borderId="8" xfId="0" applyFont="1" applyBorder="1">
      <alignment vertical="center"/>
    </xf>
    <xf numFmtId="0" fontId="9" fillId="0" borderId="8" xfId="0" applyFont="1" applyBorder="1" applyAlignment="1" applyProtection="1">
      <alignment vertical="center" shrinkToFit="1"/>
      <protection locked="0"/>
    </xf>
    <xf numFmtId="0" fontId="9" fillId="0" borderId="8" xfId="0" applyFont="1" applyBorder="1" applyAlignment="1">
      <alignment vertical="center" textRotation="255"/>
    </xf>
    <xf numFmtId="0" fontId="12" fillId="0" borderId="8" xfId="0" applyFont="1" applyBorder="1">
      <alignment vertical="center"/>
    </xf>
    <xf numFmtId="0" fontId="9" fillId="0" borderId="8" xfId="0" applyFont="1" applyBorder="1" applyProtection="1">
      <alignment vertical="center"/>
      <protection locked="0"/>
    </xf>
    <xf numFmtId="0" fontId="9" fillId="0" borderId="12" xfId="0" applyFont="1" applyBorder="1" applyAlignment="1" applyProtection="1">
      <alignment vertical="center" shrinkToFit="1"/>
      <protection locked="0"/>
    </xf>
    <xf numFmtId="0" fontId="36" fillId="0" borderId="4" xfId="0" applyFont="1" applyBorder="1" applyAlignment="1">
      <alignment horizontal="left" vertical="center"/>
    </xf>
    <xf numFmtId="0" fontId="36" fillId="0" borderId="2" xfId="0" applyFont="1" applyBorder="1">
      <alignment vertical="center"/>
    </xf>
    <xf numFmtId="0" fontId="34" fillId="0" borderId="9" xfId="0" applyFont="1" applyBorder="1" applyAlignment="1">
      <alignment vertical="top" wrapText="1"/>
    </xf>
    <xf numFmtId="0" fontId="37" fillId="0" borderId="0" xfId="0" applyFont="1" applyAlignment="1">
      <alignment vertical="top" shrinkToFit="1"/>
    </xf>
    <xf numFmtId="0" fontId="34" fillId="0" borderId="0" xfId="0" applyFont="1" applyAlignment="1">
      <alignment vertical="top" shrinkToFit="1"/>
    </xf>
    <xf numFmtId="0" fontId="32" fillId="0" borderId="19" xfId="0" applyFont="1" applyBorder="1">
      <alignment vertical="center"/>
    </xf>
    <xf numFmtId="0" fontId="32" fillId="0" borderId="0" xfId="0" applyFont="1">
      <alignment vertical="center"/>
    </xf>
    <xf numFmtId="0" fontId="33" fillId="0" borderId="20" xfId="0" applyFont="1" applyBorder="1" applyAlignment="1">
      <alignment vertical="center" wrapText="1"/>
    </xf>
    <xf numFmtId="0" fontId="33" fillId="0" borderId="8" xfId="0" applyFont="1" applyBorder="1" applyAlignment="1">
      <alignment vertical="center" wrapText="1"/>
    </xf>
    <xf numFmtId="0" fontId="17" fillId="0" borderId="0" xfId="0" applyFont="1" applyAlignment="1">
      <alignment horizontal="left" vertical="center" wrapText="1"/>
    </xf>
    <xf numFmtId="0" fontId="17" fillId="0" borderId="10" xfId="0" applyFont="1" applyBorder="1" applyAlignment="1">
      <alignment horizontal="left" vertical="center" wrapText="1"/>
    </xf>
    <xf numFmtId="0" fontId="12" fillId="2" borderId="49" xfId="0" applyFont="1" applyFill="1" applyBorder="1">
      <alignment vertical="center"/>
    </xf>
    <xf numFmtId="0" fontId="12" fillId="0" borderId="49" xfId="0" applyFont="1" applyBorder="1">
      <alignment vertical="center"/>
    </xf>
    <xf numFmtId="0" fontId="12" fillId="0" borderId="50" xfId="0" applyFont="1" applyBorder="1">
      <alignment vertical="center"/>
    </xf>
    <xf numFmtId="0" fontId="18" fillId="2" borderId="51" xfId="0" applyFont="1" applyFill="1" applyBorder="1">
      <alignment vertical="center"/>
    </xf>
    <xf numFmtId="0" fontId="18" fillId="2" borderId="0" xfId="0" applyFont="1" applyFill="1">
      <alignment vertical="center"/>
    </xf>
    <xf numFmtId="0" fontId="12" fillId="0" borderId="52" xfId="0" applyFont="1" applyBorder="1">
      <alignment vertical="center"/>
    </xf>
    <xf numFmtId="0" fontId="10" fillId="2" borderId="0" xfId="0" applyFont="1" applyFill="1" applyAlignment="1">
      <alignment horizontal="left" vertical="center"/>
    </xf>
    <xf numFmtId="0" fontId="10" fillId="2" borderId="0" xfId="0" applyFont="1" applyFill="1">
      <alignment vertical="center"/>
    </xf>
    <xf numFmtId="0" fontId="10" fillId="2" borderId="52" xfId="0" applyFont="1" applyFill="1" applyBorder="1">
      <alignment vertical="center"/>
    </xf>
    <xf numFmtId="0" fontId="18" fillId="0" borderId="0" xfId="0" applyFont="1">
      <alignment vertical="center"/>
    </xf>
    <xf numFmtId="0" fontId="18" fillId="2" borderId="0" xfId="0" applyFont="1" applyFill="1" applyAlignment="1">
      <alignment horizontal="center" vertical="center"/>
    </xf>
    <xf numFmtId="0" fontId="12" fillId="2" borderId="0" xfId="0" applyFont="1" applyFill="1" applyAlignment="1">
      <alignment horizontal="center" vertical="center"/>
    </xf>
    <xf numFmtId="0" fontId="18" fillId="0" borderId="51" xfId="0" applyFont="1" applyBorder="1">
      <alignment vertical="center"/>
    </xf>
    <xf numFmtId="0" fontId="12" fillId="2" borderId="0" xfId="0" applyFont="1" applyFill="1">
      <alignment vertical="center"/>
    </xf>
    <xf numFmtId="0" fontId="18" fillId="0" borderId="53" xfId="0" applyFont="1" applyBorder="1">
      <alignment vertical="center"/>
    </xf>
    <xf numFmtId="0" fontId="12" fillId="0" borderId="54" xfId="0" applyFont="1" applyBorder="1">
      <alignment vertical="center"/>
    </xf>
    <xf numFmtId="0" fontId="12" fillId="0" borderId="55" xfId="0" applyFont="1" applyBorder="1">
      <alignment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23" fillId="0" borderId="0" xfId="0" applyFont="1" applyAlignment="1">
      <alignment horizontal="right" vertical="center"/>
    </xf>
    <xf numFmtId="176" fontId="23" fillId="0" borderId="0" xfId="0" applyNumberFormat="1" applyFont="1" applyAlignment="1">
      <alignment horizontal="right" vertical="center"/>
    </xf>
    <xf numFmtId="3" fontId="23" fillId="0" borderId="0" xfId="0" applyNumberFormat="1" applyFont="1" applyAlignment="1">
      <alignment horizontal="right" vertical="center"/>
    </xf>
    <xf numFmtId="0" fontId="36" fillId="0" borderId="5" xfId="0" applyFont="1" applyBorder="1">
      <alignment vertical="center"/>
    </xf>
    <xf numFmtId="0" fontId="36" fillId="0" borderId="6" xfId="0" applyFont="1" applyBorder="1">
      <alignment vertical="center"/>
    </xf>
    <xf numFmtId="0" fontId="36" fillId="0" borderId="10" xfId="0" applyFont="1" applyBorder="1">
      <alignment vertical="center"/>
    </xf>
    <xf numFmtId="0" fontId="45" fillId="0" borderId="4" xfId="0" applyFont="1" applyBorder="1">
      <alignment vertical="center"/>
    </xf>
    <xf numFmtId="0" fontId="45" fillId="0" borderId="5" xfId="0" applyFont="1" applyBorder="1" applyAlignment="1">
      <alignment horizontal="center" vertical="center"/>
    </xf>
    <xf numFmtId="0" fontId="45" fillId="0" borderId="5" xfId="0" applyFont="1" applyBorder="1">
      <alignment vertical="center"/>
    </xf>
    <xf numFmtId="0" fontId="45" fillId="0" borderId="6" xfId="0" applyFont="1" applyBorder="1">
      <alignment vertical="center"/>
    </xf>
    <xf numFmtId="0" fontId="36" fillId="0" borderId="0" xfId="0" applyFont="1" applyAlignment="1">
      <alignment vertical="center" shrinkToFit="1"/>
    </xf>
    <xf numFmtId="0" fontId="45" fillId="0" borderId="15" xfId="0" applyFont="1" applyBorder="1">
      <alignment vertical="center"/>
    </xf>
    <xf numFmtId="0" fontId="45" fillId="0" borderId="7" xfId="0" applyFont="1" applyBorder="1" applyAlignment="1">
      <alignment horizontal="center" vertical="center"/>
    </xf>
    <xf numFmtId="0" fontId="45" fillId="0" borderId="7" xfId="0" applyFont="1" applyBorder="1">
      <alignment vertical="center"/>
    </xf>
    <xf numFmtId="0" fontId="45" fillId="0" borderId="17" xfId="0" applyFont="1" applyBorder="1">
      <alignment vertical="center"/>
    </xf>
    <xf numFmtId="180" fontId="23" fillId="0" borderId="0" xfId="0" applyNumberFormat="1" applyFont="1" applyAlignment="1">
      <alignment horizontal="center" vertical="center"/>
    </xf>
    <xf numFmtId="0" fontId="23" fillId="0" borderId="0" xfId="0" applyFont="1" applyAlignment="1">
      <alignment horizontal="center" vertical="center"/>
    </xf>
    <xf numFmtId="180" fontId="37" fillId="0" borderId="0" xfId="0" applyNumberFormat="1" applyFont="1" applyAlignment="1">
      <alignment horizontal="center" vertical="center" shrinkToFit="1"/>
    </xf>
    <xf numFmtId="180" fontId="23" fillId="0" borderId="0" xfId="0" applyNumberFormat="1" applyFont="1" applyAlignment="1">
      <alignment horizontal="center" vertical="center" shrinkToFit="1"/>
    </xf>
    <xf numFmtId="180" fontId="40" fillId="0" borderId="0" xfId="0" applyNumberFormat="1" applyFont="1">
      <alignment vertical="center"/>
    </xf>
    <xf numFmtId="180" fontId="38" fillId="0" borderId="0" xfId="0" applyNumberFormat="1" applyFont="1" applyAlignment="1">
      <alignment horizontal="center" vertical="center" shrinkToFit="1"/>
    </xf>
    <xf numFmtId="0" fontId="38" fillId="0" borderId="0" xfId="0" applyFont="1" applyAlignment="1">
      <alignment horizontal="center" vertical="center"/>
    </xf>
    <xf numFmtId="0" fontId="40" fillId="0" borderId="0" xfId="0" applyFont="1">
      <alignment vertical="center"/>
    </xf>
    <xf numFmtId="0" fontId="37" fillId="0" borderId="0" xfId="0" applyFont="1">
      <alignment vertical="center"/>
    </xf>
    <xf numFmtId="0" fontId="38" fillId="0" borderId="0" xfId="0" applyFont="1" applyAlignment="1">
      <alignment horizontal="center" vertical="center" shrinkToFit="1"/>
    </xf>
    <xf numFmtId="38" fontId="38" fillId="0" borderId="0" xfId="0" applyNumberFormat="1" applyFont="1" applyAlignment="1">
      <alignment horizontal="center" vertical="center" shrinkToFit="1"/>
    </xf>
    <xf numFmtId="0" fontId="33" fillId="0" borderId="0" xfId="0" applyFont="1" applyAlignment="1">
      <alignment vertical="top"/>
    </xf>
    <xf numFmtId="0" fontId="33" fillId="0" borderId="0" xfId="0" applyFont="1" applyAlignment="1"/>
    <xf numFmtId="0" fontId="42" fillId="0" borderId="36" xfId="0" applyFont="1" applyBorder="1" applyAlignment="1">
      <alignment vertical="center" shrinkToFit="1"/>
    </xf>
    <xf numFmtId="0" fontId="33" fillId="0" borderId="0" xfId="0" applyFont="1" applyAlignment="1">
      <alignment horizontal="left" vertical="center"/>
    </xf>
    <xf numFmtId="0" fontId="42" fillId="0" borderId="36" xfId="0" applyFont="1" applyBorder="1" applyAlignment="1">
      <alignment horizontal="center" vertical="center" shrinkToFit="1"/>
    </xf>
    <xf numFmtId="0" fontId="15" fillId="0" borderId="0" xfId="0" applyFont="1">
      <alignment vertical="center"/>
    </xf>
    <xf numFmtId="0" fontId="22" fillId="0" borderId="0" xfId="0" applyFont="1">
      <alignment vertical="center"/>
    </xf>
    <xf numFmtId="176" fontId="22" fillId="0" borderId="0" xfId="0" applyNumberFormat="1" applyFont="1">
      <alignment vertical="center"/>
    </xf>
    <xf numFmtId="176" fontId="24" fillId="0" borderId="0" xfId="0" applyNumberFormat="1" applyFont="1">
      <alignment vertical="center"/>
    </xf>
    <xf numFmtId="0" fontId="47" fillId="0" borderId="0" xfId="0" applyFont="1">
      <alignment vertical="center"/>
    </xf>
    <xf numFmtId="0" fontId="36" fillId="0" borderId="0" xfId="0" applyFont="1" applyAlignment="1">
      <alignment horizontal="left" vertical="center" wrapText="1"/>
    </xf>
    <xf numFmtId="0" fontId="38" fillId="0" borderId="71" xfId="0" quotePrefix="1" applyFont="1" applyBorder="1" applyAlignment="1">
      <alignment vertical="center"/>
    </xf>
    <xf numFmtId="0" fontId="38" fillId="0" borderId="71" xfId="0" applyFont="1" applyBorder="1" applyAlignment="1">
      <alignment vertical="center"/>
    </xf>
    <xf numFmtId="0" fontId="38" fillId="0" borderId="0" xfId="0" applyFont="1" applyBorder="1" applyAlignment="1">
      <alignment vertical="center"/>
    </xf>
    <xf numFmtId="0" fontId="38" fillId="0" borderId="0" xfId="0" applyFont="1" applyBorder="1">
      <alignment vertical="center"/>
    </xf>
    <xf numFmtId="0" fontId="37" fillId="0" borderId="0" xfId="0" applyFont="1" applyBorder="1">
      <alignment vertical="center"/>
    </xf>
    <xf numFmtId="0" fontId="40" fillId="0" borderId="0" xfId="0" applyFont="1" applyBorder="1">
      <alignment vertical="center"/>
    </xf>
    <xf numFmtId="180" fontId="38" fillId="0" borderId="0" xfId="0" applyNumberFormat="1" applyFont="1" applyAlignment="1">
      <alignment vertical="center"/>
    </xf>
    <xf numFmtId="0" fontId="38" fillId="0" borderId="0" xfId="0" quotePrefix="1" applyFont="1" applyBorder="1" applyAlignment="1">
      <alignment vertical="center"/>
    </xf>
    <xf numFmtId="0" fontId="38" fillId="0" borderId="0" xfId="0" applyFont="1" applyBorder="1" applyAlignment="1">
      <alignment vertical="center" shrinkToFit="1"/>
    </xf>
    <xf numFmtId="0" fontId="37" fillId="0" borderId="0" xfId="0" applyFont="1" applyBorder="1" applyAlignment="1">
      <alignment vertical="center" shrinkToFit="1"/>
    </xf>
    <xf numFmtId="0" fontId="42" fillId="0" borderId="0" xfId="0" applyFont="1" applyBorder="1">
      <alignment vertical="center"/>
    </xf>
    <xf numFmtId="0" fontId="33" fillId="0" borderId="0" xfId="0" applyFont="1" applyBorder="1" applyAlignment="1">
      <alignment horizontal="left" vertical="center"/>
    </xf>
    <xf numFmtId="0" fontId="33" fillId="0" borderId="0" xfId="0" applyFont="1" applyBorder="1" applyAlignment="1"/>
    <xf numFmtId="0" fontId="38" fillId="0" borderId="8" xfId="0" quotePrefix="1" applyFont="1" applyBorder="1" applyAlignment="1">
      <alignment vertical="center"/>
    </xf>
    <xf numFmtId="0" fontId="38" fillId="0" borderId="8" xfId="0" applyFont="1" applyBorder="1" applyAlignment="1">
      <alignment vertical="center"/>
    </xf>
    <xf numFmtId="0" fontId="38" fillId="0" borderId="8" xfId="0" applyFont="1" applyBorder="1">
      <alignment vertical="center"/>
    </xf>
    <xf numFmtId="180" fontId="42" fillId="0" borderId="0" xfId="0" applyNumberFormat="1" applyFont="1">
      <alignment vertical="center"/>
    </xf>
    <xf numFmtId="38" fontId="12" fillId="0" borderId="0" xfId="4" applyFont="1">
      <alignment vertical="center"/>
    </xf>
    <xf numFmtId="38" fontId="12" fillId="0" borderId="0" xfId="4" applyFont="1" applyAlignment="1">
      <alignment horizontal="right" vertical="center"/>
    </xf>
    <xf numFmtId="38" fontId="12" fillId="0" borderId="72" xfId="4" applyFont="1" applyBorder="1">
      <alignment vertical="center"/>
    </xf>
    <xf numFmtId="0" fontId="14" fillId="0" borderId="0" xfId="0" applyFont="1" applyAlignment="1">
      <alignment horizontal="right" vertical="center"/>
    </xf>
    <xf numFmtId="0" fontId="40" fillId="0" borderId="0" xfId="0" applyFont="1" applyAlignment="1">
      <alignment horizontal="left" vertical="center"/>
    </xf>
    <xf numFmtId="0" fontId="38" fillId="0" borderId="0" xfId="0" applyFont="1" applyAlignment="1">
      <alignment horizontal="left" vertical="center"/>
    </xf>
    <xf numFmtId="0" fontId="50" fillId="0" borderId="0" xfId="0" applyFont="1" applyFill="1" applyBorder="1" applyAlignment="1">
      <alignment vertical="center"/>
    </xf>
    <xf numFmtId="178" fontId="38" fillId="5" borderId="1" xfId="4" applyNumberFormat="1" applyFont="1" applyFill="1" applyBorder="1" applyAlignment="1">
      <alignment horizontal="right" vertical="center" shrinkToFit="1"/>
    </xf>
    <xf numFmtId="178" fontId="38" fillId="5" borderId="4" xfId="4" applyNumberFormat="1" applyFont="1" applyFill="1" applyBorder="1" applyAlignment="1">
      <alignment horizontal="right" vertical="center" shrinkToFit="1"/>
    </xf>
    <xf numFmtId="0" fontId="31" fillId="0" borderId="0" xfId="0" applyFont="1" applyFill="1" applyBorder="1" applyAlignment="1">
      <alignment horizontal="left" vertical="center"/>
    </xf>
    <xf numFmtId="0" fontId="38" fillId="0" borderId="0" xfId="0" applyFont="1" applyFill="1" applyAlignment="1">
      <alignment horizontal="right" vertical="center"/>
    </xf>
    <xf numFmtId="178" fontId="38" fillId="0" borderId="36" xfId="0" applyNumberFormat="1" applyFont="1" applyBorder="1" applyAlignment="1">
      <alignment horizontal="center" vertical="center" shrinkToFit="1"/>
    </xf>
    <xf numFmtId="178" fontId="38" fillId="0" borderId="1" xfId="0" applyNumberFormat="1" applyFont="1" applyBorder="1" applyAlignment="1">
      <alignment horizontal="center" vertical="center" shrinkToFit="1"/>
    </xf>
    <xf numFmtId="178" fontId="38" fillId="0" borderId="36" xfId="4" applyNumberFormat="1" applyFont="1" applyFill="1" applyBorder="1" applyAlignment="1">
      <alignment horizontal="right" vertical="center" shrinkToFit="1"/>
    </xf>
    <xf numFmtId="178" fontId="38" fillId="0" borderId="1" xfId="4" applyNumberFormat="1" applyFont="1" applyBorder="1" applyAlignment="1">
      <alignment horizontal="right" vertical="center" shrinkToFit="1"/>
    </xf>
    <xf numFmtId="178" fontId="38" fillId="0" borderId="81" xfId="4" applyNumberFormat="1" applyFont="1" applyBorder="1" applyAlignment="1">
      <alignment horizontal="right" vertical="center" shrinkToFit="1"/>
    </xf>
    <xf numFmtId="178" fontId="38" fillId="0" borderId="43" xfId="4" applyNumberFormat="1" applyFont="1" applyBorder="1" applyAlignment="1">
      <alignment horizontal="right" vertical="center" shrinkToFit="1"/>
    </xf>
    <xf numFmtId="178" fontId="38" fillId="5" borderId="43" xfId="4" applyNumberFormat="1" applyFont="1" applyFill="1" applyBorder="1" applyAlignment="1">
      <alignment horizontal="right" vertical="center" shrinkToFit="1"/>
    </xf>
    <xf numFmtId="178" fontId="38" fillId="0" borderId="3" xfId="4" applyNumberFormat="1" applyFont="1" applyFill="1" applyBorder="1" applyAlignment="1">
      <alignment horizontal="right" vertical="center" shrinkToFit="1"/>
    </xf>
    <xf numFmtId="178" fontId="38" fillId="0" borderId="63" xfId="4" applyNumberFormat="1" applyFont="1" applyBorder="1" applyAlignment="1">
      <alignment horizontal="right" vertical="center" shrinkToFit="1"/>
    </xf>
    <xf numFmtId="178" fontId="38" fillId="0" borderId="2" xfId="4" applyNumberFormat="1" applyFont="1" applyFill="1" applyBorder="1" applyAlignment="1">
      <alignment horizontal="right" vertical="center" shrinkToFit="1"/>
    </xf>
    <xf numFmtId="178" fontId="38" fillId="0" borderId="18" xfId="0" applyNumberFormat="1" applyFont="1" applyBorder="1" applyAlignment="1">
      <alignment horizontal="center" vertical="center" shrinkToFit="1"/>
    </xf>
    <xf numFmtId="178" fontId="38" fillId="0" borderId="4" xfId="0" applyNumberFormat="1" applyFont="1" applyBorder="1" applyAlignment="1">
      <alignment horizontal="center" vertical="center" shrinkToFit="1"/>
    </xf>
    <xf numFmtId="178" fontId="38" fillId="0" borderId="4" xfId="4" applyNumberFormat="1" applyFont="1" applyBorder="1" applyAlignment="1">
      <alignment horizontal="right" vertical="center" shrinkToFit="1"/>
    </xf>
    <xf numFmtId="178" fontId="38" fillId="0" borderId="82" xfId="4" applyNumberFormat="1" applyFont="1" applyBorder="1" applyAlignment="1">
      <alignment horizontal="right" vertical="center" shrinkToFit="1"/>
    </xf>
    <xf numFmtId="178" fontId="38" fillId="0" borderId="83" xfId="4" applyNumberFormat="1" applyFont="1" applyBorder="1" applyAlignment="1">
      <alignment horizontal="right" vertical="center" shrinkToFit="1"/>
    </xf>
    <xf numFmtId="178" fontId="38" fillId="5" borderId="83" xfId="4" applyNumberFormat="1" applyFont="1" applyFill="1" applyBorder="1" applyAlignment="1">
      <alignment horizontal="right" vertical="center" shrinkToFit="1"/>
    </xf>
    <xf numFmtId="178" fontId="38" fillId="0" borderId="61" xfId="4" applyNumberFormat="1" applyFont="1" applyFill="1" applyBorder="1" applyAlignment="1">
      <alignment horizontal="right" vertical="center" shrinkToFit="1"/>
    </xf>
    <xf numFmtId="178" fontId="38" fillId="0" borderId="75" xfId="4" applyNumberFormat="1" applyFont="1" applyBorder="1" applyAlignment="1">
      <alignment horizontal="right" vertical="center" shrinkToFit="1"/>
    </xf>
    <xf numFmtId="178" fontId="38" fillId="0" borderId="92" xfId="4" applyNumberFormat="1" applyFont="1" applyFill="1" applyBorder="1" applyAlignment="1">
      <alignment horizontal="right" vertical="center" shrinkToFit="1"/>
    </xf>
    <xf numFmtId="178" fontId="38" fillId="0" borderId="37" xfId="4" applyNumberFormat="1" applyFont="1" applyFill="1" applyBorder="1" applyAlignment="1">
      <alignment horizontal="right" vertical="center" shrinkToFit="1"/>
    </xf>
    <xf numFmtId="178" fontId="38" fillId="0" borderId="41" xfId="4" applyNumberFormat="1" applyFont="1" applyBorder="1" applyAlignment="1">
      <alignment horizontal="right" vertical="center" shrinkToFit="1"/>
    </xf>
    <xf numFmtId="178" fontId="38" fillId="0" borderId="45" xfId="4" applyNumberFormat="1" applyFont="1" applyBorder="1" applyAlignment="1">
      <alignment horizontal="right" vertical="center" shrinkToFit="1"/>
    </xf>
    <xf numFmtId="178" fontId="38" fillId="0" borderId="88" xfId="4" applyNumberFormat="1" applyFont="1" applyBorder="1" applyAlignment="1">
      <alignment horizontal="right" vertical="center" shrinkToFit="1"/>
    </xf>
    <xf numFmtId="178" fontId="38" fillId="0" borderId="73" xfId="4" applyNumberFormat="1" applyFont="1" applyBorder="1" applyAlignment="1">
      <alignment horizontal="right" vertical="center" shrinkToFit="1"/>
    </xf>
    <xf numFmtId="178" fontId="38" fillId="0" borderId="90" xfId="4" applyNumberFormat="1" applyFont="1" applyBorder="1" applyAlignment="1">
      <alignment horizontal="right" vertical="center" shrinkToFit="1"/>
    </xf>
    <xf numFmtId="178" fontId="38" fillId="0" borderId="96" xfId="4" applyNumberFormat="1" applyFont="1" applyBorder="1" applyAlignment="1">
      <alignment horizontal="right" vertical="center" shrinkToFit="1"/>
    </xf>
    <xf numFmtId="178" fontId="38" fillId="0" borderId="74" xfId="4" applyNumberFormat="1" applyFont="1" applyBorder="1" applyAlignment="1">
      <alignment horizontal="right" vertical="center" shrinkToFit="1"/>
    </xf>
    <xf numFmtId="178" fontId="38" fillId="0" borderId="47" xfId="4" applyNumberFormat="1" applyFont="1" applyBorder="1" applyAlignment="1">
      <alignment horizontal="right" vertical="center" shrinkToFit="1"/>
    </xf>
    <xf numFmtId="178" fontId="38" fillId="0" borderId="3" xfId="4" applyNumberFormat="1" applyFont="1" applyFill="1" applyBorder="1" applyAlignment="1">
      <alignment horizontal="left" vertical="center" shrinkToFit="1"/>
    </xf>
    <xf numFmtId="178" fontId="38" fillId="0" borderId="6" xfId="4" applyNumberFormat="1" applyFont="1" applyFill="1" applyBorder="1" applyAlignment="1">
      <alignment horizontal="left" vertical="center" shrinkToFit="1"/>
    </xf>
    <xf numFmtId="0" fontId="36" fillId="0" borderId="0" xfId="0" applyFont="1" applyAlignment="1">
      <alignment horizontal="center" vertical="center" shrinkToFit="1"/>
    </xf>
    <xf numFmtId="0" fontId="0" fillId="0" borderId="0" xfId="0" applyFont="1">
      <alignment vertical="center"/>
    </xf>
    <xf numFmtId="0" fontId="0" fillId="0" borderId="72" xfId="0" applyFont="1" applyBorder="1">
      <alignment vertical="center"/>
    </xf>
    <xf numFmtId="0" fontId="36" fillId="3" borderId="1" xfId="0" applyFont="1" applyFill="1" applyBorder="1" applyAlignment="1">
      <alignment horizontal="center" vertical="center"/>
    </xf>
    <xf numFmtId="0" fontId="36" fillId="3" borderId="97" xfId="0" applyFont="1" applyFill="1" applyBorder="1" applyAlignment="1">
      <alignment horizontal="center" vertical="center" wrapText="1"/>
    </xf>
    <xf numFmtId="0" fontId="36" fillId="3" borderId="100" xfId="0" applyFont="1" applyFill="1" applyBorder="1" applyAlignment="1">
      <alignment horizontal="center" vertical="center" wrapText="1"/>
    </xf>
    <xf numFmtId="178" fontId="38" fillId="0" borderId="59" xfId="4" applyNumberFormat="1" applyFont="1" applyBorder="1" applyAlignment="1">
      <alignment horizontal="right" vertical="center" shrinkToFit="1"/>
    </xf>
    <xf numFmtId="178" fontId="38" fillId="0" borderId="2" xfId="4" applyNumberFormat="1" applyFont="1" applyBorder="1" applyAlignment="1">
      <alignment horizontal="right" vertical="center" shrinkToFit="1"/>
    </xf>
    <xf numFmtId="178" fontId="38" fillId="0" borderId="5" xfId="4" applyNumberFormat="1" applyFont="1" applyBorder="1" applyAlignment="1">
      <alignment horizontal="right" vertical="center" shrinkToFit="1"/>
    </xf>
    <xf numFmtId="178" fontId="38" fillId="0" borderId="60" xfId="4" applyNumberFormat="1" applyFont="1" applyBorder="1" applyAlignment="1">
      <alignment horizontal="right" vertical="center" shrinkToFit="1"/>
    </xf>
    <xf numFmtId="178" fontId="38" fillId="0" borderId="6" xfId="4" applyNumberFormat="1" applyFont="1" applyFill="1" applyBorder="1" applyAlignment="1">
      <alignment horizontal="right" vertical="center" shrinkToFit="1"/>
    </xf>
    <xf numFmtId="0" fontId="31" fillId="0" borderId="2" xfId="0" applyFont="1" applyFill="1" applyBorder="1" applyAlignment="1">
      <alignment horizontal="center" vertical="center" shrinkToFit="1"/>
    </xf>
    <xf numFmtId="178" fontId="53" fillId="0" borderId="60" xfId="4" applyNumberFormat="1" applyFont="1" applyBorder="1" applyAlignment="1">
      <alignment horizontal="center" vertical="center" shrinkToFit="1"/>
    </xf>
    <xf numFmtId="178" fontId="38" fillId="5" borderId="97" xfId="4" applyNumberFormat="1" applyFont="1" applyFill="1" applyBorder="1" applyAlignment="1">
      <alignment horizontal="right" vertical="center" shrinkToFit="1"/>
    </xf>
    <xf numFmtId="178" fontId="38" fillId="0" borderId="97" xfId="4" applyNumberFormat="1" applyFont="1" applyBorder="1" applyAlignment="1">
      <alignment horizontal="right" vertical="center" shrinkToFit="1"/>
    </xf>
    <xf numFmtId="0" fontId="31" fillId="0" borderId="97" xfId="0" applyFont="1" applyFill="1" applyBorder="1" applyAlignment="1">
      <alignment horizontal="center" vertical="center" shrinkToFit="1"/>
    </xf>
    <xf numFmtId="178" fontId="38" fillId="0" borderId="97" xfId="4" applyNumberFormat="1" applyFont="1" applyFill="1" applyBorder="1" applyAlignment="1">
      <alignment horizontal="right" vertical="center" shrinkToFit="1"/>
    </xf>
    <xf numFmtId="178" fontId="38" fillId="5" borderId="102" xfId="4" applyNumberFormat="1" applyFont="1" applyFill="1" applyBorder="1" applyAlignment="1">
      <alignment horizontal="right" vertical="center" shrinkToFit="1"/>
    </xf>
    <xf numFmtId="178" fontId="38" fillId="0" borderId="102" xfId="4" applyNumberFormat="1" applyFont="1" applyBorder="1" applyAlignment="1">
      <alignment horizontal="right" vertical="center" shrinkToFit="1"/>
    </xf>
    <xf numFmtId="178" fontId="38" fillId="0" borderId="103" xfId="4" applyNumberFormat="1" applyFont="1" applyBorder="1" applyAlignment="1">
      <alignment horizontal="right" vertical="center" shrinkToFit="1"/>
    </xf>
    <xf numFmtId="178" fontId="53" fillId="0" borderId="104" xfId="4" applyNumberFormat="1" applyFont="1" applyBorder="1" applyAlignment="1">
      <alignment horizontal="center" vertical="center" shrinkToFit="1"/>
    </xf>
    <xf numFmtId="178" fontId="38" fillId="0" borderId="100" xfId="4" applyNumberFormat="1" applyFont="1" applyBorder="1" applyAlignment="1">
      <alignment horizontal="right" vertical="center" shrinkToFit="1"/>
    </xf>
    <xf numFmtId="178" fontId="38" fillId="0" borderId="105" xfId="4" applyNumberFormat="1" applyFont="1" applyBorder="1" applyAlignment="1">
      <alignment horizontal="right" vertical="center" shrinkToFit="1"/>
    </xf>
    <xf numFmtId="178" fontId="38" fillId="0" borderId="106" xfId="4" applyNumberFormat="1" applyFont="1" applyBorder="1" applyAlignment="1">
      <alignment horizontal="right" vertical="center" shrinkToFit="1"/>
    </xf>
    <xf numFmtId="0" fontId="55" fillId="0" borderId="0" xfId="0" applyFont="1" applyAlignment="1">
      <alignment vertical="center" shrinkToFit="1"/>
    </xf>
    <xf numFmtId="0" fontId="22" fillId="0" borderId="0" xfId="0" applyFont="1" applyAlignment="1">
      <alignment vertical="center" shrinkToFit="1"/>
    </xf>
    <xf numFmtId="0" fontId="56" fillId="2" borderId="0" xfId="0" applyFont="1" applyFill="1" applyAlignment="1">
      <alignment vertical="top"/>
    </xf>
    <xf numFmtId="0" fontId="56" fillId="2" borderId="0" xfId="0" applyFont="1" applyFill="1" applyAlignment="1">
      <alignment horizontal="right" vertical="top"/>
    </xf>
    <xf numFmtId="0" fontId="37" fillId="0" borderId="0" xfId="0" applyFont="1" applyFill="1" applyAlignment="1">
      <alignment vertical="center" shrinkToFit="1"/>
    </xf>
    <xf numFmtId="0" fontId="38" fillId="0" borderId="0" xfId="0" applyFont="1" applyFill="1" applyAlignment="1">
      <alignment vertical="center" shrinkToFit="1"/>
    </xf>
    <xf numFmtId="0" fontId="13" fillId="0" borderId="5" xfId="0" applyFont="1" applyBorder="1">
      <alignment vertical="center"/>
    </xf>
    <xf numFmtId="0" fontId="13" fillId="0" borderId="6" xfId="0" applyFont="1" applyBorder="1">
      <alignment vertical="center"/>
    </xf>
    <xf numFmtId="0" fontId="57" fillId="0" borderId="0" xfId="6"/>
    <xf numFmtId="0" fontId="57" fillId="0" borderId="0" xfId="6" applyAlignment="1">
      <alignment horizontal="center" shrinkToFit="1"/>
    </xf>
    <xf numFmtId="0" fontId="57" fillId="0" borderId="0" xfId="6" applyAlignment="1">
      <alignment horizontal="left" shrinkToFit="1"/>
    </xf>
    <xf numFmtId="182" fontId="57" fillId="0" borderId="0" xfId="6" applyNumberFormat="1" applyAlignment="1">
      <alignment horizontal="right"/>
    </xf>
    <xf numFmtId="0" fontId="57" fillId="0" borderId="0" xfId="6" applyAlignment="1">
      <alignment horizontal="center"/>
    </xf>
    <xf numFmtId="0" fontId="57" fillId="0" borderId="0" xfId="6" applyAlignment="1">
      <alignment horizontal="left"/>
    </xf>
    <xf numFmtId="182" fontId="57" fillId="0" borderId="0" xfId="6" applyNumberFormat="1" applyAlignment="1">
      <alignment horizontal="center"/>
    </xf>
    <xf numFmtId="0" fontId="57" fillId="0" borderId="0" xfId="6" applyAlignment="1">
      <alignment horizontal="left" wrapText="1"/>
    </xf>
    <xf numFmtId="183" fontId="57" fillId="0" borderId="0" xfId="6" applyNumberFormat="1"/>
    <xf numFmtId="0" fontId="57" fillId="8" borderId="0" xfId="6" applyFill="1"/>
    <xf numFmtId="0" fontId="57" fillId="8" borderId="5" xfId="6" applyFill="1" applyBorder="1" applyAlignment="1">
      <alignment horizontal="left" vertical="center"/>
    </xf>
    <xf numFmtId="0" fontId="38" fillId="8" borderId="0" xfId="6" applyFont="1" applyFill="1" applyAlignment="1">
      <alignment horizontal="center" vertical="center"/>
    </xf>
    <xf numFmtId="0" fontId="10" fillId="0" borderId="0" xfId="9" applyFont="1" applyAlignment="1">
      <alignment horizontal="center" vertical="center"/>
    </xf>
    <xf numFmtId="176" fontId="10" fillId="0" borderId="0" xfId="9" applyNumberFormat="1" applyFont="1" applyAlignment="1">
      <alignment horizontal="center" vertical="center"/>
    </xf>
    <xf numFmtId="176" fontId="33" fillId="0" borderId="0" xfId="9" applyNumberFormat="1" applyFont="1" applyAlignment="1">
      <alignment horizontal="center" vertical="center"/>
    </xf>
    <xf numFmtId="0" fontId="38" fillId="5" borderId="3" xfId="0" applyFont="1" applyFill="1" applyBorder="1" applyAlignment="1">
      <alignment vertical="center" shrinkToFit="1"/>
    </xf>
    <xf numFmtId="0" fontId="38" fillId="0" borderId="100" xfId="0" applyFont="1" applyBorder="1" applyAlignment="1">
      <alignment vertical="center" shrinkToFit="1"/>
    </xf>
    <xf numFmtId="0" fontId="38" fillId="7" borderId="0" xfId="0" applyFont="1" applyFill="1">
      <alignment vertical="center"/>
    </xf>
    <xf numFmtId="0" fontId="38" fillId="9" borderId="0" xfId="0" applyFont="1" applyFill="1">
      <alignment vertical="center"/>
    </xf>
    <xf numFmtId="0" fontId="37" fillId="0" borderId="0" xfId="0" applyFont="1" applyFill="1">
      <alignment vertical="center"/>
    </xf>
    <xf numFmtId="0" fontId="38" fillId="0" borderId="36" xfId="0" applyFont="1" applyFill="1" applyBorder="1" applyAlignment="1">
      <alignment horizontal="center" vertical="center" shrinkToFit="1"/>
    </xf>
    <xf numFmtId="38" fontId="63" fillId="0" borderId="2" xfId="8" applyFont="1" applyFill="1" applyBorder="1" applyAlignment="1">
      <alignment horizontal="center" vertical="center"/>
    </xf>
    <xf numFmtId="38" fontId="63" fillId="0" borderId="2" xfId="8" applyFont="1" applyFill="1" applyBorder="1" applyAlignment="1">
      <alignment horizontal="center" vertical="center" wrapText="1"/>
    </xf>
    <xf numFmtId="38" fontId="63" fillId="0" borderId="137" xfId="8" applyFont="1" applyFill="1" applyBorder="1" applyAlignment="1">
      <alignment horizontal="center" vertical="center" wrapText="1"/>
    </xf>
    <xf numFmtId="38" fontId="63" fillId="0" borderId="20" xfId="8" applyFont="1" applyFill="1" applyBorder="1" applyAlignment="1">
      <alignment horizontal="center" vertical="center" shrinkToFit="1"/>
    </xf>
    <xf numFmtId="38" fontId="63" fillId="0" borderId="36" xfId="8" applyFont="1" applyFill="1" applyBorder="1" applyAlignment="1">
      <alignment horizontal="center" vertical="center" shrinkToFit="1"/>
    </xf>
    <xf numFmtId="38" fontId="63" fillId="0" borderId="138" xfId="8" applyFont="1" applyFill="1" applyBorder="1" applyAlignment="1">
      <alignment vertical="center" wrapText="1"/>
    </xf>
    <xf numFmtId="183" fontId="63" fillId="0" borderId="0" xfId="8" applyNumberFormat="1" applyFont="1" applyBorder="1" applyAlignment="1">
      <alignment vertical="center"/>
    </xf>
    <xf numFmtId="0" fontId="53" fillId="0" borderId="0" xfId="6" applyFont="1" applyAlignment="1">
      <alignment vertical="center"/>
    </xf>
    <xf numFmtId="38" fontId="63" fillId="0" borderId="0" xfId="8" applyFont="1" applyBorder="1" applyAlignment="1">
      <alignment vertical="center"/>
    </xf>
    <xf numFmtId="38" fontId="63" fillId="0" borderId="127" xfId="8" applyFont="1" applyFill="1" applyBorder="1" applyAlignment="1">
      <alignment vertical="center" wrapText="1"/>
    </xf>
    <xf numFmtId="38" fontId="63" fillId="0" borderId="3" xfId="8" applyFont="1" applyFill="1" applyBorder="1" applyAlignment="1">
      <alignment horizontal="center" vertical="center" shrinkToFit="1"/>
    </xf>
    <xf numFmtId="0" fontId="63" fillId="0" borderId="36" xfId="8" applyNumberFormat="1" applyFont="1" applyFill="1" applyBorder="1" applyAlignment="1">
      <alignment horizontal="center" vertical="center" shrinkToFit="1"/>
    </xf>
    <xf numFmtId="38" fontId="63" fillId="11" borderId="20" xfId="8" applyFont="1" applyFill="1" applyBorder="1" applyAlignment="1">
      <alignment horizontal="center" vertical="center" shrinkToFit="1"/>
    </xf>
    <xf numFmtId="38" fontId="63" fillId="11" borderId="36" xfId="8" applyFont="1" applyFill="1" applyBorder="1" applyAlignment="1">
      <alignment horizontal="center" vertical="center" shrinkToFit="1"/>
    </xf>
    <xf numFmtId="38" fontId="63" fillId="11" borderId="3" xfId="8" applyFont="1" applyFill="1" applyBorder="1" applyAlignment="1">
      <alignment horizontal="center" vertical="center" shrinkToFit="1"/>
    </xf>
    <xf numFmtId="182" fontId="63" fillId="0" borderId="2" xfId="8" applyNumberFormat="1" applyFont="1" applyFill="1" applyBorder="1" applyAlignment="1">
      <alignment horizontal="center" vertical="center" wrapText="1"/>
    </xf>
    <xf numFmtId="38" fontId="63" fillId="0" borderId="1" xfId="8" applyFont="1" applyFill="1" applyBorder="1" applyAlignment="1">
      <alignment horizontal="center" vertical="center" shrinkToFit="1"/>
    </xf>
    <xf numFmtId="38" fontId="63" fillId="0" borderId="2" xfId="8" applyFont="1" applyFill="1" applyBorder="1" applyAlignment="1">
      <alignment horizontal="center" vertical="center" shrinkToFit="1"/>
    </xf>
    <xf numFmtId="38" fontId="63" fillId="0" borderId="8" xfId="8" applyFont="1" applyFill="1" applyBorder="1" applyAlignment="1">
      <alignment horizontal="center" vertical="center" shrinkToFit="1"/>
    </xf>
    <xf numFmtId="182" fontId="64" fillId="8" borderId="8" xfId="6" applyNumberFormat="1" applyFont="1" applyFill="1" applyBorder="1" applyAlignment="1">
      <alignment vertical="center"/>
    </xf>
    <xf numFmtId="182" fontId="57" fillId="0" borderId="0" xfId="6" quotePrefix="1" applyNumberFormat="1" applyAlignment="1">
      <alignment horizontal="right"/>
    </xf>
    <xf numFmtId="38" fontId="37" fillId="0" borderId="0" xfId="0" applyNumberFormat="1" applyFont="1" applyAlignment="1">
      <alignment vertical="center"/>
    </xf>
    <xf numFmtId="180" fontId="37" fillId="0" borderId="0" xfId="0" applyNumberFormat="1" applyFont="1" applyAlignment="1">
      <alignment horizontal="left" vertical="center"/>
    </xf>
    <xf numFmtId="38" fontId="63" fillId="0" borderId="3" xfId="8" applyFont="1" applyFill="1" applyBorder="1" applyAlignment="1">
      <alignment vertical="center"/>
    </xf>
    <xf numFmtId="38" fontId="63" fillId="0" borderId="1" xfId="8" applyFont="1" applyFill="1" applyBorder="1" applyAlignment="1">
      <alignment vertical="center"/>
    </xf>
    <xf numFmtId="38" fontId="63" fillId="0" borderId="100" xfId="8" applyFont="1" applyFill="1" applyBorder="1" applyAlignment="1">
      <alignment vertical="center"/>
    </xf>
    <xf numFmtId="38" fontId="37" fillId="0" borderId="0" xfId="4" applyFont="1" applyBorder="1" applyAlignment="1">
      <alignment vertical="center" shrinkToFit="1"/>
    </xf>
    <xf numFmtId="38" fontId="37" fillId="0" borderId="0" xfId="4" applyFont="1" applyAlignment="1">
      <alignment vertical="center" shrinkToFit="1"/>
    </xf>
    <xf numFmtId="38" fontId="63" fillId="0" borderId="130" xfId="8" applyFont="1" applyFill="1" applyBorder="1" applyAlignment="1">
      <alignment horizontal="center" vertical="center" wrapText="1"/>
    </xf>
    <xf numFmtId="38" fontId="63" fillId="0" borderId="19" xfId="8" applyFont="1" applyFill="1" applyBorder="1" applyAlignment="1">
      <alignment horizontal="center" vertical="center" shrinkToFit="1"/>
    </xf>
    <xf numFmtId="38" fontId="63" fillId="0" borderId="0" xfId="8" applyFont="1" applyFill="1" applyBorder="1" applyAlignment="1">
      <alignment horizontal="center" vertical="center"/>
    </xf>
    <xf numFmtId="38" fontId="63" fillId="0" borderId="18" xfId="8" applyFont="1" applyFill="1" applyBorder="1" applyAlignment="1">
      <alignment horizontal="center" vertical="center" shrinkToFit="1"/>
    </xf>
    <xf numFmtId="38" fontId="63" fillId="0" borderId="9" xfId="8" applyFont="1" applyFill="1" applyBorder="1" applyAlignment="1">
      <alignment horizontal="center" vertical="center" shrinkToFit="1"/>
    </xf>
    <xf numFmtId="38" fontId="63" fillId="0" borderId="9" xfId="8" quotePrefix="1" applyFont="1" applyFill="1" applyBorder="1" applyAlignment="1">
      <alignment horizontal="center" vertical="center" shrinkToFit="1"/>
    </xf>
    <xf numFmtId="182" fontId="63" fillId="0" borderId="5" xfId="8" applyNumberFormat="1" applyFont="1" applyFill="1" applyBorder="1" applyAlignment="1">
      <alignment horizontal="center" vertical="center" shrinkToFit="1"/>
    </xf>
    <xf numFmtId="38" fontId="63" fillId="0" borderId="0" xfId="8" applyFont="1" applyFill="1" applyBorder="1" applyAlignment="1">
      <alignment horizontal="center" vertical="center" shrinkToFit="1"/>
    </xf>
    <xf numFmtId="38" fontId="63" fillId="0" borderId="146" xfId="8" applyFont="1" applyFill="1" applyBorder="1" applyAlignment="1">
      <alignment vertical="center" wrapText="1"/>
    </xf>
    <xf numFmtId="38" fontId="63" fillId="0" borderId="147" xfId="8" applyFont="1" applyFill="1" applyBorder="1" applyAlignment="1">
      <alignment vertical="center"/>
    </xf>
    <xf numFmtId="38" fontId="63" fillId="0" borderId="148" xfId="8" applyFont="1" applyFill="1" applyBorder="1" applyAlignment="1">
      <alignment vertical="center"/>
    </xf>
    <xf numFmtId="38" fontId="63" fillId="0" borderId="151" xfId="8" applyFont="1" applyFill="1" applyBorder="1" applyAlignment="1">
      <alignment vertical="center"/>
    </xf>
    <xf numFmtId="38" fontId="63" fillId="11" borderId="12" xfId="8" applyFont="1" applyFill="1" applyBorder="1" applyAlignment="1">
      <alignment horizontal="center" vertical="center" shrinkToFit="1"/>
    </xf>
    <xf numFmtId="38" fontId="63" fillId="0" borderId="12" xfId="8" applyFont="1" applyFill="1" applyBorder="1" applyAlignment="1">
      <alignment horizontal="center" vertical="center" shrinkToFit="1"/>
    </xf>
    <xf numFmtId="38" fontId="63" fillId="0" borderId="8" xfId="8" applyFont="1" applyFill="1" applyBorder="1" applyAlignment="1">
      <alignment horizontal="center" vertical="center" wrapText="1"/>
    </xf>
    <xf numFmtId="182" fontId="63" fillId="0" borderId="8" xfId="8" applyNumberFormat="1" applyFont="1" applyFill="1" applyBorder="1" applyAlignment="1">
      <alignment horizontal="center" vertical="center" wrapText="1"/>
    </xf>
    <xf numFmtId="38" fontId="63" fillId="0" borderId="12" xfId="8" applyFont="1" applyFill="1" applyBorder="1" applyAlignment="1">
      <alignment vertical="center"/>
    </xf>
    <xf numFmtId="38" fontId="63" fillId="0" borderId="11" xfId="8" applyFont="1" applyFill="1" applyBorder="1" applyAlignment="1">
      <alignment vertical="center"/>
    </xf>
    <xf numFmtId="38" fontId="63" fillId="0" borderId="152" xfId="8" applyFont="1" applyFill="1" applyBorder="1" applyAlignment="1">
      <alignment vertical="center"/>
    </xf>
    <xf numFmtId="38" fontId="63" fillId="0" borderId="126" xfId="8" applyFont="1" applyFill="1" applyBorder="1" applyAlignment="1">
      <alignment horizontal="center" vertical="center" wrapText="1"/>
    </xf>
    <xf numFmtId="0" fontId="53" fillId="0" borderId="0" xfId="6" applyFont="1" applyBorder="1" applyAlignment="1">
      <alignment vertical="center"/>
    </xf>
    <xf numFmtId="38" fontId="63" fillId="0" borderId="6" xfId="8" applyFont="1" applyBorder="1" applyAlignment="1">
      <alignment horizontal="left" vertical="center" shrinkToFit="1"/>
    </xf>
    <xf numFmtId="38" fontId="63" fillId="0" borderId="18" xfId="8" applyFont="1" applyBorder="1" applyAlignment="1">
      <alignment horizontal="center" vertical="center" shrinkToFit="1"/>
    </xf>
    <xf numFmtId="38" fontId="63" fillId="0" borderId="5" xfId="8" applyFont="1" applyBorder="1" applyAlignment="1">
      <alignment horizontal="center" vertical="center" shrinkToFit="1"/>
    </xf>
    <xf numFmtId="182" fontId="63" fillId="0" borderId="82" xfId="8" applyNumberFormat="1" applyFont="1" applyBorder="1" applyAlignment="1">
      <alignment horizontal="left" vertical="center" shrinkToFit="1"/>
    </xf>
    <xf numFmtId="38" fontId="63" fillId="0" borderId="5" xfId="8" quotePrefix="1" applyFont="1" applyBorder="1" applyAlignment="1">
      <alignment horizontal="center" vertical="center" shrinkToFit="1"/>
    </xf>
    <xf numFmtId="38" fontId="63" fillId="11" borderId="2" xfId="8" applyFont="1" applyFill="1" applyBorder="1" applyAlignment="1">
      <alignment horizontal="center" vertical="center" shrinkToFit="1"/>
    </xf>
    <xf numFmtId="182" fontId="63" fillId="11" borderId="81" xfId="8" applyNumberFormat="1" applyFont="1" applyFill="1" applyBorder="1" applyAlignment="1">
      <alignment horizontal="left" vertical="center" shrinkToFit="1"/>
    </xf>
    <xf numFmtId="38" fontId="63" fillId="11" borderId="8" xfId="8" applyFont="1" applyFill="1" applyBorder="1" applyAlignment="1">
      <alignment horizontal="center" vertical="center" shrinkToFit="1"/>
    </xf>
    <xf numFmtId="182" fontId="63" fillId="11" borderId="87" xfId="8" applyNumberFormat="1" applyFont="1" applyFill="1" applyBorder="1" applyAlignment="1">
      <alignment horizontal="left" vertical="center" shrinkToFit="1"/>
    </xf>
    <xf numFmtId="38" fontId="63" fillId="11" borderId="3" xfId="8" applyFont="1" applyFill="1" applyBorder="1" applyAlignment="1">
      <alignment horizontal="left" vertical="center" shrinkToFit="1"/>
    </xf>
    <xf numFmtId="38" fontId="63" fillId="11" borderId="12" xfId="8" applyFont="1" applyFill="1" applyBorder="1" applyAlignment="1">
      <alignment horizontal="left" vertical="center" shrinkToFit="1"/>
    </xf>
    <xf numFmtId="182" fontId="57" fillId="8" borderId="5" xfId="6" applyNumberFormat="1" applyFill="1" applyBorder="1" applyAlignment="1">
      <alignment horizontal="center" vertical="center"/>
    </xf>
    <xf numFmtId="0" fontId="37" fillId="0" borderId="0" xfId="0" applyFont="1" applyBorder="1" applyAlignment="1">
      <alignment vertical="center"/>
    </xf>
    <xf numFmtId="0" fontId="56" fillId="2" borderId="0" xfId="0" applyFont="1" applyFill="1" applyAlignment="1">
      <alignment vertical="center"/>
    </xf>
    <xf numFmtId="0" fontId="66" fillId="12" borderId="0" xfId="0" applyFont="1" applyFill="1" applyAlignment="1">
      <alignment vertical="center"/>
    </xf>
    <xf numFmtId="0" fontId="44" fillId="12" borderId="0" xfId="0" applyFont="1" applyFill="1" applyAlignment="1">
      <alignment vertical="center"/>
    </xf>
    <xf numFmtId="0" fontId="46" fillId="12" borderId="0" xfId="0" applyFont="1" applyFill="1" applyAlignment="1">
      <alignment vertical="center"/>
    </xf>
    <xf numFmtId="0" fontId="56" fillId="12" borderId="0" xfId="0" applyFont="1" applyFill="1" applyAlignment="1">
      <alignment vertical="center"/>
    </xf>
    <xf numFmtId="0" fontId="39" fillId="0" borderId="0" xfId="0" applyFont="1" applyBorder="1" applyAlignment="1">
      <alignment vertical="center"/>
    </xf>
    <xf numFmtId="0" fontId="38" fillId="12" borderId="0" xfId="0" applyFont="1" applyFill="1" applyAlignment="1">
      <alignment vertical="center"/>
    </xf>
    <xf numFmtId="0" fontId="44" fillId="12" borderId="0" xfId="0" applyFont="1" applyFill="1" applyAlignment="1">
      <alignment horizontal="right" vertical="center"/>
    </xf>
    <xf numFmtId="0" fontId="39" fillId="12" borderId="0" xfId="0" applyFont="1" applyFill="1" applyAlignment="1">
      <alignment vertical="center"/>
    </xf>
    <xf numFmtId="0" fontId="39" fillId="12" borderId="0" xfId="0" applyFont="1" applyFill="1" applyBorder="1" applyAlignment="1">
      <alignment vertical="center"/>
    </xf>
    <xf numFmtId="0" fontId="39" fillId="12" borderId="0" xfId="0" applyFont="1" applyFill="1" applyBorder="1" applyAlignment="1">
      <alignment horizontal="right" vertical="center"/>
    </xf>
    <xf numFmtId="0" fontId="39" fillId="12" borderId="0" xfId="0" applyFont="1" applyFill="1" applyAlignment="1">
      <alignment horizontal="right" vertical="center"/>
    </xf>
    <xf numFmtId="0" fontId="38" fillId="12" borderId="0" xfId="0" applyFont="1" applyFill="1" applyBorder="1">
      <alignment vertical="center"/>
    </xf>
    <xf numFmtId="0" fontId="39" fillId="0" borderId="0" xfId="0" applyFont="1" applyFill="1" applyBorder="1" applyAlignment="1">
      <alignment vertical="center"/>
    </xf>
    <xf numFmtId="0" fontId="57" fillId="8" borderId="5" xfId="6" applyFill="1" applyBorder="1" applyAlignment="1">
      <alignment horizontal="center" vertical="center" wrapText="1"/>
    </xf>
    <xf numFmtId="38" fontId="0" fillId="8" borderId="122" xfId="8" applyFont="1" applyFill="1" applyBorder="1" applyAlignment="1">
      <alignment vertical="center"/>
    </xf>
    <xf numFmtId="0" fontId="57" fillId="8" borderId="5" xfId="6" applyFill="1" applyBorder="1" applyAlignment="1">
      <alignment vertical="center"/>
    </xf>
    <xf numFmtId="0" fontId="42" fillId="3" borderId="97" xfId="0" applyFont="1" applyFill="1" applyBorder="1" applyAlignment="1">
      <alignment horizontal="center" vertical="center" wrapText="1"/>
    </xf>
    <xf numFmtId="0" fontId="42" fillId="3" borderId="1" xfId="0" applyFont="1" applyFill="1" applyBorder="1" applyAlignment="1">
      <alignment horizontal="center" vertical="center" wrapText="1"/>
    </xf>
    <xf numFmtId="38" fontId="63" fillId="0" borderId="156" xfId="8" applyFont="1" applyFill="1" applyBorder="1" applyAlignment="1">
      <alignment vertical="center"/>
    </xf>
    <xf numFmtId="38" fontId="63" fillId="0" borderId="2" xfId="8" applyFont="1" applyFill="1" applyBorder="1" applyAlignment="1">
      <alignment vertical="center"/>
    </xf>
    <xf numFmtId="38" fontId="63" fillId="0" borderId="8" xfId="8" applyFont="1" applyFill="1" applyBorder="1" applyAlignment="1">
      <alignment vertical="center"/>
    </xf>
    <xf numFmtId="38" fontId="63" fillId="0" borderId="149" xfId="8" applyFont="1" applyFill="1" applyBorder="1" applyAlignment="1">
      <alignment vertical="center"/>
    </xf>
    <xf numFmtId="38" fontId="63" fillId="0" borderId="36" xfId="8" applyFont="1" applyFill="1" applyBorder="1" applyAlignment="1">
      <alignment vertical="center"/>
    </xf>
    <xf numFmtId="38" fontId="63" fillId="0" borderId="20" xfId="8" applyFont="1" applyFill="1" applyBorder="1" applyAlignment="1">
      <alignment vertical="center"/>
    </xf>
    <xf numFmtId="0" fontId="57" fillId="8" borderId="2" xfId="6" applyFill="1" applyBorder="1" applyAlignment="1">
      <alignment vertical="center"/>
    </xf>
    <xf numFmtId="0" fontId="61" fillId="8" borderId="2" xfId="6" applyFont="1" applyFill="1" applyBorder="1" applyAlignment="1">
      <alignment vertical="center" wrapText="1"/>
    </xf>
    <xf numFmtId="38" fontId="63" fillId="0" borderId="11" xfId="8" applyFont="1" applyFill="1" applyBorder="1" applyAlignment="1">
      <alignment horizontal="center" vertical="center" shrinkToFit="1"/>
    </xf>
    <xf numFmtId="38" fontId="0" fillId="8" borderId="124" xfId="8" applyFont="1" applyFill="1" applyBorder="1" applyAlignment="1">
      <alignment vertical="center"/>
    </xf>
    <xf numFmtId="38" fontId="63" fillId="0" borderId="150" xfId="8" applyFont="1" applyFill="1" applyBorder="1" applyAlignment="1">
      <alignment vertical="center"/>
    </xf>
    <xf numFmtId="38" fontId="63" fillId="0" borderId="43" xfId="8" applyFont="1" applyFill="1" applyBorder="1" applyAlignment="1">
      <alignment vertical="center"/>
    </xf>
    <xf numFmtId="38" fontId="63" fillId="0" borderId="159" xfId="8" applyFont="1" applyFill="1" applyBorder="1" applyAlignment="1">
      <alignment vertical="center"/>
    </xf>
    <xf numFmtId="38" fontId="63" fillId="0" borderId="36" xfId="8" applyFont="1" applyFill="1" applyBorder="1" applyAlignment="1">
      <alignment horizontal="center" vertical="center"/>
    </xf>
    <xf numFmtId="38" fontId="63" fillId="0" borderId="36" xfId="8" applyFont="1" applyFill="1" applyBorder="1" applyAlignment="1">
      <alignment horizontal="right" vertical="center"/>
    </xf>
    <xf numFmtId="38" fontId="63" fillId="0" borderId="81" xfId="8" applyFont="1" applyFill="1" applyBorder="1" applyAlignment="1">
      <alignment vertical="center"/>
    </xf>
    <xf numFmtId="38" fontId="63" fillId="0" borderId="87" xfId="8" applyFont="1" applyFill="1" applyBorder="1" applyAlignment="1">
      <alignment vertical="center"/>
    </xf>
    <xf numFmtId="0" fontId="71" fillId="0" borderId="0" xfId="6" applyFont="1" applyAlignment="1">
      <alignment horizontal="center" shrinkToFit="1"/>
    </xf>
    <xf numFmtId="38" fontId="71" fillId="0" borderId="0" xfId="4" applyFont="1" applyAlignment="1">
      <alignment horizontal="right" vertical="center" shrinkToFit="1"/>
    </xf>
    <xf numFmtId="38" fontId="71" fillId="0" borderId="0" xfId="4" applyFont="1" applyAlignment="1">
      <alignment horizontal="center" vertical="center" shrinkToFit="1"/>
    </xf>
    <xf numFmtId="38" fontId="63" fillId="0" borderId="6" xfId="8" applyFont="1" applyBorder="1" applyAlignment="1">
      <alignment horizontal="center" vertical="center" shrinkToFit="1"/>
    </xf>
    <xf numFmtId="38" fontId="63" fillId="0" borderId="83" xfId="8" applyFont="1" applyFill="1" applyBorder="1" applyAlignment="1">
      <alignment vertical="center"/>
    </xf>
    <xf numFmtId="0" fontId="71" fillId="0" borderId="0" xfId="6" applyFont="1" applyAlignment="1">
      <alignment horizontal="center"/>
    </xf>
    <xf numFmtId="182" fontId="71" fillId="0" borderId="0" xfId="6" applyNumberFormat="1" applyFont="1" applyAlignment="1">
      <alignment horizontal="center"/>
    </xf>
    <xf numFmtId="183" fontId="71" fillId="0" borderId="0" xfId="6" applyNumberFormat="1" applyFont="1" applyAlignment="1">
      <alignment horizontal="center"/>
    </xf>
    <xf numFmtId="0" fontId="59" fillId="8" borderId="134" xfId="10" applyFont="1" applyFill="1" applyBorder="1" applyAlignment="1">
      <alignment vertical="center" wrapText="1"/>
    </xf>
    <xf numFmtId="0" fontId="60" fillId="8" borderId="157" xfId="10" applyFont="1" applyFill="1" applyBorder="1" applyAlignment="1">
      <alignment horizontal="center" vertical="center" wrapText="1"/>
    </xf>
    <xf numFmtId="0" fontId="57" fillId="8" borderId="158" xfId="10" applyFill="1" applyBorder="1" applyAlignment="1">
      <alignment horizontal="center" vertical="center" wrapText="1"/>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lignment vertical="center"/>
    </xf>
    <xf numFmtId="0" fontId="13" fillId="0" borderId="6" xfId="0" applyFont="1" applyBorder="1">
      <alignment vertical="center"/>
    </xf>
    <xf numFmtId="0" fontId="13" fillId="0" borderId="11" xfId="0" applyFont="1" applyBorder="1">
      <alignment vertical="center"/>
    </xf>
    <xf numFmtId="0" fontId="13" fillId="0" borderId="8" xfId="0" applyFont="1" applyBorder="1">
      <alignment vertical="center"/>
    </xf>
    <xf numFmtId="0" fontId="13" fillId="0" borderId="12" xfId="0" applyFont="1" applyBorder="1">
      <alignment vertical="center"/>
    </xf>
    <xf numFmtId="0" fontId="9" fillId="0" borderId="2" xfId="0" applyFont="1" applyBorder="1" applyAlignment="1">
      <alignment horizontal="center" vertical="center"/>
    </xf>
    <xf numFmtId="0" fontId="36" fillId="0" borderId="2" xfId="0" applyFont="1" applyBorder="1" applyAlignment="1">
      <alignment horizontal="center" vertical="center"/>
    </xf>
    <xf numFmtId="0" fontId="18" fillId="2" borderId="0" xfId="0" applyFont="1" applyFill="1" applyAlignment="1">
      <alignment horizontal="left" vertical="center"/>
    </xf>
    <xf numFmtId="0" fontId="18" fillId="2" borderId="51" xfId="0" applyFont="1" applyFill="1" applyBorder="1" applyAlignment="1">
      <alignment horizontal="left"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6" fillId="0" borderId="14"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shrinkToFit="1"/>
    </xf>
    <xf numFmtId="180" fontId="38" fillId="0" borderId="0" xfId="0" applyNumberFormat="1" applyFont="1" applyAlignment="1">
      <alignment horizontal="center" vertical="center"/>
    </xf>
    <xf numFmtId="180" fontId="38" fillId="0" borderId="0" xfId="0" applyNumberFormat="1" applyFont="1" applyAlignment="1">
      <alignment horizontal="center" vertical="center"/>
    </xf>
    <xf numFmtId="0" fontId="13" fillId="0" borderId="5" xfId="0" applyFont="1" applyBorder="1">
      <alignment vertical="center"/>
    </xf>
    <xf numFmtId="0" fontId="13" fillId="0" borderId="6" xfId="0" applyFont="1" applyBorder="1">
      <alignment vertical="center"/>
    </xf>
    <xf numFmtId="0" fontId="38" fillId="5" borderId="61" xfId="0" applyFont="1" applyFill="1" applyBorder="1" applyAlignment="1">
      <alignment vertical="center" shrinkToFit="1"/>
    </xf>
    <xf numFmtId="176" fontId="13" fillId="0" borderId="21" xfId="0" applyNumberFormat="1" applyFont="1" applyBorder="1" applyAlignment="1">
      <alignment vertical="center"/>
    </xf>
    <xf numFmtId="176" fontId="13" fillId="0" borderId="22" xfId="0" applyNumberFormat="1" applyFont="1" applyBorder="1" applyAlignment="1">
      <alignment vertical="center"/>
    </xf>
    <xf numFmtId="176" fontId="13" fillId="0" borderId="15" xfId="0" applyNumberFormat="1" applyFont="1" applyBorder="1" applyAlignment="1">
      <alignment vertical="center"/>
    </xf>
    <xf numFmtId="176" fontId="13" fillId="0" borderId="7" xfId="0" applyNumberFormat="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176" fontId="13" fillId="0" borderId="27" xfId="0" applyNumberFormat="1" applyFont="1" applyBorder="1" applyAlignment="1">
      <alignment vertical="center"/>
    </xf>
    <xf numFmtId="176" fontId="13" fillId="0" borderId="28" xfId="0" applyNumberFormat="1" applyFont="1" applyBorder="1" applyAlignment="1">
      <alignment vertical="center"/>
    </xf>
    <xf numFmtId="176" fontId="13" fillId="0" borderId="24" xfId="0" applyNumberFormat="1" applyFont="1" applyBorder="1" applyAlignment="1">
      <alignment vertical="center"/>
    </xf>
    <xf numFmtId="176" fontId="13" fillId="0" borderId="25" xfId="0" applyNumberFormat="1" applyFont="1" applyBorder="1" applyAlignment="1">
      <alignment vertical="center"/>
    </xf>
    <xf numFmtId="176" fontId="13" fillId="0" borderId="13" xfId="0" applyNumberFormat="1" applyFont="1" applyBorder="1" applyAlignment="1">
      <alignment vertical="center"/>
    </xf>
    <xf numFmtId="176" fontId="13" fillId="0" borderId="14" xfId="0" applyNumberFormat="1" applyFont="1" applyBorder="1" applyAlignment="1">
      <alignment vertical="center"/>
    </xf>
    <xf numFmtId="176" fontId="13" fillId="0" borderId="11" xfId="0" applyNumberFormat="1" applyFont="1" applyBorder="1" applyAlignment="1">
      <alignment vertical="center"/>
    </xf>
    <xf numFmtId="176" fontId="13" fillId="0" borderId="8" xfId="0" applyNumberFormat="1" applyFont="1" applyBorder="1" applyAlignment="1">
      <alignment vertical="center"/>
    </xf>
    <xf numFmtId="0" fontId="13" fillId="5" borderId="1" xfId="0" applyFont="1" applyFill="1" applyBorder="1">
      <alignment vertical="center"/>
    </xf>
    <xf numFmtId="0" fontId="13" fillId="5" borderId="2" xfId="0" applyFont="1" applyFill="1" applyBorder="1">
      <alignment vertical="center"/>
    </xf>
    <xf numFmtId="0" fontId="13" fillId="5" borderId="3" xfId="0" applyFont="1" applyFill="1" applyBorder="1">
      <alignment vertical="center"/>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0" borderId="0" xfId="0" applyFont="1" applyAlignment="1">
      <alignment horizontal="center" vertical="center"/>
    </xf>
    <xf numFmtId="49" fontId="13" fillId="5" borderId="5" xfId="0" applyNumberFormat="1" applyFont="1" applyFill="1" applyBorder="1" applyAlignment="1">
      <alignment horizontal="center" vertical="center"/>
    </xf>
    <xf numFmtId="0" fontId="13" fillId="5" borderId="9" xfId="0" applyFont="1" applyFill="1" applyBorder="1">
      <alignment vertical="center"/>
    </xf>
    <xf numFmtId="0" fontId="13" fillId="5" borderId="0" xfId="0" applyFont="1" applyFill="1">
      <alignment vertical="center"/>
    </xf>
    <xf numFmtId="0" fontId="13" fillId="5" borderId="10" xfId="0" applyFont="1" applyFill="1" applyBorder="1">
      <alignment vertical="center"/>
    </xf>
    <xf numFmtId="0" fontId="13" fillId="5" borderId="15" xfId="0" applyFont="1" applyFill="1" applyBorder="1" applyAlignment="1">
      <alignment vertical="center"/>
    </xf>
    <xf numFmtId="0" fontId="13" fillId="5" borderId="7" xfId="0" applyFont="1" applyFill="1" applyBorder="1" applyAlignment="1">
      <alignment vertical="center"/>
    </xf>
    <xf numFmtId="0" fontId="13" fillId="5" borderId="17" xfId="0" applyFont="1" applyFill="1" applyBorder="1" applyAlignment="1">
      <alignment vertical="center"/>
    </xf>
    <xf numFmtId="0" fontId="13" fillId="5" borderId="13" xfId="0" applyFont="1" applyFill="1" applyBorder="1" applyAlignment="1">
      <alignment vertical="center"/>
    </xf>
    <xf numFmtId="0" fontId="13" fillId="5" borderId="14" xfId="0" applyFont="1" applyFill="1" applyBorder="1" applyAlignment="1">
      <alignment vertical="center"/>
    </xf>
    <xf numFmtId="0" fontId="13" fillId="5" borderId="16" xfId="0" applyFont="1" applyFill="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9" xfId="0" applyFont="1" applyBorder="1" applyAlignment="1">
      <alignment vertical="center"/>
    </xf>
    <xf numFmtId="0" fontId="13" fillId="0" borderId="0" xfId="0" applyFont="1" applyBorder="1" applyAlignment="1">
      <alignment vertical="center"/>
    </xf>
    <xf numFmtId="0" fontId="13" fillId="0" borderId="10" xfId="0" applyFont="1" applyBorder="1" applyAlignment="1">
      <alignment vertical="center"/>
    </xf>
    <xf numFmtId="0" fontId="51" fillId="5" borderId="4" xfId="0" applyFont="1" applyFill="1" applyBorder="1" applyAlignment="1">
      <alignment horizontal="center" vertical="center"/>
    </xf>
    <xf numFmtId="0" fontId="51" fillId="5" borderId="6" xfId="0" applyFont="1" applyFill="1" applyBorder="1" applyAlignment="1">
      <alignment horizontal="center" vertical="center"/>
    </xf>
    <xf numFmtId="0" fontId="51" fillId="5" borderId="11" xfId="0" applyFont="1" applyFill="1" applyBorder="1" applyAlignment="1">
      <alignment horizontal="center" vertical="center"/>
    </xf>
    <xf numFmtId="0" fontId="51" fillId="5" borderId="12"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9" xfId="0" applyFont="1" applyFill="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7" xfId="0" applyFont="1" applyBorder="1" applyAlignme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14" fillId="0" borderId="7" xfId="0" applyFont="1" applyBorder="1" applyAlignment="1">
      <alignment horizontal="center" vertical="center"/>
    </xf>
    <xf numFmtId="0" fontId="14" fillId="0" borderId="17" xfId="0" applyFont="1" applyBorder="1" applyAlignment="1">
      <alignment horizontal="center" vertical="center"/>
    </xf>
    <xf numFmtId="0" fontId="13" fillId="0" borderId="24" xfId="0" applyFont="1" applyBorder="1" applyAlignment="1">
      <alignment vertical="center"/>
    </xf>
    <xf numFmtId="0" fontId="13" fillId="0" borderId="25" xfId="0" applyFont="1" applyBorder="1" applyAlignment="1">
      <alignment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3" fillId="0" borderId="27" xfId="0" applyFont="1" applyBorder="1" applyAlignment="1">
      <alignment vertical="center"/>
    </xf>
    <xf numFmtId="0" fontId="13" fillId="0" borderId="28"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3" fillId="0" borderId="11" xfId="0" applyFont="1" applyBorder="1" applyAlignment="1">
      <alignment vertical="center"/>
    </xf>
    <xf numFmtId="0" fontId="13" fillId="0" borderId="8" xfId="0" applyFont="1" applyBorder="1" applyAlignment="1">
      <alignment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176" fontId="13" fillId="0" borderId="21" xfId="0" applyNumberFormat="1" applyFont="1" applyBorder="1" applyAlignment="1">
      <alignment horizontal="center" vertical="center"/>
    </xf>
    <xf numFmtId="176" fontId="13" fillId="0" borderId="22"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0" fillId="0" borderId="30" xfId="0" applyFont="1" applyBorder="1" applyAlignment="1">
      <alignment horizontal="left" vertical="center" wrapText="1"/>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34" xfId="0" applyFont="1" applyBorder="1" applyAlignment="1">
      <alignment horizontal="left" vertical="center"/>
    </xf>
    <xf numFmtId="0" fontId="20" fillId="0" borderId="35" xfId="0" applyFont="1" applyBorder="1" applyAlignment="1">
      <alignment horizontal="lef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3" fillId="0" borderId="18" xfId="0" applyFont="1" applyBorder="1" applyAlignment="1">
      <alignment horizontal="center" vertical="center" textRotation="255" shrinkToFit="1"/>
    </xf>
    <xf numFmtId="0" fontId="13" fillId="0" borderId="20" xfId="0" applyFont="1" applyBorder="1" applyAlignment="1">
      <alignment horizontal="center" vertical="center" textRotation="255" shrinkToFit="1"/>
    </xf>
    <xf numFmtId="38" fontId="14" fillId="0" borderId="5" xfId="4" applyFont="1" applyBorder="1" applyAlignment="1">
      <alignment horizontal="right" vertical="center"/>
    </xf>
    <xf numFmtId="38" fontId="14" fillId="0" borderId="0" xfId="4" applyFont="1" applyAlignment="1">
      <alignment horizontal="right" vertical="center"/>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176" fontId="13" fillId="0" borderId="1" xfId="0" applyNumberFormat="1" applyFont="1" applyBorder="1" applyAlignment="1">
      <alignment vertical="center"/>
    </xf>
    <xf numFmtId="176" fontId="13" fillId="0" borderId="2" xfId="0" applyNumberFormat="1" applyFont="1" applyBorder="1" applyAlignment="1">
      <alignment vertical="center"/>
    </xf>
    <xf numFmtId="0" fontId="36" fillId="3" borderId="18" xfId="0" applyFont="1" applyFill="1" applyBorder="1" applyAlignment="1">
      <alignment horizontal="center" vertical="center"/>
    </xf>
    <xf numFmtId="0" fontId="36" fillId="3" borderId="19" xfId="0" applyFont="1" applyFill="1" applyBorder="1" applyAlignment="1">
      <alignment horizontal="center" vertical="center"/>
    </xf>
    <xf numFmtId="0" fontId="36" fillId="3" borderId="20" xfId="0" applyFont="1" applyFill="1" applyBorder="1" applyAlignment="1">
      <alignment horizontal="center" vertical="center"/>
    </xf>
    <xf numFmtId="0" fontId="36" fillId="3" borderId="1" xfId="0" applyFont="1" applyFill="1" applyBorder="1" applyAlignment="1">
      <alignment horizontal="center" vertical="center" shrinkToFit="1"/>
    </xf>
    <xf numFmtId="0" fontId="36" fillId="3" borderId="2" xfId="0" applyFont="1" applyFill="1" applyBorder="1" applyAlignment="1">
      <alignment horizontal="center" vertical="center" shrinkToFit="1"/>
    </xf>
    <xf numFmtId="0" fontId="42" fillId="3" borderId="82" xfId="0" applyFont="1" applyFill="1" applyBorder="1" applyAlignment="1">
      <alignment horizontal="center" vertical="center" wrapText="1" shrinkToFit="1"/>
    </xf>
    <xf numFmtId="0" fontId="42" fillId="3" borderId="87" xfId="0" applyFont="1" applyFill="1" applyBorder="1" applyAlignment="1">
      <alignment horizontal="center" vertical="center" shrinkToFit="1"/>
    </xf>
    <xf numFmtId="0" fontId="42" fillId="3" borderId="4" xfId="0" applyFont="1" applyFill="1" applyBorder="1" applyAlignment="1">
      <alignment horizontal="center" vertical="center" wrapText="1"/>
    </xf>
    <xf numFmtId="0" fontId="42" fillId="3" borderId="93" xfId="0" applyFont="1" applyFill="1" applyBorder="1" applyAlignment="1">
      <alignment horizontal="center" vertical="center" wrapText="1"/>
    </xf>
    <xf numFmtId="0" fontId="42" fillId="3" borderId="83" xfId="0" applyFont="1" applyFill="1" applyBorder="1" applyAlignment="1">
      <alignment horizontal="center" vertical="center" wrapText="1" shrinkToFit="1"/>
    </xf>
    <xf numFmtId="0" fontId="42" fillId="3" borderId="89" xfId="0" applyFont="1" applyFill="1" applyBorder="1" applyAlignment="1">
      <alignment horizontal="center" vertical="center" shrinkToFit="1"/>
    </xf>
    <xf numFmtId="0" fontId="36" fillId="3" borderId="86" xfId="0" applyFont="1" applyFill="1" applyBorder="1" applyAlignment="1">
      <alignment horizontal="center" vertical="center" wrapText="1"/>
    </xf>
    <xf numFmtId="0" fontId="36" fillId="3" borderId="84" xfId="0" applyFont="1" applyFill="1" applyBorder="1" applyAlignment="1">
      <alignment horizontal="center" vertical="center"/>
    </xf>
    <xf numFmtId="0" fontId="36" fillId="3" borderId="85" xfId="0" applyFont="1" applyFill="1" applyBorder="1" applyAlignment="1">
      <alignment horizontal="center" vertical="center"/>
    </xf>
    <xf numFmtId="0" fontId="36" fillId="3" borderId="94" xfId="0" applyFont="1" applyFill="1" applyBorder="1" applyAlignment="1">
      <alignment horizontal="center" vertical="center" wrapText="1"/>
    </xf>
    <xf numFmtId="0" fontId="36" fillId="3" borderId="91" xfId="0" applyFont="1" applyFill="1" applyBorder="1" applyAlignment="1">
      <alignment horizontal="center" vertical="center"/>
    </xf>
    <xf numFmtId="0" fontId="36" fillId="3" borderId="95"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44" xfId="0" applyFont="1" applyFill="1" applyBorder="1" applyAlignment="1">
      <alignment horizontal="center" vertical="center"/>
    </xf>
    <xf numFmtId="0" fontId="36" fillId="3" borderId="43" xfId="0" applyFont="1" applyFill="1" applyBorder="1" applyAlignment="1">
      <alignment horizontal="center" vertical="center"/>
    </xf>
    <xf numFmtId="0" fontId="36" fillId="3" borderId="99" xfId="0" applyFont="1" applyFill="1" applyBorder="1" applyAlignment="1">
      <alignment horizontal="center" vertical="center" wrapText="1"/>
    </xf>
    <xf numFmtId="0" fontId="36" fillId="3" borderId="98" xfId="0" applyFont="1" applyFill="1" applyBorder="1" applyAlignment="1">
      <alignment horizontal="center" vertical="center" wrapText="1"/>
    </xf>
    <xf numFmtId="0" fontId="36" fillId="3" borderId="101" xfId="0" applyFont="1" applyFill="1" applyBorder="1" applyAlignment="1">
      <alignment horizontal="center" vertical="center" wrapText="1"/>
    </xf>
    <xf numFmtId="0" fontId="36" fillId="3" borderId="97" xfId="0" applyFont="1" applyFill="1" applyBorder="1" applyAlignment="1">
      <alignment horizontal="center" vertical="center"/>
    </xf>
    <xf numFmtId="0" fontId="38" fillId="0" borderId="72" xfId="0" applyFont="1" applyBorder="1" applyAlignment="1">
      <alignment horizontal="center" vertical="center"/>
    </xf>
    <xf numFmtId="0" fontId="38" fillId="0" borderId="0" xfId="0" applyFont="1" applyBorder="1" applyAlignment="1">
      <alignment horizontal="center" vertical="center"/>
    </xf>
    <xf numFmtId="178" fontId="38" fillId="0" borderId="45" xfId="0" applyNumberFormat="1" applyFont="1" applyBorder="1" applyAlignment="1">
      <alignment horizontal="center" vertical="center" shrinkToFit="1"/>
    </xf>
    <xf numFmtId="178" fontId="38" fillId="0" borderId="46" xfId="0" applyNumberFormat="1" applyFont="1" applyBorder="1" applyAlignment="1">
      <alignment horizontal="center" vertical="center" shrinkToFit="1"/>
    </xf>
    <xf numFmtId="0" fontId="38" fillId="0" borderId="9" xfId="0" applyFont="1" applyBorder="1" applyAlignment="1">
      <alignment horizontal="center" vertical="center"/>
    </xf>
    <xf numFmtId="0" fontId="38" fillId="3" borderId="36" xfId="0" applyFont="1" applyFill="1" applyBorder="1" applyAlignment="1">
      <alignment horizontal="center" vertical="center" shrinkToFit="1"/>
    </xf>
    <xf numFmtId="0" fontId="36" fillId="3" borderId="36" xfId="0" applyFont="1" applyFill="1" applyBorder="1" applyAlignment="1">
      <alignment horizontal="center" vertical="center" wrapText="1"/>
    </xf>
    <xf numFmtId="0" fontId="36" fillId="3" borderId="1" xfId="0" applyFont="1" applyFill="1" applyBorder="1" applyAlignment="1">
      <alignment horizontal="center" vertical="center"/>
    </xf>
    <xf numFmtId="0" fontId="36" fillId="3" borderId="36" xfId="0" applyFont="1" applyFill="1" applyBorder="1" applyAlignment="1">
      <alignment horizontal="center" vertical="center" shrinkToFit="1"/>
    </xf>
    <xf numFmtId="0" fontId="36" fillId="3" borderId="18" xfId="0" applyFont="1" applyFill="1" applyBorder="1" applyAlignment="1">
      <alignment horizontal="center" vertical="center" shrinkToFit="1"/>
    </xf>
    <xf numFmtId="0" fontId="36" fillId="3" borderId="62" xfId="0" applyFont="1" applyFill="1" applyBorder="1" applyAlignment="1">
      <alignment horizontal="center" vertical="center" wrapText="1"/>
    </xf>
    <xf numFmtId="0" fontId="36" fillId="3" borderId="63" xfId="0" applyFont="1" applyFill="1" applyBorder="1" applyAlignment="1">
      <alignment horizontal="center" vertical="center"/>
    </xf>
    <xf numFmtId="0" fontId="36" fillId="3" borderId="44"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6"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178" fontId="38" fillId="0" borderId="59" xfId="4" applyNumberFormat="1" applyFont="1" applyBorder="1" applyAlignment="1">
      <alignment horizontal="center" vertical="center" shrinkToFit="1"/>
    </xf>
    <xf numFmtId="178" fontId="38" fillId="0" borderId="42" xfId="4" applyNumberFormat="1" applyFont="1" applyBorder="1" applyAlignment="1">
      <alignment horizontal="center" vertical="center" shrinkToFit="1"/>
    </xf>
    <xf numFmtId="0" fontId="42" fillId="3" borderId="97" xfId="0" applyFont="1" applyFill="1" applyBorder="1" applyAlignment="1">
      <alignment horizontal="center" vertical="center" wrapText="1"/>
    </xf>
    <xf numFmtId="0" fontId="10" fillId="0" borderId="0" xfId="0" applyFont="1" applyAlignment="1">
      <alignment horizontal="center" vertical="center"/>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11" xfId="0" applyFont="1" applyBorder="1">
      <alignment vertical="center"/>
    </xf>
    <xf numFmtId="0" fontId="13" fillId="0" borderId="8" xfId="0" applyFont="1" applyBorder="1">
      <alignment vertical="center"/>
    </xf>
    <xf numFmtId="0" fontId="13" fillId="0" borderId="12" xfId="0" applyFont="1" applyBorder="1">
      <alignment vertical="center"/>
    </xf>
    <xf numFmtId="49" fontId="13" fillId="5" borderId="5" xfId="0" applyNumberFormat="1" applyFont="1" applyFill="1" applyBorder="1" applyAlignment="1">
      <alignment horizontal="center" vertical="center" shrinkToFit="1"/>
    </xf>
    <xf numFmtId="0" fontId="9" fillId="0" borderId="0" xfId="0" applyFont="1" applyAlignment="1">
      <alignment horizontal="center" vertical="center"/>
    </xf>
    <xf numFmtId="0" fontId="13" fillId="5" borderId="11" xfId="0" applyFont="1" applyFill="1" applyBorder="1" applyAlignment="1">
      <alignment horizontal="left" vertical="center" shrinkToFit="1"/>
    </xf>
    <xf numFmtId="0" fontId="13" fillId="5" borderId="8" xfId="0" applyFont="1" applyFill="1" applyBorder="1" applyAlignment="1">
      <alignment horizontal="left" vertical="center" shrinkToFit="1"/>
    </xf>
    <xf numFmtId="0" fontId="13" fillId="5" borderId="12" xfId="0" applyFont="1" applyFill="1" applyBorder="1" applyAlignment="1">
      <alignment horizontal="left" vertical="center" shrinkToFit="1"/>
    </xf>
    <xf numFmtId="0" fontId="13" fillId="5" borderId="13" xfId="0" applyFont="1" applyFill="1" applyBorder="1" applyAlignment="1">
      <alignment horizontal="left" vertical="center" shrinkToFit="1"/>
    </xf>
    <xf numFmtId="0" fontId="13" fillId="5" borderId="14" xfId="0" applyFont="1" applyFill="1" applyBorder="1" applyAlignment="1">
      <alignment horizontal="left" vertical="center" shrinkToFit="1"/>
    </xf>
    <xf numFmtId="0" fontId="13" fillId="5" borderId="16" xfId="0" applyFont="1" applyFill="1" applyBorder="1" applyAlignment="1">
      <alignment horizontal="left" vertical="center" shrinkToFit="1"/>
    </xf>
    <xf numFmtId="0" fontId="14" fillId="0" borderId="1" xfId="0" applyFont="1" applyBorder="1" applyAlignment="1">
      <alignment horizontal="center" vertical="center"/>
    </xf>
    <xf numFmtId="49" fontId="13" fillId="5" borderId="11" xfId="0" applyNumberFormat="1" applyFont="1" applyFill="1" applyBorder="1" applyAlignment="1">
      <alignment horizontal="center" vertical="center" shrinkToFit="1"/>
    </xf>
    <xf numFmtId="49" fontId="13" fillId="5" borderId="8" xfId="0" applyNumberFormat="1" applyFont="1" applyFill="1" applyBorder="1" applyAlignment="1">
      <alignment horizontal="center" vertical="center" shrinkToFit="1"/>
    </xf>
    <xf numFmtId="49" fontId="13" fillId="5" borderId="12" xfId="0" applyNumberFormat="1" applyFont="1" applyFill="1" applyBorder="1" applyAlignment="1">
      <alignment horizontal="center" vertical="center" shrinkToFit="1"/>
    </xf>
    <xf numFmtId="0" fontId="14" fillId="4" borderId="1" xfId="0" applyFont="1" applyFill="1" applyBorder="1" applyAlignment="1">
      <alignment vertical="center" shrinkToFit="1"/>
    </xf>
    <xf numFmtId="0" fontId="14" fillId="4" borderId="2" xfId="0" applyFont="1" applyFill="1" applyBorder="1" applyAlignment="1">
      <alignment vertical="center" shrinkToFit="1"/>
    </xf>
    <xf numFmtId="0" fontId="14" fillId="4" borderId="3" xfId="0" applyFont="1" applyFill="1" applyBorder="1" applyAlignment="1">
      <alignment vertical="center" shrinkToFit="1"/>
    </xf>
    <xf numFmtId="49" fontId="13" fillId="0" borderId="1"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9" fillId="5" borderId="8" xfId="0" applyFont="1" applyFill="1" applyBorder="1" applyAlignment="1">
      <alignment horizontal="center" vertical="center" shrinkToFit="1"/>
    </xf>
    <xf numFmtId="0" fontId="30" fillId="0" borderId="8" xfId="0" applyFont="1" applyBorder="1" applyAlignment="1">
      <alignment horizontal="center" vertical="center"/>
    </xf>
    <xf numFmtId="0" fontId="30" fillId="0" borderId="12" xfId="0" applyFont="1" applyBorder="1" applyAlignment="1">
      <alignment horizontal="center" vertical="center"/>
    </xf>
    <xf numFmtId="0" fontId="30" fillId="0" borderId="1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178" fontId="30" fillId="0" borderId="11" xfId="0" applyNumberFormat="1" applyFont="1" applyBorder="1" applyAlignment="1">
      <alignment horizontal="center" vertical="center" shrinkToFit="1"/>
    </xf>
    <xf numFmtId="178" fontId="30" fillId="0" borderId="8" xfId="0" applyNumberFormat="1" applyFont="1" applyBorder="1" applyAlignment="1">
      <alignment horizontal="center" vertical="center" shrinkToFit="1"/>
    </xf>
    <xf numFmtId="0" fontId="9" fillId="4" borderId="1"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2" xfId="0" applyFont="1" applyBorder="1" applyAlignment="1">
      <alignment horizontal="right" vertical="top" wrapText="1"/>
    </xf>
    <xf numFmtId="0" fontId="37" fillId="0" borderId="3" xfId="0" applyFont="1" applyBorder="1" applyAlignment="1">
      <alignment horizontal="right" vertical="top" wrapText="1"/>
    </xf>
    <xf numFmtId="0" fontId="13" fillId="5" borderId="1" xfId="0" applyFont="1" applyFill="1" applyBorder="1" applyAlignment="1">
      <alignment vertical="center" shrinkToFit="1"/>
    </xf>
    <xf numFmtId="0" fontId="13" fillId="5" borderId="2" xfId="0" applyFont="1" applyFill="1" applyBorder="1" applyAlignment="1">
      <alignment vertical="center" shrinkToFit="1"/>
    </xf>
    <xf numFmtId="0" fontId="13" fillId="5" borderId="3" xfId="0" applyFont="1" applyFill="1" applyBorder="1" applyAlignment="1">
      <alignment vertical="center" shrinkToFit="1"/>
    </xf>
    <xf numFmtId="0" fontId="26" fillId="5" borderId="1" xfId="0" applyFont="1" applyFill="1" applyBorder="1">
      <alignment vertical="center"/>
    </xf>
    <xf numFmtId="0" fontId="26" fillId="5" borderId="2" xfId="0" applyFont="1" applyFill="1" applyBorder="1">
      <alignment vertical="center"/>
    </xf>
    <xf numFmtId="0" fontId="26" fillId="5" borderId="3" xfId="0" applyFont="1" applyFill="1" applyBorder="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28" fillId="0" borderId="8" xfId="0" applyFont="1" applyBorder="1" applyAlignment="1">
      <alignment horizontal="left" vertical="center" wrapText="1"/>
    </xf>
    <xf numFmtId="0" fontId="28" fillId="0" borderId="12" xfId="0" applyFont="1" applyBorder="1" applyAlignment="1">
      <alignment horizontal="left"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176" fontId="30" fillId="0" borderId="1" xfId="0" applyNumberFormat="1" applyFont="1" applyBorder="1" applyAlignment="1">
      <alignment vertical="center" shrinkToFit="1"/>
    </xf>
    <xf numFmtId="176" fontId="30" fillId="0" borderId="2" xfId="0" applyNumberFormat="1" applyFont="1" applyBorder="1" applyAlignment="1">
      <alignment vertical="center" shrinkToFit="1"/>
    </xf>
    <xf numFmtId="0" fontId="10" fillId="0" borderId="36" xfId="0" applyFont="1" applyBorder="1" applyAlignment="1">
      <alignment vertical="center" shrinkToFit="1"/>
    </xf>
    <xf numFmtId="177" fontId="10" fillId="0" borderId="36" xfId="4" applyNumberFormat="1" applyFont="1" applyFill="1" applyBorder="1" applyAlignment="1">
      <alignment vertical="center" shrinkToFit="1"/>
    </xf>
    <xf numFmtId="0" fontId="10" fillId="0" borderId="36" xfId="0" applyFont="1" applyBorder="1" applyAlignment="1">
      <alignment horizontal="center" vertical="center" shrinkToFit="1"/>
    </xf>
    <xf numFmtId="0" fontId="44" fillId="0" borderId="36" xfId="0" applyFont="1" applyBorder="1" applyAlignment="1">
      <alignment vertical="center" shrinkToFit="1"/>
    </xf>
    <xf numFmtId="0" fontId="10" fillId="0" borderId="36" xfId="0" applyFont="1" applyBorder="1" applyAlignment="1">
      <alignment horizontal="left" vertical="center" shrinkToFit="1"/>
    </xf>
    <xf numFmtId="0" fontId="39" fillId="0" borderId="0" xfId="0" applyFont="1" applyAlignment="1">
      <alignment horizontal="left" vertical="center" wrapText="1"/>
    </xf>
    <xf numFmtId="0" fontId="39" fillId="0" borderId="10" xfId="0" applyFont="1" applyBorder="1" applyAlignment="1">
      <alignment horizontal="left" vertical="center" wrapText="1"/>
    </xf>
    <xf numFmtId="0" fontId="39" fillId="0" borderId="8" xfId="0" applyFont="1" applyBorder="1" applyAlignment="1">
      <alignment horizontal="left" vertical="center" wrapText="1"/>
    </xf>
    <xf numFmtId="0" fontId="39" fillId="0" borderId="12"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2" fillId="0" borderId="36" xfId="0" applyFont="1" applyBorder="1" applyAlignment="1">
      <alignment horizontal="center" vertical="center"/>
    </xf>
    <xf numFmtId="0" fontId="10" fillId="0" borderId="1"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177" fontId="10" fillId="0" borderId="3" xfId="4" applyNumberFormat="1" applyFont="1" applyFill="1" applyBorder="1" applyAlignment="1">
      <alignment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38" xfId="0" applyFont="1" applyBorder="1" applyAlignment="1">
      <alignment vertical="center" shrinkToFit="1"/>
    </xf>
    <xf numFmtId="0" fontId="10" fillId="0" borderId="39" xfId="0" applyFont="1" applyBorder="1" applyAlignment="1">
      <alignment vertical="center" shrinkToFit="1"/>
    </xf>
    <xf numFmtId="0" fontId="10" fillId="0" borderId="40" xfId="0" applyFont="1" applyBorder="1" applyAlignment="1">
      <alignment vertical="center" shrinkToFit="1"/>
    </xf>
    <xf numFmtId="177" fontId="10" fillId="0" borderId="38" xfId="4" applyNumberFormat="1" applyFont="1" applyFill="1" applyBorder="1" applyAlignment="1">
      <alignment vertical="center" shrinkToFit="1"/>
    </xf>
    <xf numFmtId="177" fontId="10" fillId="0" borderId="39" xfId="4" applyNumberFormat="1" applyFont="1" applyFill="1" applyBorder="1" applyAlignment="1">
      <alignment vertical="center" shrinkToFit="1"/>
    </xf>
    <xf numFmtId="177" fontId="10" fillId="0" borderId="40" xfId="4" applyNumberFormat="1" applyFont="1" applyFill="1" applyBorder="1" applyAlignment="1">
      <alignment vertical="center" shrinkToFit="1"/>
    </xf>
    <xf numFmtId="0" fontId="10" fillId="0" borderId="37" xfId="0" applyFont="1" applyBorder="1" applyAlignment="1">
      <alignment horizontal="center" vertical="center" shrinkToFit="1"/>
    </xf>
    <xf numFmtId="49" fontId="11" fillId="0" borderId="45"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38" fontId="12" fillId="0" borderId="45" xfId="4" applyFont="1" applyFill="1" applyBorder="1" applyAlignment="1">
      <alignment horizontal="right" vertical="center" shrinkToFit="1"/>
    </xf>
    <xf numFmtId="38" fontId="12" fillId="0" borderId="46" xfId="4" applyFont="1" applyFill="1" applyBorder="1" applyAlignment="1">
      <alignment horizontal="right" vertical="center" shrinkToFit="1"/>
    </xf>
    <xf numFmtId="38" fontId="12" fillId="0" borderId="47" xfId="4" applyFont="1" applyFill="1" applyBorder="1" applyAlignment="1">
      <alignment horizontal="right" vertical="center" shrinkToFit="1"/>
    </xf>
    <xf numFmtId="0" fontId="23" fillId="0" borderId="41" xfId="0" applyFont="1" applyBorder="1" applyAlignment="1">
      <alignment horizontal="left" vertical="center"/>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3" xfId="0" applyFont="1" applyBorder="1" applyAlignment="1">
      <alignment horizontal="center" vertical="center" shrinkToFit="1"/>
    </xf>
    <xf numFmtId="177" fontId="44" fillId="5" borderId="1" xfId="4" applyNumberFormat="1" applyFont="1" applyFill="1" applyBorder="1" applyAlignment="1">
      <alignment vertical="center" shrinkToFit="1"/>
    </xf>
    <xf numFmtId="177" fontId="44" fillId="5" borderId="2" xfId="4" applyNumberFormat="1" applyFont="1" applyFill="1" applyBorder="1" applyAlignment="1">
      <alignment vertical="center" shrinkToFit="1"/>
    </xf>
    <xf numFmtId="177" fontId="44" fillId="5" borderId="3" xfId="4" applyNumberFormat="1" applyFont="1" applyFill="1" applyBorder="1" applyAlignment="1">
      <alignment vertical="center" shrinkToFit="1"/>
    </xf>
    <xf numFmtId="0" fontId="33"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177" fontId="44" fillId="5" borderId="36" xfId="4" applyNumberFormat="1" applyFont="1" applyFill="1" applyBorder="1" applyAlignment="1">
      <alignment vertical="center" shrinkToFit="1"/>
    </xf>
    <xf numFmtId="0" fontId="33" fillId="0" borderId="36" xfId="0" applyFont="1" applyBorder="1" applyAlignment="1">
      <alignment horizontal="center" vertical="center" shrinkToFi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8" fillId="0" borderId="36" xfId="0" applyFont="1" applyBorder="1" applyAlignment="1">
      <alignment horizontal="center" vertical="center"/>
    </xf>
    <xf numFmtId="0" fontId="44" fillId="0" borderId="36" xfId="0" applyFont="1" applyBorder="1" applyAlignment="1">
      <alignment horizontal="center" vertical="center" shrinkToFit="1"/>
    </xf>
    <xf numFmtId="49" fontId="42" fillId="0" borderId="45" xfId="0" applyNumberFormat="1" applyFont="1" applyBorder="1" applyAlignment="1">
      <alignment horizontal="center" vertical="center" wrapText="1"/>
    </xf>
    <xf numFmtId="49" fontId="42" fillId="0" borderId="46" xfId="0" applyNumberFormat="1" applyFont="1" applyBorder="1" applyAlignment="1">
      <alignment horizontal="center" vertical="center" wrapText="1"/>
    </xf>
    <xf numFmtId="38" fontId="38" fillId="0" borderId="45" xfId="4" applyFont="1" applyFill="1" applyBorder="1" applyAlignment="1">
      <alignment horizontal="right" vertical="center" shrinkToFit="1"/>
    </xf>
    <xf numFmtId="38" fontId="38" fillId="0" borderId="46" xfId="4" applyFont="1" applyFill="1" applyBorder="1" applyAlignment="1">
      <alignment horizontal="right" vertical="center" shrinkToFit="1"/>
    </xf>
    <xf numFmtId="38" fontId="38" fillId="0" borderId="47" xfId="4" applyFont="1" applyFill="1" applyBorder="1" applyAlignment="1">
      <alignment horizontal="right" vertical="center" shrinkToFit="1"/>
    </xf>
    <xf numFmtId="0" fontId="23" fillId="0" borderId="41" xfId="0" applyFont="1" applyBorder="1" applyAlignment="1">
      <alignment horizontal="center" vertical="center"/>
    </xf>
    <xf numFmtId="176" fontId="14" fillId="0" borderId="1" xfId="0" applyNumberFormat="1" applyFont="1" applyBorder="1" applyAlignment="1">
      <alignment vertical="center" shrinkToFit="1"/>
    </xf>
    <xf numFmtId="176" fontId="14" fillId="0" borderId="2" xfId="0" applyNumberFormat="1" applyFont="1" applyBorder="1" applyAlignment="1">
      <alignment vertical="center" shrinkToFit="1"/>
    </xf>
    <xf numFmtId="178" fontId="14" fillId="0" borderId="1" xfId="0" applyNumberFormat="1" applyFont="1" applyBorder="1" applyAlignment="1">
      <alignment horizontal="center" vertical="center" shrinkToFit="1"/>
    </xf>
    <xf numFmtId="178" fontId="14" fillId="0" borderId="2" xfId="0" applyNumberFormat="1" applyFont="1" applyBorder="1" applyAlignment="1">
      <alignment horizontal="center" vertical="center" shrinkToFit="1"/>
    </xf>
    <xf numFmtId="0" fontId="36" fillId="4" borderId="1" xfId="0" applyFont="1" applyFill="1" applyBorder="1" applyAlignment="1" applyProtection="1">
      <alignment horizontal="center" vertical="center" wrapText="1"/>
      <protection locked="0"/>
    </xf>
    <xf numFmtId="0" fontId="36" fillId="4" borderId="2" xfId="0"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wrapText="1"/>
      <protection locked="0"/>
    </xf>
    <xf numFmtId="0" fontId="37" fillId="0" borderId="2" xfId="0" applyFont="1" applyBorder="1" applyAlignment="1">
      <alignment horizontal="left" vertical="top" wrapText="1"/>
    </xf>
    <xf numFmtId="0" fontId="37" fillId="0" borderId="3" xfId="0" applyFont="1" applyBorder="1" applyAlignment="1">
      <alignment horizontal="left" vertical="top" wrapText="1"/>
    </xf>
    <xf numFmtId="0" fontId="39" fillId="0" borderId="5" xfId="0" applyFont="1" applyBorder="1" applyAlignment="1">
      <alignment horizontal="left" vertical="center" wrapText="1"/>
    </xf>
    <xf numFmtId="0" fontId="39" fillId="0" borderId="6" xfId="0" applyFont="1" applyBorder="1" applyAlignment="1">
      <alignment horizontal="left" vertical="center" wrapText="1"/>
    </xf>
    <xf numFmtId="0" fontId="18" fillId="2" borderId="51" xfId="0" applyFont="1" applyFill="1" applyBorder="1" applyAlignment="1">
      <alignment horizontal="left" vertical="center" wrapText="1"/>
    </xf>
    <xf numFmtId="0" fontId="18" fillId="2" borderId="0" xfId="0" applyFont="1" applyFill="1" applyAlignment="1">
      <alignment horizontal="left" vertical="center"/>
    </xf>
    <xf numFmtId="0" fontId="18" fillId="2" borderId="51" xfId="0" applyFont="1" applyFill="1" applyBorder="1" applyAlignment="1">
      <alignment horizontal="left"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177" fontId="10" fillId="0" borderId="18" xfId="4" applyNumberFormat="1" applyFont="1" applyFill="1" applyBorder="1" applyAlignment="1">
      <alignment vertical="center" shrinkToFit="1"/>
    </xf>
    <xf numFmtId="49" fontId="11" fillId="0" borderId="47" xfId="0" applyNumberFormat="1" applyFont="1" applyBorder="1" applyAlignment="1">
      <alignment horizontal="center" vertical="center" wrapText="1"/>
    </xf>
    <xf numFmtId="177" fontId="12" fillId="0" borderId="45" xfId="4" applyNumberFormat="1" applyFont="1" applyFill="1" applyBorder="1" applyAlignment="1">
      <alignment vertical="center" shrinkToFit="1"/>
    </xf>
    <xf numFmtId="177" fontId="12" fillId="0" borderId="46" xfId="4" applyNumberFormat="1" applyFont="1" applyFill="1" applyBorder="1" applyAlignment="1">
      <alignment vertical="center" shrinkToFit="1"/>
    </xf>
    <xf numFmtId="177" fontId="12" fillId="0" borderId="47" xfId="4" applyNumberFormat="1" applyFont="1" applyFill="1" applyBorder="1" applyAlignment="1">
      <alignment vertical="center" shrinkToFit="1"/>
    </xf>
    <xf numFmtId="0" fontId="36" fillId="5" borderId="4" xfId="0" applyFont="1" applyFill="1" applyBorder="1" applyAlignment="1">
      <alignment horizontal="center" vertical="center" shrinkToFit="1"/>
    </xf>
    <xf numFmtId="0" fontId="36" fillId="5" borderId="11" xfId="0" applyFont="1" applyFill="1" applyBorder="1" applyAlignment="1">
      <alignment horizontal="center" vertical="center" shrinkToFit="1"/>
    </xf>
    <xf numFmtId="0" fontId="36" fillId="0" borderId="8" xfId="0" applyFont="1" applyBorder="1" applyAlignment="1">
      <alignment horizontal="center" vertical="center"/>
    </xf>
    <xf numFmtId="0" fontId="36" fillId="0" borderId="12" xfId="0" applyFont="1" applyBorder="1" applyAlignment="1">
      <alignment horizontal="center" vertical="center"/>
    </xf>
    <xf numFmtId="0" fontId="36" fillId="0" borderId="15" xfId="0" applyFont="1" applyBorder="1" applyAlignment="1">
      <alignment horizontal="center" vertical="center"/>
    </xf>
    <xf numFmtId="0" fontId="36" fillId="0" borderId="7" xfId="0" applyFont="1" applyBorder="1" applyAlignment="1">
      <alignment horizontal="center" vertical="center"/>
    </xf>
    <xf numFmtId="0" fontId="42" fillId="0" borderId="76" xfId="0" applyFont="1" applyBorder="1" applyAlignment="1">
      <alignment horizontal="left" vertical="center" wrapText="1"/>
    </xf>
    <xf numFmtId="0" fontId="42" fillId="0" borderId="25" xfId="0" applyFont="1" applyBorder="1" applyAlignment="1">
      <alignment horizontal="left" vertical="center" wrapText="1"/>
    </xf>
    <xf numFmtId="0" fontId="42" fillId="0" borderId="77" xfId="0" applyFont="1" applyBorder="1" applyAlignment="1">
      <alignment horizontal="left" vertical="center" wrapText="1"/>
    </xf>
    <xf numFmtId="0" fontId="42" fillId="0" borderId="72" xfId="0" applyFont="1" applyBorder="1" applyAlignment="1">
      <alignment horizontal="left" vertical="center" wrapText="1"/>
    </xf>
    <xf numFmtId="0" fontId="42" fillId="0" borderId="0" xfId="0" applyFont="1" applyAlignment="1">
      <alignment horizontal="left" vertical="center" wrapText="1"/>
    </xf>
    <xf numFmtId="0" fontId="42" fillId="0" borderId="78" xfId="0" applyFont="1" applyBorder="1" applyAlignment="1">
      <alignment horizontal="left" vertical="center" wrapText="1"/>
    </xf>
    <xf numFmtId="0" fontId="42" fillId="0" borderId="79" xfId="0" applyFont="1" applyBorder="1" applyAlignment="1">
      <alignment horizontal="left" vertical="center" wrapText="1"/>
    </xf>
    <xf numFmtId="0" fontId="42" fillId="0" borderId="28" xfId="0" applyFont="1" applyBorder="1" applyAlignment="1">
      <alignment horizontal="left" vertical="center" wrapText="1"/>
    </xf>
    <xf numFmtId="0" fontId="42" fillId="0" borderId="80" xfId="0" applyFont="1" applyBorder="1" applyAlignment="1">
      <alignment horizontal="left" vertical="center" wrapText="1"/>
    </xf>
    <xf numFmtId="0" fontId="36" fillId="0" borderId="11" xfId="0" applyFont="1" applyBorder="1" applyAlignment="1">
      <alignment horizontal="center" vertical="center"/>
    </xf>
    <xf numFmtId="0" fontId="36" fillId="5" borderId="5" xfId="0" applyFont="1" applyFill="1" applyBorder="1" applyAlignment="1">
      <alignment horizontal="center" vertical="center" shrinkToFit="1"/>
    </xf>
    <xf numFmtId="0" fontId="36" fillId="5" borderId="6" xfId="0" applyFont="1" applyFill="1" applyBorder="1" applyAlignment="1">
      <alignment horizontal="center" vertical="center" shrinkToFit="1"/>
    </xf>
    <xf numFmtId="0" fontId="36" fillId="5" borderId="8" xfId="0" applyFont="1" applyFill="1" applyBorder="1" applyAlignment="1">
      <alignment horizontal="center" vertical="center" shrinkToFit="1"/>
    </xf>
    <xf numFmtId="0" fontId="36" fillId="5" borderId="12" xfId="0" applyFont="1" applyFill="1" applyBorder="1" applyAlignment="1">
      <alignment horizontal="center" vertical="center" shrinkToFit="1"/>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9" xfId="0" applyFont="1" applyBorder="1" applyAlignment="1">
      <alignment horizontal="center" vertical="center"/>
    </xf>
    <xf numFmtId="0" fontId="36" fillId="0" borderId="0" xfId="0" applyFont="1" applyAlignment="1">
      <alignment horizontal="center" vertical="center"/>
    </xf>
    <xf numFmtId="0" fontId="36" fillId="0" borderId="57" xfId="0" applyFont="1" applyBorder="1" applyAlignment="1">
      <alignment horizontal="center" vertical="center"/>
    </xf>
    <xf numFmtId="0" fontId="36" fillId="0" borderId="56" xfId="0" applyFont="1" applyBorder="1" applyAlignment="1">
      <alignment horizontal="center" vertical="center"/>
    </xf>
    <xf numFmtId="0" fontId="36"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36"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179" fontId="44" fillId="0" borderId="1" xfId="0" applyNumberFormat="1" applyFont="1" applyBorder="1" applyAlignment="1">
      <alignment horizontal="center" vertical="center" wrapText="1"/>
    </xf>
    <xf numFmtId="179" fontId="44" fillId="0" borderId="2" xfId="0" applyNumberFormat="1" applyFont="1" applyBorder="1" applyAlignment="1">
      <alignment horizontal="center" vertical="center" wrapText="1"/>
    </xf>
    <xf numFmtId="179" fontId="44" fillId="0" borderId="3" xfId="0" applyNumberFormat="1" applyFont="1" applyBorder="1" applyAlignment="1">
      <alignment horizontal="center" vertical="center"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38" fontId="38" fillId="0" borderId="4" xfId="4" applyFont="1" applyFill="1" applyBorder="1" applyAlignment="1">
      <alignment horizontal="center" vertical="center"/>
    </xf>
    <xf numFmtId="38" fontId="38" fillId="0" borderId="5" xfId="4" applyFont="1" applyFill="1" applyBorder="1" applyAlignment="1">
      <alignment horizontal="center" vertical="center"/>
    </xf>
    <xf numFmtId="38" fontId="38" fillId="0" borderId="6" xfId="4" applyFont="1" applyFill="1" applyBorder="1" applyAlignment="1">
      <alignment horizontal="center" vertical="center"/>
    </xf>
    <xf numFmtId="38" fontId="38" fillId="0" borderId="36" xfId="4" applyFont="1" applyFill="1" applyBorder="1" applyAlignment="1">
      <alignment horizontal="center" vertical="center"/>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3" fontId="38" fillId="0" borderId="4" xfId="0" applyNumberFormat="1" applyFont="1" applyBorder="1" applyAlignment="1">
      <alignment horizontal="center" vertical="center"/>
    </xf>
    <xf numFmtId="3" fontId="38" fillId="0" borderId="5" xfId="0" applyNumberFormat="1" applyFont="1" applyBorder="1" applyAlignment="1">
      <alignment horizontal="center" vertical="center"/>
    </xf>
    <xf numFmtId="3" fontId="38" fillId="0" borderId="6" xfId="0" applyNumberFormat="1" applyFont="1" applyBorder="1" applyAlignment="1">
      <alignment horizontal="center" vertical="center"/>
    </xf>
    <xf numFmtId="38" fontId="38" fillId="5" borderId="4" xfId="4" applyFont="1" applyFill="1" applyBorder="1" applyAlignment="1">
      <alignment horizontal="center" vertical="center"/>
    </xf>
    <xf numFmtId="38" fontId="38" fillId="5" borderId="5" xfId="4" applyFont="1" applyFill="1" applyBorder="1" applyAlignment="1">
      <alignment horizontal="center" vertical="center"/>
    </xf>
    <xf numFmtId="38" fontId="38" fillId="5" borderId="6" xfId="4" applyFont="1" applyFill="1" applyBorder="1" applyAlignment="1">
      <alignment horizontal="center" vertical="center"/>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38" fillId="0" borderId="42" xfId="0" applyFont="1" applyBorder="1" applyAlignment="1">
      <alignment horizontal="center" vertical="center"/>
    </xf>
    <xf numFmtId="38" fontId="38" fillId="0" borderId="45" xfId="4" applyFont="1" applyFill="1" applyBorder="1" applyAlignment="1">
      <alignment horizontal="center" vertical="center"/>
    </xf>
    <xf numFmtId="38" fontId="38" fillId="0" borderId="46" xfId="4" applyFont="1" applyFill="1" applyBorder="1" applyAlignment="1">
      <alignment horizontal="center" vertical="center"/>
    </xf>
    <xf numFmtId="38" fontId="38" fillId="0" borderId="47" xfId="4" applyFont="1" applyFill="1" applyBorder="1" applyAlignment="1">
      <alignment horizontal="center" vertical="center"/>
    </xf>
    <xf numFmtId="3" fontId="38" fillId="0" borderId="59" xfId="0" applyNumberFormat="1" applyFont="1" applyBorder="1" applyAlignment="1">
      <alignment horizontal="center" vertical="center"/>
    </xf>
    <xf numFmtId="3" fontId="38" fillId="0" borderId="60" xfId="0" applyNumberFormat="1" applyFont="1" applyBorder="1" applyAlignment="1">
      <alignment horizontal="center" vertical="center"/>
    </xf>
    <xf numFmtId="3" fontId="38" fillId="0" borderId="42" xfId="0" applyNumberFormat="1"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38" fillId="0" borderId="66" xfId="0" applyFont="1" applyBorder="1" applyAlignment="1">
      <alignment horizontal="center" vertical="center"/>
    </xf>
    <xf numFmtId="38" fontId="38" fillId="0" borderId="67" xfId="4" applyFont="1" applyFill="1" applyBorder="1" applyAlignment="1">
      <alignment horizontal="center" vertical="center"/>
    </xf>
    <xf numFmtId="38" fontId="38" fillId="0" borderId="68" xfId="4" applyFont="1" applyFill="1" applyBorder="1" applyAlignment="1">
      <alignment horizontal="center" vertical="center"/>
    </xf>
    <xf numFmtId="38" fontId="38" fillId="0" borderId="69" xfId="4" applyFont="1" applyFill="1" applyBorder="1" applyAlignment="1">
      <alignment horizontal="center" vertical="center"/>
    </xf>
    <xf numFmtId="38" fontId="38" fillId="0" borderId="58" xfId="4" applyFont="1" applyFill="1" applyBorder="1" applyAlignment="1">
      <alignment horizontal="center" vertical="center"/>
    </xf>
    <xf numFmtId="38" fontId="38" fillId="0" borderId="4" xfId="4" applyFont="1" applyBorder="1" applyAlignment="1">
      <alignment horizontal="right" vertical="center"/>
    </xf>
    <xf numFmtId="38" fontId="38" fillId="0" borderId="5" xfId="4" applyFont="1" applyBorder="1" applyAlignment="1">
      <alignment horizontal="right" vertical="center"/>
    </xf>
    <xf numFmtId="38" fontId="38" fillId="0" borderId="11" xfId="4" applyFont="1" applyBorder="1" applyAlignment="1">
      <alignment horizontal="right" vertical="center"/>
    </xf>
    <xf numFmtId="38" fontId="38" fillId="0" borderId="8" xfId="4" applyFont="1" applyBorder="1" applyAlignment="1">
      <alignment horizontal="right"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2" xfId="0" applyFont="1" applyBorder="1" applyAlignment="1">
      <alignment horizontal="center" vertical="center"/>
    </xf>
    <xf numFmtId="0" fontId="45" fillId="0" borderId="4" xfId="0" applyFont="1" applyBorder="1" applyAlignment="1">
      <alignment horizontal="left" vertical="center" shrinkToFit="1"/>
    </xf>
    <xf numFmtId="0" fontId="45" fillId="0" borderId="5" xfId="0" applyFont="1" applyBorder="1" applyAlignment="1">
      <alignment horizontal="left" vertical="center" shrinkToFit="1"/>
    </xf>
    <xf numFmtId="0" fontId="45" fillId="0" borderId="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7" xfId="0" applyFont="1" applyBorder="1" applyAlignment="1">
      <alignment horizontal="left" vertical="center" shrinkToFit="1"/>
    </xf>
    <xf numFmtId="0" fontId="45" fillId="0" borderId="17" xfId="0" applyFont="1" applyBorder="1" applyAlignment="1">
      <alignment horizontal="left" vertical="center" shrinkToFit="1"/>
    </xf>
    <xf numFmtId="0" fontId="44" fillId="0" borderId="0" xfId="0" applyFont="1" applyAlignment="1">
      <alignment horizontal="center" vertical="center"/>
    </xf>
    <xf numFmtId="38" fontId="38" fillId="0" borderId="18" xfId="4" applyFont="1" applyFill="1" applyBorder="1" applyAlignment="1">
      <alignment horizontal="center" vertical="center"/>
    </xf>
    <xf numFmtId="180" fontId="38" fillId="0" borderId="0" xfId="0" applyNumberFormat="1" applyFont="1" applyAlignment="1">
      <alignment horizontal="center" vertical="center"/>
    </xf>
    <xf numFmtId="0" fontId="38" fillId="5" borderId="0" xfId="0" applyFont="1" applyFill="1" applyAlignment="1">
      <alignment horizontal="center" vertical="center"/>
    </xf>
    <xf numFmtId="180" fontId="38" fillId="5" borderId="0" xfId="0" applyNumberFormat="1" applyFont="1" applyFill="1" applyAlignment="1">
      <alignment horizontal="center" vertical="center"/>
    </xf>
    <xf numFmtId="38" fontId="38" fillId="5" borderId="1" xfId="4" applyFont="1" applyFill="1" applyBorder="1" applyAlignment="1">
      <alignment horizontal="center" vertical="center" shrinkToFit="1"/>
    </xf>
    <xf numFmtId="38" fontId="38" fillId="5" borderId="2" xfId="4" applyFont="1" applyFill="1" applyBorder="1" applyAlignment="1">
      <alignment horizontal="center" vertical="center" shrinkToFit="1"/>
    </xf>
    <xf numFmtId="38" fontId="38" fillId="5" borderId="110" xfId="4" applyFont="1" applyFill="1" applyBorder="1" applyAlignment="1">
      <alignment horizontal="center" vertical="center" shrinkToFit="1"/>
    </xf>
    <xf numFmtId="0" fontId="38" fillId="3" borderId="99" xfId="0" applyFont="1" applyFill="1" applyBorder="1" applyAlignment="1">
      <alignment horizontal="center" vertical="center" shrinkToFit="1"/>
    </xf>
    <xf numFmtId="0" fontId="38" fillId="3" borderId="3" xfId="0" applyFont="1" applyFill="1" applyBorder="1" applyAlignment="1">
      <alignment horizontal="center" vertical="center" shrinkToFit="1"/>
    </xf>
    <xf numFmtId="0" fontId="38" fillId="5" borderId="36" xfId="0" applyFont="1" applyFill="1" applyBorder="1" applyAlignment="1">
      <alignment horizontal="left" vertical="top" wrapText="1"/>
    </xf>
    <xf numFmtId="0" fontId="38" fillId="5" borderId="36" xfId="0" applyFont="1" applyFill="1" applyBorder="1" applyAlignment="1">
      <alignment horizontal="left" vertical="top"/>
    </xf>
    <xf numFmtId="0" fontId="38" fillId="10" borderId="120" xfId="0" applyFont="1" applyFill="1" applyBorder="1" applyAlignment="1">
      <alignment horizontal="left" vertical="center" wrapText="1"/>
    </xf>
    <xf numFmtId="0" fontId="38" fillId="10" borderId="139" xfId="0" applyFont="1" applyFill="1" applyBorder="1" applyAlignment="1">
      <alignment horizontal="left" vertical="center" wrapText="1"/>
    </xf>
    <xf numFmtId="0" fontId="38" fillId="10" borderId="121" xfId="0" applyFont="1" applyFill="1" applyBorder="1" applyAlignment="1">
      <alignment horizontal="left" vertical="center" wrapText="1"/>
    </xf>
    <xf numFmtId="0" fontId="38" fillId="10" borderId="125" xfId="0" applyFont="1" applyFill="1" applyBorder="1" applyAlignment="1">
      <alignment horizontal="left" vertical="center" wrapText="1"/>
    </xf>
    <xf numFmtId="0" fontId="38" fillId="10" borderId="0" xfId="0" applyFont="1" applyFill="1" applyBorder="1" applyAlignment="1">
      <alignment horizontal="left" vertical="center" wrapText="1"/>
    </xf>
    <xf numFmtId="0" fontId="38" fillId="10" borderId="140" xfId="0" applyFont="1" applyFill="1" applyBorder="1" applyAlignment="1">
      <alignment horizontal="left" vertical="center" wrapText="1"/>
    </xf>
    <xf numFmtId="0" fontId="38" fillId="10" borderId="141" xfId="0" applyFont="1" applyFill="1" applyBorder="1" applyAlignment="1">
      <alignment horizontal="left" vertical="center" wrapText="1"/>
    </xf>
    <xf numFmtId="0" fontId="38" fillId="10" borderId="142" xfId="0" applyFont="1" applyFill="1" applyBorder="1" applyAlignment="1">
      <alignment horizontal="left" vertical="center" wrapText="1"/>
    </xf>
    <xf numFmtId="0" fontId="38" fillId="10" borderId="143" xfId="0" applyFont="1" applyFill="1" applyBorder="1" applyAlignment="1">
      <alignment horizontal="left" vertical="center" wrapText="1"/>
    </xf>
    <xf numFmtId="0" fontId="38" fillId="4" borderId="1" xfId="0" applyFont="1" applyFill="1" applyBorder="1" applyAlignment="1">
      <alignment horizontal="center" vertical="center" shrinkToFit="1"/>
    </xf>
    <xf numFmtId="0" fontId="38" fillId="4" borderId="2" xfId="0" applyFont="1" applyFill="1" applyBorder="1" applyAlignment="1">
      <alignment horizontal="center" vertical="center" shrinkToFit="1"/>
    </xf>
    <xf numFmtId="0" fontId="38" fillId="4" borderId="3" xfId="0" applyFont="1" applyFill="1" applyBorder="1" applyAlignment="1">
      <alignment horizontal="center" vertical="center" shrinkToFit="1"/>
    </xf>
    <xf numFmtId="0" fontId="38" fillId="5" borderId="1" xfId="0" applyFont="1" applyFill="1" applyBorder="1" applyAlignment="1">
      <alignment horizontal="center" vertical="center" shrinkToFit="1"/>
    </xf>
    <xf numFmtId="0" fontId="38" fillId="5" borderId="2" xfId="0" applyFont="1" applyFill="1" applyBorder="1" applyAlignment="1">
      <alignment horizontal="center" vertical="center" shrinkToFit="1"/>
    </xf>
    <xf numFmtId="0" fontId="38" fillId="5" borderId="3" xfId="0" applyFont="1" applyFill="1" applyBorder="1" applyAlignment="1">
      <alignment horizontal="center" vertical="center" shrinkToFit="1"/>
    </xf>
    <xf numFmtId="38" fontId="38" fillId="5" borderId="3" xfId="4" applyFont="1" applyFill="1" applyBorder="1" applyAlignment="1">
      <alignment horizontal="center" vertical="center" shrinkToFit="1"/>
    </xf>
    <xf numFmtId="38" fontId="38" fillId="3" borderId="1" xfId="4" applyFont="1" applyFill="1" applyBorder="1" applyAlignment="1">
      <alignment horizontal="center" vertical="center" shrinkToFit="1"/>
    </xf>
    <xf numFmtId="38" fontId="38" fillId="3" borderId="2" xfId="4" applyFont="1" applyFill="1" applyBorder="1" applyAlignment="1">
      <alignment horizontal="center" vertical="center" shrinkToFit="1"/>
    </xf>
    <xf numFmtId="38" fontId="38" fillId="3" borderId="132" xfId="4" applyFont="1" applyFill="1" applyBorder="1" applyAlignment="1">
      <alignment horizontal="center" vertical="center" shrinkToFit="1"/>
    </xf>
    <xf numFmtId="0" fontId="38" fillId="4" borderId="108" xfId="0" applyFont="1" applyFill="1" applyBorder="1" applyAlignment="1">
      <alignment horizontal="center" vertical="center" shrinkToFit="1"/>
    </xf>
    <xf numFmtId="0" fontId="38" fillId="0" borderId="1"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3" xfId="0" applyFont="1" applyBorder="1" applyAlignment="1">
      <alignment horizontal="center" vertical="center" shrinkToFit="1"/>
    </xf>
    <xf numFmtId="0" fontId="38" fillId="4" borderId="36" xfId="0" applyFont="1" applyFill="1" applyBorder="1" applyAlignment="1">
      <alignment horizontal="center" vertical="center" shrinkToFit="1"/>
    </xf>
    <xf numFmtId="0" fontId="38" fillId="5" borderId="36" xfId="0" applyFont="1" applyFill="1" applyBorder="1" applyAlignment="1">
      <alignment horizontal="center" vertical="center" shrinkToFit="1"/>
    </xf>
    <xf numFmtId="38" fontId="38" fillId="5" borderId="36" xfId="4" applyFont="1" applyFill="1" applyBorder="1" applyAlignment="1">
      <alignment horizontal="center" vertical="center" shrinkToFit="1"/>
    </xf>
    <xf numFmtId="38" fontId="38" fillId="3" borderId="36" xfId="4" applyFont="1" applyFill="1" applyBorder="1" applyAlignment="1">
      <alignment horizontal="center" vertical="center" shrinkToFit="1"/>
    </xf>
    <xf numFmtId="0" fontId="38" fillId="0" borderId="99"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36" xfId="0" applyFont="1" applyBorder="1" applyAlignment="1">
      <alignment horizontal="center" vertical="center" shrinkToFit="1"/>
    </xf>
    <xf numFmtId="0" fontId="38" fillId="0" borderId="108" xfId="0" applyFont="1" applyBorder="1" applyAlignment="1">
      <alignment horizontal="center" vertical="center" shrinkToFit="1"/>
    </xf>
    <xf numFmtId="0" fontId="38" fillId="0" borderId="59" xfId="0" applyFont="1" applyBorder="1" applyAlignment="1">
      <alignment horizontal="center" vertical="center" shrinkToFit="1"/>
    </xf>
    <xf numFmtId="0" fontId="38" fillId="0" borderId="60" xfId="0" applyFont="1" applyBorder="1" applyAlignment="1">
      <alignment horizontal="center" vertical="center" shrinkToFit="1"/>
    </xf>
    <xf numFmtId="0" fontId="38" fillId="0" borderId="42" xfId="0" applyFont="1" applyBorder="1" applyAlignment="1">
      <alignment horizontal="center" vertical="center" shrinkToFit="1"/>
    </xf>
    <xf numFmtId="38" fontId="38" fillId="0" borderId="59" xfId="4" applyFont="1" applyBorder="1" applyAlignment="1">
      <alignment horizontal="center" vertical="center" shrinkToFit="1"/>
    </xf>
    <xf numFmtId="38" fontId="38" fillId="0" borderId="60" xfId="4" applyFont="1" applyBorder="1" applyAlignment="1">
      <alignment horizontal="center" vertical="center" shrinkToFit="1"/>
    </xf>
    <xf numFmtId="38" fontId="38" fillId="0" borderId="42" xfId="4" applyFont="1" applyBorder="1" applyAlignment="1">
      <alignment horizontal="center" vertical="center" shrinkToFit="1"/>
    </xf>
    <xf numFmtId="0" fontId="38" fillId="0" borderId="45" xfId="0" applyFont="1" applyBorder="1" applyAlignment="1">
      <alignment horizontal="center" vertical="center" shrinkToFit="1"/>
    </xf>
    <xf numFmtId="0" fontId="38" fillId="0" borderId="46" xfId="0" applyFont="1" applyBorder="1" applyAlignment="1">
      <alignment horizontal="center" vertical="center" shrinkToFit="1"/>
    </xf>
    <xf numFmtId="0" fontId="38" fillId="0" borderId="47" xfId="0" applyFont="1" applyBorder="1" applyAlignment="1">
      <alignment horizontal="center" vertical="center" shrinkToFit="1"/>
    </xf>
    <xf numFmtId="0" fontId="38" fillId="0" borderId="70" xfId="0" applyFont="1" applyBorder="1" applyAlignment="1">
      <alignment horizontal="center" vertical="center" shrinkToFit="1"/>
    </xf>
    <xf numFmtId="38" fontId="38" fillId="0" borderId="70" xfId="4" applyFont="1" applyFill="1" applyBorder="1" applyAlignment="1">
      <alignment horizontal="center" vertical="center" shrinkToFit="1"/>
    </xf>
    <xf numFmtId="38" fontId="38" fillId="0" borderId="58" xfId="4" applyFont="1" applyFill="1" applyBorder="1" applyAlignment="1">
      <alignment horizontal="center" vertical="center" shrinkToFit="1"/>
    </xf>
    <xf numFmtId="38" fontId="38" fillId="0" borderId="45" xfId="4" applyFont="1" applyFill="1" applyBorder="1" applyAlignment="1">
      <alignment horizontal="center" vertical="center" shrinkToFit="1"/>
    </xf>
    <xf numFmtId="0" fontId="38" fillId="0" borderId="109" xfId="0" applyFont="1" applyBorder="1" applyAlignment="1">
      <alignment horizontal="center" vertical="center" shrinkToFit="1"/>
    </xf>
    <xf numFmtId="181" fontId="38" fillId="5" borderId="1" xfId="0" applyNumberFormat="1" applyFont="1" applyFill="1" applyBorder="1" applyAlignment="1">
      <alignment horizontal="center" vertical="center" shrinkToFit="1"/>
    </xf>
    <xf numFmtId="181" fontId="38" fillId="5" borderId="2" xfId="0" applyNumberFormat="1" applyFont="1" applyFill="1" applyBorder="1" applyAlignment="1">
      <alignment horizontal="center" vertical="center" shrinkToFit="1"/>
    </xf>
    <xf numFmtId="181" fontId="38" fillId="5" borderId="3" xfId="0" applyNumberFormat="1" applyFont="1" applyFill="1" applyBorder="1" applyAlignment="1">
      <alignment horizontal="center" vertical="center" shrinkToFit="1"/>
    </xf>
    <xf numFmtId="38" fontId="38" fillId="0" borderId="1" xfId="4" applyFont="1" applyFill="1" applyBorder="1" applyAlignment="1">
      <alignment horizontal="center" vertical="center" shrinkToFit="1"/>
    </xf>
    <xf numFmtId="38" fontId="38" fillId="0" borderId="2" xfId="4" applyFont="1" applyFill="1" applyBorder="1" applyAlignment="1">
      <alignment horizontal="center" vertical="center" shrinkToFit="1"/>
    </xf>
    <xf numFmtId="0" fontId="38" fillId="5" borderId="108" xfId="0" applyFont="1" applyFill="1" applyBorder="1" applyAlignment="1">
      <alignment horizontal="center" vertical="center" shrinkToFit="1"/>
    </xf>
    <xf numFmtId="181" fontId="38" fillId="5" borderId="18" xfId="0" applyNumberFormat="1" applyFont="1" applyFill="1" applyBorder="1" applyAlignment="1">
      <alignment horizontal="center" vertical="center" shrinkToFit="1"/>
    </xf>
    <xf numFmtId="0" fontId="38" fillId="5" borderId="18" xfId="0" applyFont="1" applyFill="1" applyBorder="1" applyAlignment="1">
      <alignment horizontal="center" vertical="center" shrinkToFit="1"/>
    </xf>
    <xf numFmtId="0" fontId="38" fillId="0" borderId="111" xfId="0" applyFont="1" applyFill="1" applyBorder="1" applyAlignment="1">
      <alignment horizontal="center" vertical="center" shrinkToFit="1"/>
    </xf>
    <xf numFmtId="0" fontId="38" fillId="0" borderId="92" xfId="0" applyFont="1" applyFill="1" applyBorder="1" applyAlignment="1">
      <alignment horizontal="center" vertical="center" shrinkToFit="1"/>
    </xf>
    <xf numFmtId="38" fontId="38" fillId="5" borderId="107" xfId="4" applyFont="1" applyFill="1" applyBorder="1" applyAlignment="1">
      <alignment horizontal="center" vertical="center" shrinkToFit="1"/>
    </xf>
    <xf numFmtId="38" fontId="38" fillId="5" borderId="92" xfId="4" applyFont="1" applyFill="1" applyBorder="1" applyAlignment="1">
      <alignment horizontal="center" vertical="center" shrinkToFit="1"/>
    </xf>
    <xf numFmtId="38" fontId="38" fillId="5" borderId="112" xfId="4" applyFont="1" applyFill="1" applyBorder="1" applyAlignment="1">
      <alignment horizontal="center" vertical="center" shrinkToFit="1"/>
    </xf>
    <xf numFmtId="0" fontId="38" fillId="5" borderId="113" xfId="0" applyFont="1" applyFill="1" applyBorder="1" applyAlignment="1">
      <alignment horizontal="center" vertical="center" shrinkToFit="1"/>
    </xf>
    <xf numFmtId="0" fontId="38" fillId="5" borderId="92" xfId="0" applyFont="1" applyFill="1" applyBorder="1" applyAlignment="1">
      <alignment horizontal="center" vertical="center" shrinkToFit="1"/>
    </xf>
    <xf numFmtId="181" fontId="38" fillId="0" borderId="70" xfId="0" applyNumberFormat="1" applyFont="1" applyBorder="1" applyAlignment="1">
      <alignment horizontal="center" vertical="center" shrinkToFit="1"/>
    </xf>
    <xf numFmtId="0" fontId="38" fillId="0" borderId="109" xfId="0" applyFont="1" applyFill="1" applyBorder="1" applyAlignment="1">
      <alignment horizontal="center" vertical="center" shrinkToFit="1"/>
    </xf>
    <xf numFmtId="0" fontId="38" fillId="0" borderId="60" xfId="0" applyFont="1" applyFill="1" applyBorder="1" applyAlignment="1">
      <alignment horizontal="center" vertical="center" shrinkToFit="1"/>
    </xf>
    <xf numFmtId="0" fontId="38" fillId="0" borderId="42" xfId="0" applyFont="1" applyFill="1" applyBorder="1" applyAlignment="1">
      <alignment horizontal="center" vertical="center" shrinkToFit="1"/>
    </xf>
    <xf numFmtId="0" fontId="38" fillId="4" borderId="113" xfId="0" applyFont="1" applyFill="1" applyBorder="1" applyAlignment="1">
      <alignment horizontal="center" vertical="center" shrinkToFit="1"/>
    </xf>
    <xf numFmtId="0" fontId="38" fillId="4" borderId="92" xfId="0" applyFont="1" applyFill="1" applyBorder="1" applyAlignment="1">
      <alignment horizontal="center" vertical="center" shrinkToFit="1"/>
    </xf>
    <xf numFmtId="0" fontId="38" fillId="4" borderId="61" xfId="0" applyFont="1" applyFill="1" applyBorder="1" applyAlignment="1">
      <alignment horizontal="center" vertical="center" shrinkToFit="1"/>
    </xf>
    <xf numFmtId="0" fontId="38" fillId="5" borderId="108" xfId="0" applyFont="1" applyFill="1" applyBorder="1" applyAlignment="1">
      <alignment horizontal="left" vertical="center" shrinkToFit="1"/>
    </xf>
    <xf numFmtId="0" fontId="38" fillId="5" borderId="2" xfId="0" applyFont="1" applyFill="1" applyBorder="1" applyAlignment="1">
      <alignment horizontal="left" vertical="center" shrinkToFit="1"/>
    </xf>
    <xf numFmtId="0" fontId="38" fillId="5" borderId="3" xfId="0" applyFont="1" applyFill="1" applyBorder="1" applyAlignment="1">
      <alignment horizontal="left" vertical="center" shrinkToFit="1"/>
    </xf>
    <xf numFmtId="0" fontId="38" fillId="5" borderId="113" xfId="0" applyFont="1" applyFill="1" applyBorder="1" applyAlignment="1">
      <alignment horizontal="left" vertical="center" shrinkToFit="1"/>
    </xf>
    <xf numFmtId="0" fontId="38" fillId="5" borderId="92" xfId="0" applyFont="1" applyFill="1" applyBorder="1" applyAlignment="1">
      <alignment horizontal="left" vertical="center" shrinkToFit="1"/>
    </xf>
    <xf numFmtId="0" fontId="38" fillId="5" borderId="61" xfId="0" applyFont="1" applyFill="1" applyBorder="1" applyAlignment="1">
      <alignment horizontal="left" vertical="center" shrinkToFit="1"/>
    </xf>
    <xf numFmtId="38" fontId="38" fillId="0" borderId="58" xfId="0" applyNumberFormat="1" applyFont="1" applyBorder="1" applyAlignment="1">
      <alignment horizontal="center" vertical="center" shrinkToFit="1"/>
    </xf>
    <xf numFmtId="0" fontId="38" fillId="0" borderId="58" xfId="0" applyFont="1" applyBorder="1" applyAlignment="1">
      <alignment horizontal="center" vertical="center" shrinkToFit="1"/>
    </xf>
    <xf numFmtId="38" fontId="38" fillId="0" borderId="114" xfId="4" applyFont="1" applyFill="1" applyBorder="1" applyAlignment="1">
      <alignment horizontal="center" vertical="center" shrinkToFit="1"/>
    </xf>
    <xf numFmtId="0" fontId="38" fillId="4" borderId="0" xfId="0" applyFont="1" applyFill="1" applyAlignment="1">
      <alignment vertical="center" shrinkToFit="1"/>
    </xf>
    <xf numFmtId="38" fontId="38" fillId="0" borderId="3" xfId="4" applyFont="1" applyFill="1" applyBorder="1" applyAlignment="1">
      <alignment horizontal="center" vertical="center" shrinkToFit="1"/>
    </xf>
    <xf numFmtId="0" fontId="38" fillId="0" borderId="0" xfId="0" applyFont="1" applyAlignment="1">
      <alignment horizontal="left" vertical="center" wrapText="1"/>
    </xf>
    <xf numFmtId="182" fontId="57" fillId="8" borderId="4" xfId="6" applyNumberFormat="1" applyFill="1" applyBorder="1" applyAlignment="1">
      <alignment horizontal="center" vertical="center"/>
    </xf>
    <xf numFmtId="182" fontId="57" fillId="8" borderId="9" xfId="6" applyNumberFormat="1" applyFill="1" applyBorder="1" applyAlignment="1">
      <alignment horizontal="center" vertical="center"/>
    </xf>
    <xf numFmtId="182" fontId="57" fillId="8" borderId="11" xfId="6" applyNumberFormat="1" applyFill="1" applyBorder="1" applyAlignment="1">
      <alignment horizontal="center" vertical="center"/>
    </xf>
    <xf numFmtId="0" fontId="57" fillId="8" borderId="36" xfId="6" applyFill="1" applyBorder="1" applyAlignment="1">
      <alignment horizontal="center" vertical="center" wrapText="1"/>
    </xf>
    <xf numFmtId="0" fontId="57" fillId="8" borderId="36" xfId="6" applyFill="1" applyBorder="1" applyAlignment="1">
      <alignment horizontal="center" vertical="center"/>
    </xf>
    <xf numFmtId="0" fontId="57" fillId="8" borderId="10" xfId="6" applyFill="1" applyBorder="1" applyAlignment="1">
      <alignment horizontal="center" vertical="center"/>
    </xf>
    <xf numFmtId="0" fontId="57" fillId="8" borderId="136" xfId="6" applyFill="1" applyBorder="1" applyAlignment="1">
      <alignment horizontal="center" vertical="center"/>
    </xf>
    <xf numFmtId="0" fontId="57" fillId="8" borderId="4" xfId="6" applyFill="1" applyBorder="1" applyAlignment="1">
      <alignment horizontal="center" vertical="center" wrapText="1"/>
    </xf>
    <xf numFmtId="0" fontId="57" fillId="8" borderId="9" xfId="6" applyFill="1" applyBorder="1" applyAlignment="1">
      <alignment horizontal="center" vertical="center" wrapText="1"/>
    </xf>
    <xf numFmtId="0" fontId="57" fillId="8" borderId="134" xfId="6" applyFill="1" applyBorder="1" applyAlignment="1">
      <alignment horizontal="center" vertical="center" wrapText="1"/>
    </xf>
    <xf numFmtId="0" fontId="57" fillId="8" borderId="129" xfId="6" applyFill="1" applyBorder="1" applyAlignment="1">
      <alignment horizontal="center" vertical="center" wrapText="1"/>
    </xf>
    <xf numFmtId="0" fontId="57" fillId="8" borderId="131" xfId="6" applyFill="1" applyBorder="1" applyAlignment="1">
      <alignment horizontal="center" vertical="center" wrapText="1"/>
    </xf>
    <xf numFmtId="0" fontId="57" fillId="8" borderId="135" xfId="6" applyFill="1" applyBorder="1" applyAlignment="1">
      <alignment horizontal="center" vertical="center" wrapText="1"/>
    </xf>
    <xf numFmtId="0" fontId="57" fillId="8" borderId="115" xfId="6" applyFill="1" applyBorder="1" applyAlignment="1">
      <alignment horizontal="center" vertical="center" wrapText="1"/>
    </xf>
    <xf numFmtId="0" fontId="57" fillId="8" borderId="126" xfId="6" applyFill="1" applyBorder="1" applyAlignment="1">
      <alignment horizontal="center" vertical="center" wrapText="1"/>
    </xf>
    <xf numFmtId="0" fontId="57" fillId="8" borderId="117" xfId="6" applyFill="1" applyBorder="1" applyAlignment="1">
      <alignment horizontal="center" vertical="center" shrinkToFit="1"/>
    </xf>
    <xf numFmtId="0" fontId="57" fillId="8" borderId="36" xfId="6" applyFill="1" applyBorder="1" applyAlignment="1">
      <alignment horizontal="center" vertical="center" shrinkToFit="1"/>
    </xf>
    <xf numFmtId="0" fontId="57" fillId="8" borderId="116" xfId="6" applyFill="1" applyBorder="1" applyAlignment="1">
      <alignment horizontal="center" vertical="center" wrapText="1"/>
    </xf>
    <xf numFmtId="0" fontId="57" fillId="8" borderId="3" xfId="6" applyFill="1" applyBorder="1" applyAlignment="1">
      <alignment horizontal="center" vertical="center" wrapText="1"/>
    </xf>
    <xf numFmtId="182" fontId="57" fillId="8" borderId="122" xfId="6" applyNumberFormat="1" applyFill="1" applyBorder="1" applyAlignment="1">
      <alignment horizontal="center" vertical="center"/>
    </xf>
    <xf numFmtId="182" fontId="57" fillId="8" borderId="2" xfId="6" applyNumberFormat="1" applyFill="1" applyBorder="1" applyAlignment="1">
      <alignment horizontal="center" vertical="center"/>
    </xf>
    <xf numFmtId="182" fontId="57" fillId="8" borderId="145" xfId="6" applyNumberFormat="1" applyFill="1" applyBorder="1" applyAlignment="1">
      <alignment horizontal="center" vertical="center"/>
    </xf>
    <xf numFmtId="182" fontId="57" fillId="8" borderId="153" xfId="6" applyNumberFormat="1" applyFill="1" applyBorder="1" applyAlignment="1">
      <alignment horizontal="center" vertical="center"/>
    </xf>
    <xf numFmtId="182" fontId="57" fillId="8" borderId="10" xfId="6" applyNumberFormat="1" applyFill="1" applyBorder="1" applyAlignment="1">
      <alignment horizontal="center" vertical="center"/>
    </xf>
    <xf numFmtId="182" fontId="57" fillId="8" borderId="12" xfId="6" applyNumberFormat="1" applyFill="1" applyBorder="1" applyAlignment="1">
      <alignment horizontal="center" vertical="center"/>
    </xf>
    <xf numFmtId="182" fontId="57" fillId="8" borderId="18" xfId="6" applyNumberFormat="1" applyFill="1" applyBorder="1" applyAlignment="1">
      <alignment horizontal="center" vertical="center"/>
    </xf>
    <xf numFmtId="182" fontId="57" fillId="8" borderId="20" xfId="6" applyNumberFormat="1" applyFill="1" applyBorder="1" applyAlignment="1">
      <alignment horizontal="center" vertical="center"/>
    </xf>
    <xf numFmtId="0" fontId="57" fillId="8" borderId="118" xfId="6" applyFill="1" applyBorder="1" applyAlignment="1">
      <alignment horizontal="center" vertical="center" wrapText="1" shrinkToFit="1"/>
    </xf>
    <xf numFmtId="0" fontId="57" fillId="8" borderId="19" xfId="6" applyFill="1" applyBorder="1" applyAlignment="1">
      <alignment horizontal="center" vertical="center" wrapText="1" shrinkToFit="1"/>
    </xf>
    <xf numFmtId="0" fontId="57" fillId="8" borderId="20" xfId="6" applyFill="1" applyBorder="1" applyAlignment="1">
      <alignment horizontal="center" vertical="center" wrapText="1" shrinkToFit="1"/>
    </xf>
    <xf numFmtId="0" fontId="57" fillId="8" borderId="118" xfId="6" applyFill="1" applyBorder="1" applyAlignment="1">
      <alignment horizontal="center" vertical="center" shrinkToFit="1"/>
    </xf>
    <xf numFmtId="0" fontId="57" fillId="8" borderId="19" xfId="6" applyFill="1" applyBorder="1" applyAlignment="1">
      <alignment horizontal="center" vertical="center" shrinkToFit="1"/>
    </xf>
    <xf numFmtId="0" fontId="57" fillId="8" borderId="20" xfId="6" applyFill="1" applyBorder="1" applyAlignment="1">
      <alignment horizontal="center" vertical="center" shrinkToFit="1"/>
    </xf>
    <xf numFmtId="0" fontId="57" fillId="8" borderId="119" xfId="6" applyFill="1" applyBorder="1" applyAlignment="1">
      <alignment horizontal="center" vertical="center"/>
    </xf>
    <xf numFmtId="0" fontId="57" fillId="8" borderId="127" xfId="6" applyFill="1" applyBorder="1" applyAlignment="1">
      <alignment horizontal="center" vertical="center"/>
    </xf>
    <xf numFmtId="0" fontId="57" fillId="8" borderId="117" xfId="6" applyFill="1" applyBorder="1" applyAlignment="1">
      <alignment horizontal="center" vertical="center" wrapText="1" shrinkToFit="1"/>
    </xf>
    <xf numFmtId="182" fontId="57" fillId="8" borderId="139" xfId="6" applyNumberFormat="1" applyFill="1" applyBorder="1" applyAlignment="1">
      <alignment horizontal="center" vertical="center"/>
    </xf>
    <xf numFmtId="182" fontId="57" fillId="8" borderId="0" xfId="6" applyNumberFormat="1" applyFill="1" applyBorder="1" applyAlignment="1">
      <alignment horizontal="center" vertical="center"/>
    </xf>
    <xf numFmtId="182" fontId="64" fillId="8" borderId="0" xfId="6" applyNumberFormat="1" applyFont="1" applyFill="1" applyBorder="1" applyAlignment="1">
      <alignment horizontal="center" vertical="center"/>
    </xf>
    <xf numFmtId="182" fontId="57" fillId="8" borderId="160" xfId="6" applyNumberFormat="1" applyFill="1" applyBorder="1" applyAlignment="1">
      <alignment horizontal="center" vertical="center"/>
    </xf>
    <xf numFmtId="182" fontId="57" fillId="8" borderId="133" xfId="6" applyNumberFormat="1" applyFill="1" applyBorder="1" applyAlignment="1">
      <alignment horizontal="center" vertical="center"/>
    </xf>
    <xf numFmtId="182" fontId="57" fillId="8" borderId="144" xfId="6" applyNumberFormat="1" applyFill="1" applyBorder="1" applyAlignment="1">
      <alignment horizontal="center" vertical="center"/>
    </xf>
    <xf numFmtId="183" fontId="59" fillId="8" borderId="0" xfId="6" applyNumberFormat="1" applyFont="1" applyFill="1" applyAlignment="1">
      <alignment horizontal="center" textRotation="255"/>
    </xf>
    <xf numFmtId="183" fontId="60" fillId="8" borderId="0" xfId="6" applyNumberFormat="1" applyFont="1" applyFill="1" applyAlignment="1">
      <alignment horizontal="center" textRotation="255"/>
    </xf>
    <xf numFmtId="0" fontId="57" fillId="8" borderId="4" xfId="6" applyFont="1" applyFill="1" applyBorder="1" applyAlignment="1">
      <alignment horizontal="left" vertical="center" wrapText="1"/>
    </xf>
    <xf numFmtId="0" fontId="62" fillId="8" borderId="5" xfId="6" applyFont="1" applyFill="1" applyBorder="1" applyAlignment="1">
      <alignment horizontal="left" vertical="center" wrapText="1"/>
    </xf>
    <xf numFmtId="0" fontId="62" fillId="8" borderId="6" xfId="6" applyFont="1" applyFill="1" applyBorder="1" applyAlignment="1">
      <alignment horizontal="left" vertical="center" wrapText="1"/>
    </xf>
    <xf numFmtId="0" fontId="57" fillId="8" borderId="3" xfId="6" applyFill="1" applyBorder="1" applyAlignment="1">
      <alignment horizontal="center" vertical="center"/>
    </xf>
    <xf numFmtId="0" fontId="57" fillId="8" borderId="116" xfId="6" applyFill="1" applyBorder="1" applyAlignment="1">
      <alignment horizontal="center" vertical="center" shrinkToFit="1"/>
    </xf>
    <xf numFmtId="0" fontId="57" fillId="8" borderId="3" xfId="6" applyFill="1" applyBorder="1" applyAlignment="1">
      <alignment horizontal="center" vertical="center" shrinkToFit="1"/>
    </xf>
    <xf numFmtId="182" fontId="57" fillId="8" borderId="123" xfId="6" applyNumberFormat="1" applyFill="1" applyBorder="1" applyAlignment="1">
      <alignment horizontal="center" vertical="center"/>
    </xf>
    <xf numFmtId="182" fontId="57" fillId="8" borderId="81" xfId="6" applyNumberFormat="1" applyFill="1" applyBorder="1" applyAlignment="1">
      <alignment horizontal="center" vertical="center"/>
    </xf>
    <xf numFmtId="0" fontId="62" fillId="8" borderId="6" xfId="6" applyFont="1" applyFill="1" applyBorder="1" applyAlignment="1">
      <alignment horizontal="center" vertical="center" wrapText="1"/>
    </xf>
    <xf numFmtId="0" fontId="62" fillId="8" borderId="10" xfId="6" applyFont="1" applyFill="1" applyBorder="1" applyAlignment="1">
      <alignment horizontal="center" vertical="center" wrapText="1"/>
    </xf>
    <xf numFmtId="0" fontId="62" fillId="8" borderId="36" xfId="6" applyFont="1" applyFill="1" applyBorder="1" applyAlignment="1">
      <alignment horizontal="center" vertical="center" wrapText="1"/>
    </xf>
    <xf numFmtId="38" fontId="0" fillId="8" borderId="129" xfId="8" applyFont="1" applyFill="1" applyBorder="1" applyAlignment="1">
      <alignment horizontal="center" vertical="center" wrapText="1"/>
    </xf>
    <xf numFmtId="38" fontId="0" fillId="8" borderId="131" xfId="8" applyFont="1" applyFill="1" applyBorder="1" applyAlignment="1">
      <alignment horizontal="center" vertical="center"/>
    </xf>
    <xf numFmtId="0" fontId="62" fillId="8" borderId="4" xfId="6" applyFont="1" applyFill="1" applyBorder="1" applyAlignment="1">
      <alignment horizontal="center" vertical="center" wrapText="1"/>
    </xf>
    <xf numFmtId="0" fontId="62" fillId="8" borderId="161" xfId="6" applyFont="1" applyFill="1" applyBorder="1" applyAlignment="1">
      <alignment horizontal="center" vertical="center" wrapText="1"/>
    </xf>
    <xf numFmtId="0" fontId="62" fillId="8" borderId="82" xfId="6" applyFont="1" applyFill="1" applyBorder="1" applyAlignment="1">
      <alignment horizontal="center" vertical="center" wrapText="1"/>
    </xf>
    <xf numFmtId="0" fontId="62" fillId="8" borderId="128" xfId="6" applyFont="1" applyFill="1" applyBorder="1" applyAlignment="1">
      <alignment horizontal="center" vertical="center" wrapText="1"/>
    </xf>
    <xf numFmtId="0" fontId="62" fillId="8" borderId="18" xfId="6" applyFont="1" applyFill="1" applyBorder="1" applyAlignment="1">
      <alignment horizontal="center" vertical="center" wrapText="1"/>
    </xf>
    <xf numFmtId="0" fontId="62" fillId="8" borderId="19" xfId="6" applyFont="1" applyFill="1" applyBorder="1" applyAlignment="1">
      <alignment horizontal="center" vertical="center" wrapText="1"/>
    </xf>
    <xf numFmtId="0" fontId="62" fillId="8" borderId="9" xfId="6" applyFont="1" applyFill="1" applyBorder="1" applyAlignment="1">
      <alignment horizontal="center" vertical="center" wrapText="1"/>
    </xf>
    <xf numFmtId="0" fontId="62" fillId="8" borderId="134" xfId="6" applyFont="1" applyFill="1" applyBorder="1" applyAlignment="1">
      <alignment horizontal="center" vertical="center" wrapText="1"/>
    </xf>
    <xf numFmtId="0" fontId="72" fillId="8" borderId="4" xfId="10" applyFont="1" applyFill="1" applyBorder="1" applyAlignment="1">
      <alignment horizontal="left" vertical="center" wrapText="1"/>
    </xf>
    <xf numFmtId="0" fontId="61" fillId="8" borderId="5" xfId="10" applyFont="1" applyFill="1" applyBorder="1" applyAlignment="1">
      <alignment horizontal="left" vertical="center" wrapText="1"/>
    </xf>
    <xf numFmtId="0" fontId="61" fillId="8" borderId="6" xfId="10" applyFont="1" applyFill="1" applyBorder="1" applyAlignment="1">
      <alignment horizontal="left" vertical="center" wrapText="1"/>
    </xf>
    <xf numFmtId="183" fontId="57" fillId="8" borderId="125" xfId="6" applyNumberFormat="1" applyFill="1" applyBorder="1" applyAlignment="1">
      <alignment horizontal="center" textRotation="255"/>
    </xf>
    <xf numFmtId="0" fontId="57" fillId="8" borderId="6" xfId="6" applyFill="1" applyBorder="1" applyAlignment="1">
      <alignment horizontal="center" vertical="center" wrapText="1"/>
    </xf>
    <xf numFmtId="0" fontId="57" fillId="8" borderId="10" xfId="6" applyFill="1" applyBorder="1" applyAlignment="1">
      <alignment horizontal="center" vertical="center" wrapText="1"/>
    </xf>
    <xf numFmtId="0" fontId="57" fillId="8" borderId="136" xfId="6" applyFill="1" applyBorder="1" applyAlignment="1">
      <alignment horizontal="center" vertical="center" wrapText="1"/>
    </xf>
    <xf numFmtId="0" fontId="57" fillId="8" borderId="18" xfId="6" applyFill="1" applyBorder="1" applyAlignment="1">
      <alignment horizontal="center" vertical="center" wrapText="1"/>
    </xf>
    <xf numFmtId="0" fontId="57" fillId="8" borderId="19" xfId="6" applyFill="1" applyBorder="1" applyAlignment="1">
      <alignment horizontal="center" vertical="center" wrapText="1"/>
    </xf>
    <xf numFmtId="0" fontId="57" fillId="8" borderId="155" xfId="6" applyFill="1" applyBorder="1" applyAlignment="1">
      <alignment horizontal="center" vertical="center" wrapText="1"/>
    </xf>
    <xf numFmtId="0" fontId="0" fillId="8" borderId="4" xfId="10" applyFont="1" applyFill="1" applyBorder="1" applyAlignment="1">
      <alignment horizontal="center" vertical="center" wrapText="1"/>
    </xf>
    <xf numFmtId="0" fontId="57" fillId="8" borderId="9" xfId="10" applyFill="1" applyBorder="1" applyAlignment="1">
      <alignment horizontal="center" vertical="center" wrapText="1"/>
    </xf>
    <xf numFmtId="0" fontId="57" fillId="8" borderId="134" xfId="10" applyFill="1" applyBorder="1" applyAlignment="1">
      <alignment horizontal="center" vertical="center" wrapText="1"/>
    </xf>
    <xf numFmtId="0" fontId="61" fillId="8" borderId="4" xfId="6" applyFont="1" applyFill="1" applyBorder="1" applyAlignment="1">
      <alignment horizontal="center" vertical="center" wrapText="1"/>
    </xf>
    <xf numFmtId="0" fontId="61" fillId="8" borderId="134" xfId="6" applyFont="1" applyFill="1" applyBorder="1" applyAlignment="1">
      <alignment horizontal="center" vertical="center" wrapText="1"/>
    </xf>
    <xf numFmtId="0" fontId="57" fillId="8" borderId="5" xfId="6" applyFill="1" applyBorder="1" applyAlignment="1">
      <alignment horizontal="center" vertical="center" wrapText="1"/>
    </xf>
    <xf numFmtId="0" fontId="57" fillId="8" borderId="0" xfId="6" applyFill="1" applyBorder="1" applyAlignment="1">
      <alignment horizontal="center" vertical="center" wrapText="1"/>
    </xf>
    <xf numFmtId="0" fontId="57" fillId="8" borderId="154" xfId="6" applyFill="1" applyBorder="1" applyAlignment="1">
      <alignment horizontal="center" vertical="center" wrapText="1"/>
    </xf>
  </cellXfs>
  <cellStyles count="11">
    <cellStyle name="パーセント 2" xfId="2" xr:uid="{00000000-0005-0000-0000-000000000000}"/>
    <cellStyle name="桁区切り" xfId="4" builtinId="6"/>
    <cellStyle name="桁区切り 2" xfId="1" xr:uid="{00000000-0005-0000-0000-000002000000}"/>
    <cellStyle name="桁区切り 3" xfId="7" xr:uid="{9006FDDE-A5BC-4BB8-8DE1-5745C57EF47C}"/>
    <cellStyle name="桁区切り 4" xfId="8" xr:uid="{2E2C98D5-4E90-44E0-B416-7451D9216DD4}"/>
    <cellStyle name="標準" xfId="0" builtinId="0"/>
    <cellStyle name="標準 2" xfId="3" xr:uid="{00000000-0005-0000-0000-000004000000}"/>
    <cellStyle name="標準 3" xfId="6" xr:uid="{91CBA871-6C1C-44FE-911B-CA68AD3F0B1B}"/>
    <cellStyle name="標準 3 2" xfId="5" xr:uid="{00000000-0005-0000-0000-000005000000}"/>
    <cellStyle name="標準 3 3" xfId="10" xr:uid="{31BC1F76-CEB3-4E98-92EF-7457CA3AC9AD}"/>
    <cellStyle name="標準 5" xfId="9" xr:uid="{6C54FA52-8BE7-469D-98E3-721723A0ADAF}"/>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s>
  <tableStyles count="0" defaultTableStyle="TableStyleMedium2" defaultPivotStyle="PivotStyleLight16"/>
  <colors>
    <mruColors>
      <color rgb="FFFFFFCC"/>
      <color rgb="FFCCFFCC"/>
      <color rgb="FFFFFF66"/>
      <color rgb="FFCCCCFF"/>
      <color rgb="FF0000FF"/>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57978</xdr:colOff>
      <xdr:row>0</xdr:row>
      <xdr:rowOff>24848</xdr:rowOff>
    </xdr:from>
    <xdr:to>
      <xdr:col>38</xdr:col>
      <xdr:colOff>127718</xdr:colOff>
      <xdr:row>2</xdr:row>
      <xdr:rowOff>9806</xdr:rowOff>
    </xdr:to>
    <xdr:sp macro="" textlink="">
      <xdr:nvSpPr>
        <xdr:cNvPr id="2" name="正方形/長方形 1">
          <a:extLst>
            <a:ext uri="{FF2B5EF4-FFF2-40B4-BE49-F238E27FC236}">
              <a16:creationId xmlns:a16="http://schemas.microsoft.com/office/drawing/2014/main" id="{3373725C-9604-441D-B09F-18358B92150F}"/>
            </a:ext>
          </a:extLst>
        </xdr:cNvPr>
        <xdr:cNvSpPr/>
      </xdr:nvSpPr>
      <xdr:spPr>
        <a:xfrm>
          <a:off x="5706717" y="24848"/>
          <a:ext cx="732349" cy="266567"/>
        </a:xfrm>
        <a:prstGeom prst="rect">
          <a:avLst/>
        </a:prstGeom>
        <a:ln w="254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582706</xdr:colOff>
      <xdr:row>0</xdr:row>
      <xdr:rowOff>56029</xdr:rowOff>
    </xdr:from>
    <xdr:to>
      <xdr:col>26</xdr:col>
      <xdr:colOff>577147</xdr:colOff>
      <xdr:row>2</xdr:row>
      <xdr:rowOff>5656</xdr:rowOff>
    </xdr:to>
    <xdr:sp macro="" textlink="">
      <xdr:nvSpPr>
        <xdr:cNvPr id="2" name="正方形/長方形 1">
          <a:extLst>
            <a:ext uri="{FF2B5EF4-FFF2-40B4-BE49-F238E27FC236}">
              <a16:creationId xmlns:a16="http://schemas.microsoft.com/office/drawing/2014/main" id="{31E745DF-4367-4709-B533-CE1EE3ED6CCD}"/>
            </a:ext>
          </a:extLst>
        </xdr:cNvPr>
        <xdr:cNvSpPr/>
      </xdr:nvSpPr>
      <xdr:spPr>
        <a:xfrm>
          <a:off x="16181294" y="56029"/>
          <a:ext cx="722824" cy="263392"/>
        </a:xfrm>
        <a:prstGeom prst="rect">
          <a:avLst/>
        </a:prstGeom>
        <a:ln w="254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a:extLst>
            <a:ext uri="{FF2B5EF4-FFF2-40B4-BE49-F238E27FC236}">
              <a16:creationId xmlns:a16="http://schemas.microsoft.com/office/drawing/2014/main" id="{DB8A422F-9F35-44F9-81E2-583B2DD05098}"/>
            </a:ext>
          </a:extLst>
        </xdr:cNvPr>
        <xdr:cNvSpPr/>
      </xdr:nvSpPr>
      <xdr:spPr>
        <a:xfrm>
          <a:off x="219075" y="3305175"/>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58</xdr:row>
      <xdr:rowOff>63500</xdr:rowOff>
    </xdr:from>
    <xdr:to>
      <xdr:col>1</xdr:col>
      <xdr:colOff>140804</xdr:colOff>
      <xdr:row>59</xdr:row>
      <xdr:rowOff>273327</xdr:rowOff>
    </xdr:to>
    <xdr:sp macro="" textlink="">
      <xdr:nvSpPr>
        <xdr:cNvPr id="3" name="左大かっこ 2">
          <a:extLst>
            <a:ext uri="{FF2B5EF4-FFF2-40B4-BE49-F238E27FC236}">
              <a16:creationId xmlns:a16="http://schemas.microsoft.com/office/drawing/2014/main" id="{84EC8C3E-DBB7-4F20-86BC-7B373D327AD7}"/>
            </a:ext>
          </a:extLst>
        </xdr:cNvPr>
        <xdr:cNvSpPr/>
      </xdr:nvSpPr>
      <xdr:spPr>
        <a:xfrm>
          <a:off x="219075" y="10763250"/>
          <a:ext cx="86829"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101929</xdr:colOff>
      <xdr:row>51</xdr:row>
      <xdr:rowOff>81999</xdr:rowOff>
    </xdr:from>
    <xdr:to>
      <xdr:col>38</xdr:col>
      <xdr:colOff>0</xdr:colOff>
      <xdr:row>54</xdr:row>
      <xdr:rowOff>131378</xdr:rowOff>
    </xdr:to>
    <xdr:sp macro="" textlink="">
      <xdr:nvSpPr>
        <xdr:cNvPr id="4" name="テキスト ボックス 3">
          <a:extLst>
            <a:ext uri="{FF2B5EF4-FFF2-40B4-BE49-F238E27FC236}">
              <a16:creationId xmlns:a16="http://schemas.microsoft.com/office/drawing/2014/main" id="{3ECFDE74-23E7-41E5-BD61-E556BB05C1FA}"/>
            </a:ext>
          </a:extLst>
        </xdr:cNvPr>
        <xdr:cNvSpPr txBox="1"/>
      </xdr:nvSpPr>
      <xdr:spPr>
        <a:xfrm>
          <a:off x="1886279" y="9505399"/>
          <a:ext cx="4266871" cy="417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n-ea"/>
              <a:ea typeface="+mn-ea"/>
            </a:rPr>
            <a:t>内訳・説明資料として、（参考様式３）施設療養者リスト、（参考様式４・５）施設内療養チェックリストを作成し、（参考様式３）の所要額を転記してください。</a:t>
          </a:r>
        </a:p>
      </xdr:txBody>
    </xdr:sp>
    <xdr:clientData/>
  </xdr:twoCellAnchor>
  <xdr:twoCellAnchor>
    <xdr:from>
      <xdr:col>1</xdr:col>
      <xdr:colOff>106151</xdr:colOff>
      <xdr:row>29</xdr:row>
      <xdr:rowOff>49695</xdr:rowOff>
    </xdr:from>
    <xdr:to>
      <xdr:col>37</xdr:col>
      <xdr:colOff>121478</xdr:colOff>
      <xdr:row>44</xdr:row>
      <xdr:rowOff>59120</xdr:rowOff>
    </xdr:to>
    <xdr:sp macro="" textlink="">
      <xdr:nvSpPr>
        <xdr:cNvPr id="5" name="テキスト ボックス 4">
          <a:extLst>
            <a:ext uri="{FF2B5EF4-FFF2-40B4-BE49-F238E27FC236}">
              <a16:creationId xmlns:a16="http://schemas.microsoft.com/office/drawing/2014/main" id="{D5D4133A-D4AF-4A8C-AF80-E8A19FDC6016}"/>
            </a:ext>
          </a:extLst>
        </xdr:cNvPr>
        <xdr:cNvSpPr txBox="1"/>
      </xdr:nvSpPr>
      <xdr:spPr>
        <a:xfrm>
          <a:off x="264901" y="6342545"/>
          <a:ext cx="5850977" cy="1869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「６．積算内訳の詳細」に記入した各費目の合計が転記されます。</a:t>
          </a:r>
          <a:endParaRPr kumimoji="1" lang="en-US" altLang="ja-JP" sz="900" u="none">
            <a:latin typeface="+mn-ea"/>
            <a:ea typeface="+mn-ea"/>
          </a:endParaRPr>
        </a:p>
      </xdr:txBody>
    </xdr:sp>
    <xdr:clientData/>
  </xdr:twoCellAnchor>
  <xdr:twoCellAnchor>
    <xdr:from>
      <xdr:col>1</xdr:col>
      <xdr:colOff>77305</xdr:colOff>
      <xdr:row>64</xdr:row>
      <xdr:rowOff>38652</xdr:rowOff>
    </xdr:from>
    <xdr:to>
      <xdr:col>37</xdr:col>
      <xdr:colOff>92632</xdr:colOff>
      <xdr:row>71</xdr:row>
      <xdr:rowOff>55217</xdr:rowOff>
    </xdr:to>
    <xdr:sp macro="" textlink="">
      <xdr:nvSpPr>
        <xdr:cNvPr id="6" name="テキスト ボックス 5">
          <a:extLst>
            <a:ext uri="{FF2B5EF4-FFF2-40B4-BE49-F238E27FC236}">
              <a16:creationId xmlns:a16="http://schemas.microsoft.com/office/drawing/2014/main" id="{6BB8A4AA-110F-4097-80C8-DFF44CA7220C}"/>
            </a:ext>
          </a:extLst>
        </xdr:cNvPr>
        <xdr:cNvSpPr txBox="1"/>
      </xdr:nvSpPr>
      <xdr:spPr>
        <a:xfrm>
          <a:off x="239230" y="12097302"/>
          <a:ext cx="5844627" cy="883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「６．積算内訳の詳細」に記入した合計が転記されます。</a:t>
          </a:r>
          <a:endParaRPr kumimoji="1" lang="en-US" altLang="ja-JP" sz="900" u="none">
            <a:latin typeface="+mn-ea"/>
            <a:ea typeface="+mn-ea"/>
          </a:endParaRPr>
        </a:p>
      </xdr:txBody>
    </xdr:sp>
    <xdr:clientData/>
  </xdr:twoCellAnchor>
  <xdr:twoCellAnchor>
    <xdr:from>
      <xdr:col>34</xdr:col>
      <xdr:colOff>157369</xdr:colOff>
      <xdr:row>0</xdr:row>
      <xdr:rowOff>49696</xdr:rowOff>
    </xdr:from>
    <xdr:to>
      <xdr:col>39</xdr:col>
      <xdr:colOff>86046</xdr:colOff>
      <xdr:row>1</xdr:row>
      <xdr:rowOff>152354</xdr:rowOff>
    </xdr:to>
    <xdr:sp macro="" textlink="">
      <xdr:nvSpPr>
        <xdr:cNvPr id="7" name="正方形/長方形 6">
          <a:extLst>
            <a:ext uri="{FF2B5EF4-FFF2-40B4-BE49-F238E27FC236}">
              <a16:creationId xmlns:a16="http://schemas.microsoft.com/office/drawing/2014/main" id="{08B8773E-94AB-47A3-BE69-3EEAE67A6F85}"/>
            </a:ext>
          </a:extLst>
        </xdr:cNvPr>
        <xdr:cNvSpPr/>
      </xdr:nvSpPr>
      <xdr:spPr>
        <a:xfrm>
          <a:off x="5789543" y="49696"/>
          <a:ext cx="756938" cy="268310"/>
        </a:xfrm>
        <a:prstGeom prst="rect">
          <a:avLst/>
        </a:prstGeom>
        <a:ln w="254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a:extLst>
            <a:ext uri="{FF2B5EF4-FFF2-40B4-BE49-F238E27FC236}">
              <a16:creationId xmlns:a16="http://schemas.microsoft.com/office/drawing/2014/main" id="{1B2C6508-6006-4AAE-9AE4-22ED71F52FBE}"/>
            </a:ext>
          </a:extLst>
        </xdr:cNvPr>
        <xdr:cNvSpPr/>
      </xdr:nvSpPr>
      <xdr:spPr>
        <a:xfrm>
          <a:off x="219075" y="3305175"/>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58</xdr:row>
      <xdr:rowOff>63500</xdr:rowOff>
    </xdr:from>
    <xdr:to>
      <xdr:col>1</xdr:col>
      <xdr:colOff>140804</xdr:colOff>
      <xdr:row>59</xdr:row>
      <xdr:rowOff>273327</xdr:rowOff>
    </xdr:to>
    <xdr:sp macro="" textlink="">
      <xdr:nvSpPr>
        <xdr:cNvPr id="3" name="左大かっこ 2">
          <a:extLst>
            <a:ext uri="{FF2B5EF4-FFF2-40B4-BE49-F238E27FC236}">
              <a16:creationId xmlns:a16="http://schemas.microsoft.com/office/drawing/2014/main" id="{A0C5007A-5EDF-48D9-99FE-75C34DD6B74C}"/>
            </a:ext>
          </a:extLst>
        </xdr:cNvPr>
        <xdr:cNvSpPr/>
      </xdr:nvSpPr>
      <xdr:spPr>
        <a:xfrm>
          <a:off x="219075" y="10763250"/>
          <a:ext cx="86829"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101929</xdr:colOff>
      <xdr:row>51</xdr:row>
      <xdr:rowOff>81999</xdr:rowOff>
    </xdr:from>
    <xdr:to>
      <xdr:col>38</xdr:col>
      <xdr:colOff>0</xdr:colOff>
      <xdr:row>54</xdr:row>
      <xdr:rowOff>131378</xdr:rowOff>
    </xdr:to>
    <xdr:sp macro="" textlink="">
      <xdr:nvSpPr>
        <xdr:cNvPr id="4" name="テキスト ボックス 3">
          <a:extLst>
            <a:ext uri="{FF2B5EF4-FFF2-40B4-BE49-F238E27FC236}">
              <a16:creationId xmlns:a16="http://schemas.microsoft.com/office/drawing/2014/main" id="{888DDA7D-0967-419E-861A-47144A2D4D8F}"/>
            </a:ext>
          </a:extLst>
        </xdr:cNvPr>
        <xdr:cNvSpPr txBox="1"/>
      </xdr:nvSpPr>
      <xdr:spPr>
        <a:xfrm>
          <a:off x="1886279" y="9505399"/>
          <a:ext cx="4266871" cy="417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n-ea"/>
              <a:ea typeface="+mn-ea"/>
            </a:rPr>
            <a:t>内訳・説明資料として、（参考様式３）施設療養者リスト、（参考様式４・５）施設内療養チェックリストを作成し、（参考様式３）の所要額を転記してください。</a:t>
          </a:r>
        </a:p>
      </xdr:txBody>
    </xdr:sp>
    <xdr:clientData/>
  </xdr:twoCellAnchor>
  <xdr:twoCellAnchor>
    <xdr:from>
      <xdr:col>1</xdr:col>
      <xdr:colOff>106151</xdr:colOff>
      <xdr:row>29</xdr:row>
      <xdr:rowOff>49695</xdr:rowOff>
    </xdr:from>
    <xdr:to>
      <xdr:col>37</xdr:col>
      <xdr:colOff>121478</xdr:colOff>
      <xdr:row>44</xdr:row>
      <xdr:rowOff>59120</xdr:rowOff>
    </xdr:to>
    <xdr:sp macro="" textlink="">
      <xdr:nvSpPr>
        <xdr:cNvPr id="5" name="テキスト ボックス 4">
          <a:extLst>
            <a:ext uri="{FF2B5EF4-FFF2-40B4-BE49-F238E27FC236}">
              <a16:creationId xmlns:a16="http://schemas.microsoft.com/office/drawing/2014/main" id="{AE7EB6FB-C919-4FC0-8DCF-7AD7C20AFA1A}"/>
            </a:ext>
          </a:extLst>
        </xdr:cNvPr>
        <xdr:cNvSpPr txBox="1"/>
      </xdr:nvSpPr>
      <xdr:spPr>
        <a:xfrm>
          <a:off x="264901" y="6342545"/>
          <a:ext cx="5850977" cy="1869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「６．積算内訳の詳細」に記入した各費目の合計が転記されます。</a:t>
          </a:r>
          <a:endParaRPr kumimoji="1" lang="en-US" altLang="ja-JP" sz="900" u="none">
            <a:latin typeface="+mn-ea"/>
            <a:ea typeface="+mn-ea"/>
          </a:endParaRPr>
        </a:p>
      </xdr:txBody>
    </xdr:sp>
    <xdr:clientData/>
  </xdr:twoCellAnchor>
  <xdr:twoCellAnchor>
    <xdr:from>
      <xdr:col>1</xdr:col>
      <xdr:colOff>77305</xdr:colOff>
      <xdr:row>64</xdr:row>
      <xdr:rowOff>38652</xdr:rowOff>
    </xdr:from>
    <xdr:to>
      <xdr:col>37</xdr:col>
      <xdr:colOff>92632</xdr:colOff>
      <xdr:row>71</xdr:row>
      <xdr:rowOff>55217</xdr:rowOff>
    </xdr:to>
    <xdr:sp macro="" textlink="">
      <xdr:nvSpPr>
        <xdr:cNvPr id="6" name="テキスト ボックス 5">
          <a:extLst>
            <a:ext uri="{FF2B5EF4-FFF2-40B4-BE49-F238E27FC236}">
              <a16:creationId xmlns:a16="http://schemas.microsoft.com/office/drawing/2014/main" id="{999E12D2-2E7A-4B18-BE1E-7C286436E8B5}"/>
            </a:ext>
          </a:extLst>
        </xdr:cNvPr>
        <xdr:cNvSpPr txBox="1"/>
      </xdr:nvSpPr>
      <xdr:spPr>
        <a:xfrm>
          <a:off x="239230" y="12097302"/>
          <a:ext cx="5844627" cy="883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「６．積算内訳の詳細」に記入した合計が転記されます。</a:t>
          </a:r>
          <a:endParaRPr kumimoji="1" lang="en-US" altLang="ja-JP" sz="900" u="none">
            <a:latin typeface="+mn-ea"/>
            <a:ea typeface="+mn-ea"/>
          </a:endParaRPr>
        </a:p>
      </xdr:txBody>
    </xdr:sp>
    <xdr:clientData/>
  </xdr:twoCellAnchor>
  <xdr:twoCellAnchor>
    <xdr:from>
      <xdr:col>34</xdr:col>
      <xdr:colOff>157369</xdr:colOff>
      <xdr:row>0</xdr:row>
      <xdr:rowOff>49696</xdr:rowOff>
    </xdr:from>
    <xdr:to>
      <xdr:col>39</xdr:col>
      <xdr:colOff>86046</xdr:colOff>
      <xdr:row>1</xdr:row>
      <xdr:rowOff>152354</xdr:rowOff>
    </xdr:to>
    <xdr:sp macro="" textlink="">
      <xdr:nvSpPr>
        <xdr:cNvPr id="7" name="正方形/長方形 6">
          <a:extLst>
            <a:ext uri="{FF2B5EF4-FFF2-40B4-BE49-F238E27FC236}">
              <a16:creationId xmlns:a16="http://schemas.microsoft.com/office/drawing/2014/main" id="{2C44D722-E315-459B-AF39-5095F5877932}"/>
            </a:ext>
          </a:extLst>
        </xdr:cNvPr>
        <xdr:cNvSpPr/>
      </xdr:nvSpPr>
      <xdr:spPr>
        <a:xfrm>
          <a:off x="5665994" y="46521"/>
          <a:ext cx="731952" cy="267758"/>
        </a:xfrm>
        <a:prstGeom prst="rect">
          <a:avLst/>
        </a:prstGeom>
        <a:ln w="254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a:extLst>
            <a:ext uri="{FF2B5EF4-FFF2-40B4-BE49-F238E27FC236}">
              <a16:creationId xmlns:a16="http://schemas.microsoft.com/office/drawing/2014/main" id="{0D4A2FF4-7203-4FD5-89EB-C9201E4C88E4}"/>
            </a:ext>
          </a:extLst>
        </xdr:cNvPr>
        <xdr:cNvSpPr/>
      </xdr:nvSpPr>
      <xdr:spPr>
        <a:xfrm>
          <a:off x="219075" y="3305175"/>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58</xdr:row>
      <xdr:rowOff>63500</xdr:rowOff>
    </xdr:from>
    <xdr:to>
      <xdr:col>1</xdr:col>
      <xdr:colOff>140804</xdr:colOff>
      <xdr:row>59</xdr:row>
      <xdr:rowOff>273327</xdr:rowOff>
    </xdr:to>
    <xdr:sp macro="" textlink="">
      <xdr:nvSpPr>
        <xdr:cNvPr id="3" name="左大かっこ 2">
          <a:extLst>
            <a:ext uri="{FF2B5EF4-FFF2-40B4-BE49-F238E27FC236}">
              <a16:creationId xmlns:a16="http://schemas.microsoft.com/office/drawing/2014/main" id="{A20C62CF-170C-41E8-9BF7-E4188D44CB4B}"/>
            </a:ext>
          </a:extLst>
        </xdr:cNvPr>
        <xdr:cNvSpPr/>
      </xdr:nvSpPr>
      <xdr:spPr>
        <a:xfrm>
          <a:off x="219075" y="10763250"/>
          <a:ext cx="86829"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101929</xdr:colOff>
      <xdr:row>51</xdr:row>
      <xdr:rowOff>81999</xdr:rowOff>
    </xdr:from>
    <xdr:to>
      <xdr:col>38</xdr:col>
      <xdr:colOff>0</xdr:colOff>
      <xdr:row>54</xdr:row>
      <xdr:rowOff>131378</xdr:rowOff>
    </xdr:to>
    <xdr:sp macro="" textlink="">
      <xdr:nvSpPr>
        <xdr:cNvPr id="4" name="テキスト ボックス 3">
          <a:extLst>
            <a:ext uri="{FF2B5EF4-FFF2-40B4-BE49-F238E27FC236}">
              <a16:creationId xmlns:a16="http://schemas.microsoft.com/office/drawing/2014/main" id="{A569224D-63A1-4D0E-8416-55AEE2B92945}"/>
            </a:ext>
          </a:extLst>
        </xdr:cNvPr>
        <xdr:cNvSpPr txBox="1"/>
      </xdr:nvSpPr>
      <xdr:spPr>
        <a:xfrm>
          <a:off x="1886279" y="9505399"/>
          <a:ext cx="4266871" cy="417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n-ea"/>
              <a:ea typeface="+mn-ea"/>
            </a:rPr>
            <a:t>内訳・説明資料として、（参考様式３）施設療養者リスト、（参考様式４・５）施設内療養チェックリストを作成し、（参考様式３）の所要額を転記してください。</a:t>
          </a:r>
        </a:p>
      </xdr:txBody>
    </xdr:sp>
    <xdr:clientData/>
  </xdr:twoCellAnchor>
  <xdr:twoCellAnchor>
    <xdr:from>
      <xdr:col>1</xdr:col>
      <xdr:colOff>106151</xdr:colOff>
      <xdr:row>29</xdr:row>
      <xdr:rowOff>49695</xdr:rowOff>
    </xdr:from>
    <xdr:to>
      <xdr:col>37</xdr:col>
      <xdr:colOff>121478</xdr:colOff>
      <xdr:row>44</xdr:row>
      <xdr:rowOff>59120</xdr:rowOff>
    </xdr:to>
    <xdr:sp macro="" textlink="">
      <xdr:nvSpPr>
        <xdr:cNvPr id="5" name="テキスト ボックス 4">
          <a:extLst>
            <a:ext uri="{FF2B5EF4-FFF2-40B4-BE49-F238E27FC236}">
              <a16:creationId xmlns:a16="http://schemas.microsoft.com/office/drawing/2014/main" id="{63F90968-28A0-46FC-932B-EA4FBB2C84E7}"/>
            </a:ext>
          </a:extLst>
        </xdr:cNvPr>
        <xdr:cNvSpPr txBox="1"/>
      </xdr:nvSpPr>
      <xdr:spPr>
        <a:xfrm>
          <a:off x="264901" y="6342545"/>
          <a:ext cx="5850977" cy="1869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「６．積算内訳の詳細」に記入した各費目の合計が転記されます。</a:t>
          </a:r>
          <a:endParaRPr kumimoji="1" lang="en-US" altLang="ja-JP" sz="900" u="none">
            <a:latin typeface="+mn-ea"/>
            <a:ea typeface="+mn-ea"/>
          </a:endParaRPr>
        </a:p>
      </xdr:txBody>
    </xdr:sp>
    <xdr:clientData/>
  </xdr:twoCellAnchor>
  <xdr:twoCellAnchor>
    <xdr:from>
      <xdr:col>1</xdr:col>
      <xdr:colOff>77305</xdr:colOff>
      <xdr:row>64</xdr:row>
      <xdr:rowOff>38652</xdr:rowOff>
    </xdr:from>
    <xdr:to>
      <xdr:col>37</xdr:col>
      <xdr:colOff>92632</xdr:colOff>
      <xdr:row>71</xdr:row>
      <xdr:rowOff>55217</xdr:rowOff>
    </xdr:to>
    <xdr:sp macro="" textlink="">
      <xdr:nvSpPr>
        <xdr:cNvPr id="6" name="テキスト ボックス 5">
          <a:extLst>
            <a:ext uri="{FF2B5EF4-FFF2-40B4-BE49-F238E27FC236}">
              <a16:creationId xmlns:a16="http://schemas.microsoft.com/office/drawing/2014/main" id="{7C9552C3-42EB-406A-99D8-6D9DFFDEFB58}"/>
            </a:ext>
          </a:extLst>
        </xdr:cNvPr>
        <xdr:cNvSpPr txBox="1"/>
      </xdr:nvSpPr>
      <xdr:spPr>
        <a:xfrm>
          <a:off x="239230" y="12097302"/>
          <a:ext cx="5844627" cy="883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「６．積算内訳の詳細」に記入した合計が転記されます。</a:t>
          </a:r>
          <a:endParaRPr kumimoji="1" lang="en-US" altLang="ja-JP" sz="900" u="none">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I19"/>
  <sheetViews>
    <sheetView view="pageBreakPreview" zoomScaleNormal="100" zoomScaleSheetLayoutView="100" workbookViewId="0">
      <selection activeCell="E12" sqref="E12"/>
    </sheetView>
  </sheetViews>
  <sheetFormatPr defaultColWidth="9" defaultRowHeight="13"/>
  <cols>
    <col min="1" max="1" width="3.08984375" style="55" customWidth="1"/>
    <col min="2" max="2" width="7.7265625" style="55" customWidth="1"/>
    <col min="3" max="3" width="27.453125" style="54" customWidth="1"/>
    <col min="4" max="4" width="32.36328125" style="54" customWidth="1"/>
    <col min="5" max="5" width="27.453125" style="54" customWidth="1"/>
    <col min="6" max="6" width="4.26953125" style="55" customWidth="1"/>
    <col min="7" max="16384" width="9" style="55"/>
  </cols>
  <sheetData>
    <row r="2" spans="2:9" ht="16.5">
      <c r="B2" s="64" t="s">
        <v>83</v>
      </c>
      <c r="D2" s="1"/>
    </row>
    <row r="3" spans="2:9" ht="16.5" customHeight="1">
      <c r="B3" s="64"/>
      <c r="D3" s="1"/>
    </row>
    <row r="4" spans="2:9" ht="16.5">
      <c r="B4" s="65" t="s">
        <v>164</v>
      </c>
      <c r="C4" s="66"/>
      <c r="D4" s="1"/>
      <c r="I4" s="74"/>
    </row>
    <row r="5" spans="2:9" ht="16.5">
      <c r="B5" s="64" t="s">
        <v>165</v>
      </c>
      <c r="D5" s="1"/>
    </row>
    <row r="6" spans="2:9" ht="14">
      <c r="C6" s="1"/>
      <c r="D6" s="1"/>
    </row>
    <row r="7" spans="2:9" ht="14">
      <c r="B7" s="56" t="s">
        <v>78</v>
      </c>
      <c r="C7" s="2" t="s">
        <v>110</v>
      </c>
      <c r="D7" s="3" t="s">
        <v>80</v>
      </c>
      <c r="E7" s="3" t="s">
        <v>77</v>
      </c>
    </row>
    <row r="8" spans="2:9" ht="42" customHeight="1">
      <c r="B8" s="56">
        <v>1</v>
      </c>
      <c r="C8" s="4" t="s">
        <v>79</v>
      </c>
      <c r="D8" s="5"/>
      <c r="E8" s="5"/>
    </row>
    <row r="9" spans="2:9" ht="61.5" customHeight="1">
      <c r="B9" s="56">
        <v>2</v>
      </c>
      <c r="C9" s="4"/>
      <c r="D9" s="5" t="s">
        <v>160</v>
      </c>
      <c r="E9" s="5"/>
    </row>
    <row r="10" spans="2:9" ht="110.25" customHeight="1">
      <c r="B10" s="56">
        <v>3</v>
      </c>
      <c r="C10" s="4"/>
      <c r="D10" s="5"/>
      <c r="E10" s="5" t="s">
        <v>161</v>
      </c>
    </row>
    <row r="11" spans="2:9" ht="39" customHeight="1">
      <c r="B11" s="56">
        <v>4</v>
      </c>
      <c r="C11" s="4"/>
      <c r="D11" s="5" t="s">
        <v>85</v>
      </c>
      <c r="E11" s="5"/>
    </row>
    <row r="12" spans="2:9" ht="48.75" customHeight="1">
      <c r="B12" s="56">
        <v>5</v>
      </c>
      <c r="C12" s="4"/>
      <c r="D12" s="5" t="s">
        <v>81</v>
      </c>
      <c r="E12" s="5"/>
    </row>
    <row r="13" spans="2:9" ht="34.5" customHeight="1">
      <c r="B13" s="56">
        <v>6</v>
      </c>
      <c r="C13" s="4"/>
      <c r="D13" s="5" t="s">
        <v>82</v>
      </c>
      <c r="E13" s="5"/>
    </row>
    <row r="14" spans="2:9" ht="125.25" customHeight="1">
      <c r="B14" s="56">
        <v>7</v>
      </c>
      <c r="C14" s="6"/>
      <c r="D14" s="7" t="s">
        <v>162</v>
      </c>
      <c r="E14" s="8"/>
    </row>
    <row r="15" spans="2:9" ht="95.25" customHeight="1">
      <c r="B15" s="56">
        <v>8</v>
      </c>
      <c r="C15" s="4"/>
      <c r="D15" s="5" t="s">
        <v>163</v>
      </c>
      <c r="E15" s="5"/>
    </row>
    <row r="16" spans="2:9" ht="37.5" customHeight="1">
      <c r="B16" s="56">
        <v>9</v>
      </c>
      <c r="C16" s="4"/>
      <c r="D16" s="5" t="s">
        <v>111</v>
      </c>
      <c r="E16" s="5"/>
    </row>
    <row r="17" spans="2:5" ht="39" customHeight="1">
      <c r="B17" s="56">
        <v>10</v>
      </c>
      <c r="C17" s="4" t="s">
        <v>84</v>
      </c>
      <c r="D17" s="5"/>
      <c r="E17" s="5"/>
    </row>
    <row r="18" spans="2:5" ht="57.75" customHeight="1">
      <c r="B18" s="56">
        <v>11</v>
      </c>
      <c r="C18" s="4" t="s">
        <v>147</v>
      </c>
      <c r="D18" s="5"/>
      <c r="E18" s="5"/>
    </row>
    <row r="19" spans="2:5" ht="22.5" customHeight="1"/>
  </sheetData>
  <phoneticPr fontId="4"/>
  <pageMargins left="0.70866141732283472" right="0.70866141732283472" top="0.74803149606299213" bottom="0.74803149606299213" header="0.31496062992125984" footer="0.31496062992125984"/>
  <pageSetup paperSize="9" scale="8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N60"/>
  <sheetViews>
    <sheetView view="pageBreakPreview" zoomScale="115" zoomScaleNormal="120" zoomScaleSheetLayoutView="115" workbookViewId="0">
      <selection activeCell="AU4" sqref="AU4"/>
    </sheetView>
  </sheetViews>
  <sheetFormatPr defaultColWidth="2.26953125" defaultRowHeight="12"/>
  <cols>
    <col min="1" max="1" width="2.6328125" style="18" customWidth="1"/>
    <col min="2" max="16384" width="2.26953125" style="18"/>
  </cols>
  <sheetData>
    <row r="1" spans="1:39" ht="13.5" customHeight="1">
      <c r="A1" s="75" t="s">
        <v>437</v>
      </c>
      <c r="B1" s="16"/>
      <c r="C1" s="17"/>
      <c r="D1" s="17"/>
    </row>
    <row r="2" spans="1:39" ht="8.25" customHeight="1">
      <c r="A2" s="15"/>
      <c r="B2" s="16"/>
      <c r="C2" s="17"/>
      <c r="D2" s="17"/>
    </row>
    <row r="3" spans="1:39" ht="18" customHeight="1">
      <c r="A3" s="479" t="s">
        <v>158</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row>
    <row r="4" spans="1:39" ht="18" customHeight="1">
      <c r="A4" s="479" t="s">
        <v>159</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row>
    <row r="5" spans="1:39" ht="8.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00" t="s">
        <v>261</v>
      </c>
      <c r="AD5" s="500"/>
      <c r="AE5" s="500"/>
      <c r="AF5" s="500"/>
      <c r="AG5" s="500"/>
      <c r="AH5" s="496">
        <v>2</v>
      </c>
      <c r="AI5" s="497"/>
      <c r="AJ5" s="501" t="s">
        <v>262</v>
      </c>
      <c r="AK5" s="500"/>
      <c r="AL5" s="500"/>
      <c r="AM5" s="239"/>
    </row>
    <row r="6" spans="1:39" ht="8.2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500"/>
      <c r="AD6" s="500"/>
      <c r="AE6" s="500"/>
      <c r="AF6" s="500"/>
      <c r="AG6" s="500"/>
      <c r="AH6" s="498"/>
      <c r="AI6" s="499"/>
      <c r="AJ6" s="501"/>
      <c r="AK6" s="500"/>
      <c r="AL6" s="500"/>
      <c r="AM6" s="239"/>
    </row>
    <row r="7" spans="1:39" ht="11.25" customHeight="1">
      <c r="B7" s="16"/>
      <c r="C7" s="17"/>
      <c r="D7" s="17"/>
    </row>
    <row r="8" spans="1:39" ht="13.5" customHeight="1">
      <c r="A8" s="476" t="s">
        <v>58</v>
      </c>
      <c r="B8" s="19" t="s">
        <v>3</v>
      </c>
      <c r="C8" s="20"/>
      <c r="D8" s="20"/>
      <c r="E8" s="21"/>
      <c r="F8" s="21"/>
      <c r="G8" s="21"/>
      <c r="H8" s="21"/>
      <c r="I8" s="21"/>
      <c r="J8" s="21"/>
      <c r="K8" s="22"/>
      <c r="L8" s="487" t="s">
        <v>317</v>
      </c>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9"/>
    </row>
    <row r="9" spans="1:39" ht="21" customHeight="1">
      <c r="A9" s="477"/>
      <c r="B9" s="23" t="s">
        <v>4</v>
      </c>
      <c r="C9" s="24"/>
      <c r="D9" s="24"/>
      <c r="E9" s="25"/>
      <c r="F9" s="25"/>
      <c r="G9" s="25"/>
      <c r="H9" s="25"/>
      <c r="I9" s="25"/>
      <c r="J9" s="25"/>
      <c r="K9" s="26"/>
      <c r="L9" s="484" t="s">
        <v>318</v>
      </c>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6"/>
    </row>
    <row r="10" spans="1:39">
      <c r="A10" s="477"/>
      <c r="B10" s="490" t="s">
        <v>59</v>
      </c>
      <c r="C10" s="491"/>
      <c r="D10" s="491"/>
      <c r="E10" s="491"/>
      <c r="F10" s="491"/>
      <c r="G10" s="491"/>
      <c r="H10" s="491"/>
      <c r="I10" s="491"/>
      <c r="J10" s="491"/>
      <c r="K10" s="492"/>
      <c r="L10" s="304" t="s">
        <v>5</v>
      </c>
      <c r="M10" s="304"/>
      <c r="N10" s="304"/>
      <c r="O10" s="304"/>
      <c r="P10" s="304"/>
      <c r="Q10" s="480" t="s">
        <v>319</v>
      </c>
      <c r="R10" s="480"/>
      <c r="S10" s="304" t="s">
        <v>6</v>
      </c>
      <c r="T10" s="480" t="s">
        <v>320</v>
      </c>
      <c r="U10" s="480"/>
      <c r="V10" s="480"/>
      <c r="W10" s="304" t="s">
        <v>7</v>
      </c>
      <c r="X10" s="304"/>
      <c r="Y10" s="304"/>
      <c r="Z10" s="304"/>
      <c r="AA10" s="304"/>
      <c r="AB10" s="304"/>
      <c r="AC10" s="304"/>
      <c r="AD10" s="304"/>
      <c r="AE10" s="304"/>
      <c r="AF10" s="304"/>
      <c r="AG10" s="304"/>
      <c r="AH10" s="304"/>
      <c r="AI10" s="304"/>
      <c r="AJ10" s="304"/>
      <c r="AK10" s="304"/>
      <c r="AL10" s="304"/>
      <c r="AM10" s="305"/>
    </row>
    <row r="11" spans="1:39" ht="26" customHeight="1">
      <c r="A11" s="477"/>
      <c r="B11" s="493"/>
      <c r="C11" s="494"/>
      <c r="D11" s="494"/>
      <c r="E11" s="494"/>
      <c r="F11" s="494"/>
      <c r="G11" s="494"/>
      <c r="H11" s="494"/>
      <c r="I11" s="494"/>
      <c r="J11" s="494"/>
      <c r="K11" s="495"/>
      <c r="L11" s="481" t="s">
        <v>321</v>
      </c>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3"/>
    </row>
    <row r="12" spans="1:39" ht="18" customHeight="1">
      <c r="A12" s="477"/>
      <c r="B12" s="27" t="s">
        <v>8</v>
      </c>
      <c r="C12" s="58"/>
      <c r="D12" s="58"/>
      <c r="E12" s="28"/>
      <c r="F12" s="28"/>
      <c r="G12" s="28"/>
      <c r="H12" s="28"/>
      <c r="I12" s="28"/>
      <c r="J12" s="28"/>
      <c r="K12" s="28"/>
      <c r="L12" s="27" t="s">
        <v>9</v>
      </c>
      <c r="M12" s="28"/>
      <c r="N12" s="28"/>
      <c r="O12" s="28"/>
      <c r="P12" s="28"/>
      <c r="Q12" s="28"/>
      <c r="R12" s="29"/>
      <c r="S12" s="473" t="s">
        <v>404</v>
      </c>
      <c r="T12" s="474"/>
      <c r="U12" s="474"/>
      <c r="V12" s="474"/>
      <c r="W12" s="474"/>
      <c r="X12" s="474"/>
      <c r="Y12" s="475"/>
      <c r="Z12" s="27" t="s">
        <v>60</v>
      </c>
      <c r="AA12" s="28"/>
      <c r="AB12" s="28"/>
      <c r="AC12" s="28"/>
      <c r="AD12" s="28"/>
      <c r="AE12" s="28"/>
      <c r="AF12" s="29"/>
      <c r="AG12" s="473" t="s">
        <v>322</v>
      </c>
      <c r="AH12" s="474"/>
      <c r="AI12" s="474"/>
      <c r="AJ12" s="474"/>
      <c r="AK12" s="474"/>
      <c r="AL12" s="474"/>
      <c r="AM12" s="475"/>
    </row>
    <row r="13" spans="1:39" ht="18" customHeight="1">
      <c r="A13" s="477"/>
      <c r="B13" s="27" t="s">
        <v>10</v>
      </c>
      <c r="C13" s="58"/>
      <c r="D13" s="58"/>
      <c r="E13" s="28"/>
      <c r="F13" s="28"/>
      <c r="G13" s="28"/>
      <c r="H13" s="28"/>
      <c r="I13" s="28"/>
      <c r="J13" s="28"/>
      <c r="K13" s="28"/>
      <c r="L13" s="27" t="s">
        <v>11</v>
      </c>
      <c r="M13" s="28"/>
      <c r="N13" s="28"/>
      <c r="O13" s="28"/>
      <c r="P13" s="28"/>
      <c r="Q13" s="28"/>
      <c r="R13" s="29"/>
      <c r="S13" s="473" t="s">
        <v>323</v>
      </c>
      <c r="T13" s="474"/>
      <c r="U13" s="474"/>
      <c r="V13" s="474"/>
      <c r="W13" s="474"/>
      <c r="X13" s="474"/>
      <c r="Y13" s="475"/>
      <c r="Z13" s="27" t="s">
        <v>12</v>
      </c>
      <c r="AA13" s="28"/>
      <c r="AB13" s="28"/>
      <c r="AC13" s="28"/>
      <c r="AD13" s="28"/>
      <c r="AE13" s="28"/>
      <c r="AF13" s="29"/>
      <c r="AG13" s="473" t="s">
        <v>324</v>
      </c>
      <c r="AH13" s="474"/>
      <c r="AI13" s="474"/>
      <c r="AJ13" s="474"/>
      <c r="AK13" s="474"/>
      <c r="AL13" s="474"/>
      <c r="AM13" s="475"/>
    </row>
    <row r="14" spans="1:39" ht="18.75" customHeight="1">
      <c r="A14" s="478"/>
      <c r="B14" s="27" t="s">
        <v>13</v>
      </c>
      <c r="C14" s="58"/>
      <c r="D14" s="58"/>
      <c r="E14" s="28"/>
      <c r="F14" s="28"/>
      <c r="G14" s="28"/>
      <c r="H14" s="28"/>
      <c r="I14" s="28"/>
      <c r="J14" s="28"/>
      <c r="K14" s="28"/>
      <c r="L14" s="27" t="s">
        <v>11</v>
      </c>
      <c r="M14" s="28"/>
      <c r="N14" s="28"/>
      <c r="O14" s="28"/>
      <c r="P14" s="28"/>
      <c r="Q14" s="28"/>
      <c r="R14" s="29"/>
      <c r="S14" s="473" t="s">
        <v>325</v>
      </c>
      <c r="T14" s="474"/>
      <c r="U14" s="474"/>
      <c r="V14" s="474"/>
      <c r="W14" s="474"/>
      <c r="X14" s="474"/>
      <c r="Y14" s="475"/>
      <c r="Z14" s="27" t="s">
        <v>12</v>
      </c>
      <c r="AA14" s="28"/>
      <c r="AB14" s="28"/>
      <c r="AC14" s="28"/>
      <c r="AD14" s="28"/>
      <c r="AE14" s="28"/>
      <c r="AF14" s="29"/>
      <c r="AG14" s="473" t="s">
        <v>326</v>
      </c>
      <c r="AH14" s="474"/>
      <c r="AI14" s="474"/>
      <c r="AJ14" s="474"/>
      <c r="AK14" s="474"/>
      <c r="AL14" s="474"/>
      <c r="AM14" s="475"/>
    </row>
    <row r="15" spans="1:39" ht="18" customHeight="1">
      <c r="A15" s="27" t="s">
        <v>44</v>
      </c>
      <c r="B15" s="28"/>
      <c r="C15" s="28"/>
      <c r="D15" s="28"/>
      <c r="E15" s="28"/>
      <c r="F15" s="28"/>
      <c r="G15" s="30"/>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9"/>
    </row>
    <row r="16" spans="1:39" ht="22.5" customHeight="1">
      <c r="A16" s="542" t="s">
        <v>198</v>
      </c>
      <c r="B16" s="543"/>
      <c r="C16" s="543"/>
      <c r="D16" s="543"/>
      <c r="E16" s="543"/>
      <c r="F16" s="543"/>
      <c r="G16" s="543"/>
      <c r="H16" s="543"/>
      <c r="I16" s="543"/>
      <c r="J16" s="543"/>
      <c r="K16" s="543"/>
      <c r="L16" s="543"/>
      <c r="M16" s="543"/>
      <c r="N16" s="543"/>
      <c r="O16" s="543"/>
      <c r="P16" s="543"/>
      <c r="Q16" s="543"/>
      <c r="R16" s="543"/>
      <c r="S16" s="544"/>
      <c r="T16" s="556" t="s">
        <v>168</v>
      </c>
      <c r="U16" s="557"/>
      <c r="V16" s="557"/>
      <c r="W16" s="557"/>
      <c r="X16" s="557"/>
      <c r="Y16" s="557"/>
      <c r="Z16" s="557"/>
      <c r="AA16" s="557"/>
      <c r="AB16" s="557"/>
      <c r="AC16" s="558"/>
      <c r="AD16" s="556" t="s">
        <v>169</v>
      </c>
      <c r="AE16" s="557"/>
      <c r="AF16" s="557"/>
      <c r="AG16" s="557"/>
      <c r="AH16" s="557"/>
      <c r="AI16" s="557"/>
      <c r="AJ16" s="557"/>
      <c r="AK16" s="557"/>
      <c r="AL16" s="557"/>
      <c r="AM16" s="558"/>
    </row>
    <row r="17" spans="1:39" ht="12.75" customHeight="1">
      <c r="A17" s="545"/>
      <c r="B17" s="546"/>
      <c r="C17" s="546"/>
      <c r="D17" s="546"/>
      <c r="E17" s="546"/>
      <c r="F17" s="546"/>
      <c r="G17" s="546"/>
      <c r="H17" s="546"/>
      <c r="I17" s="546"/>
      <c r="J17" s="546"/>
      <c r="K17" s="546"/>
      <c r="L17" s="546"/>
      <c r="M17" s="546"/>
      <c r="N17" s="546"/>
      <c r="O17" s="546"/>
      <c r="P17" s="546"/>
      <c r="Q17" s="546"/>
      <c r="R17" s="546"/>
      <c r="S17" s="547"/>
      <c r="T17" s="516" t="s">
        <v>170</v>
      </c>
      <c r="U17" s="517"/>
      <c r="V17" s="517"/>
      <c r="W17" s="518"/>
      <c r="X17" s="514" t="s">
        <v>14</v>
      </c>
      <c r="Y17" s="514"/>
      <c r="Z17" s="514"/>
      <c r="AA17" s="514"/>
      <c r="AB17" s="514"/>
      <c r="AC17" s="515"/>
      <c r="AD17" s="516" t="s">
        <v>170</v>
      </c>
      <c r="AE17" s="517"/>
      <c r="AF17" s="517"/>
      <c r="AG17" s="518"/>
      <c r="AH17" s="512" t="s">
        <v>14</v>
      </c>
      <c r="AI17" s="512"/>
      <c r="AJ17" s="512"/>
      <c r="AK17" s="512"/>
      <c r="AL17" s="512"/>
      <c r="AM17" s="513"/>
    </row>
    <row r="18" spans="1:39" ht="12.75" customHeight="1">
      <c r="A18" s="477" t="s">
        <v>112</v>
      </c>
      <c r="B18" s="19" t="s">
        <v>46</v>
      </c>
      <c r="C18" s="21"/>
      <c r="D18" s="21"/>
      <c r="E18" s="21"/>
      <c r="F18" s="21"/>
      <c r="G18" s="21"/>
      <c r="H18" s="21"/>
      <c r="I18" s="21"/>
      <c r="J18" s="21"/>
      <c r="K18" s="21"/>
      <c r="L18" s="21"/>
      <c r="M18" s="21"/>
      <c r="N18" s="21"/>
      <c r="O18" s="21"/>
      <c r="P18" s="21"/>
      <c r="Q18" s="21"/>
      <c r="R18" s="21"/>
      <c r="S18" s="22"/>
      <c r="T18" s="508">
        <f ca="1">COUNTIFS('（別紙２）申請額一覧'!$E$10:$E$24,B18,'（別紙２）申請額一覧'!$Q$10:$Q$24,"&gt;0")</f>
        <v>0</v>
      </c>
      <c r="U18" s="509"/>
      <c r="V18" s="506" t="s">
        <v>15</v>
      </c>
      <c r="W18" s="507"/>
      <c r="X18" s="469">
        <f ca="1">SUMIF('（別紙２）申請額一覧'!$E$10:$E$24,B18,'（別紙２）申請額一覧'!$Q$10:$Q$24)</f>
        <v>0</v>
      </c>
      <c r="Y18" s="470"/>
      <c r="Z18" s="470"/>
      <c r="AA18" s="470"/>
      <c r="AB18" s="31" t="s">
        <v>71</v>
      </c>
      <c r="AC18" s="32"/>
      <c r="AD18" s="508">
        <f ca="1">COUNTIFS('（別紙２）申請額一覧'!$E$10:$E$24,B18,'（別紙２）申請額一覧'!$W$10:$W$24,"&gt;0")</f>
        <v>0</v>
      </c>
      <c r="AE18" s="509"/>
      <c r="AF18" s="506" t="s">
        <v>15</v>
      </c>
      <c r="AG18" s="507"/>
      <c r="AH18" s="469">
        <f ca="1">SUMIF('（別紙２）申請額一覧'!$E$10:$E$24,B18,'（別紙２）申請額一覧'!$W$10:$W$24)</f>
        <v>0</v>
      </c>
      <c r="AI18" s="470"/>
      <c r="AJ18" s="470"/>
      <c r="AK18" s="470"/>
      <c r="AL18" s="31" t="s">
        <v>71</v>
      </c>
      <c r="AM18" s="32"/>
    </row>
    <row r="19" spans="1:39" ht="12.75" customHeight="1">
      <c r="A19" s="477"/>
      <c r="B19" s="33" t="s">
        <v>47</v>
      </c>
      <c r="C19" s="34"/>
      <c r="D19" s="34"/>
      <c r="E19" s="34"/>
      <c r="F19" s="34"/>
      <c r="G19" s="34"/>
      <c r="H19" s="34"/>
      <c r="I19" s="34"/>
      <c r="J19" s="34"/>
      <c r="K19" s="34"/>
      <c r="L19" s="34"/>
      <c r="M19" s="34"/>
      <c r="N19" s="34"/>
      <c r="O19" s="34"/>
      <c r="P19" s="34"/>
      <c r="Q19" s="34"/>
      <c r="R19" s="34"/>
      <c r="S19" s="35"/>
      <c r="T19" s="504">
        <f ca="1">COUNTIFS('（別紙２）申請額一覧'!$E$10:$E$24,B19,'（別紙２）申請額一覧'!$Q$10:$Q$24,"&gt;0")</f>
        <v>0</v>
      </c>
      <c r="U19" s="505"/>
      <c r="V19" s="502" t="s">
        <v>269</v>
      </c>
      <c r="W19" s="503"/>
      <c r="X19" s="465">
        <f ca="1">SUMIF('（別紙２）申請額一覧'!$E$10:$E$24,B19,'（別紙２）申請額一覧'!$Q$10:$Q$24)</f>
        <v>0</v>
      </c>
      <c r="Y19" s="466"/>
      <c r="Z19" s="466"/>
      <c r="AA19" s="466"/>
      <c r="AB19" s="36" t="s">
        <v>71</v>
      </c>
      <c r="AC19" s="37"/>
      <c r="AD19" s="504">
        <f ca="1">COUNTIFS('（別紙２）申請額一覧'!$E$10:$E$24,B19,'（別紙２）申請額一覧'!$W$10:$W$24,"&gt;0")</f>
        <v>0</v>
      </c>
      <c r="AE19" s="505"/>
      <c r="AF19" s="502" t="s">
        <v>269</v>
      </c>
      <c r="AG19" s="503"/>
      <c r="AH19" s="459">
        <f ca="1">SUMIF('（別紙２）申請額一覧'!$E$10:$E$24,B19,'（別紙２）申請額一覧'!$W$10:$W$24)</f>
        <v>0</v>
      </c>
      <c r="AI19" s="460"/>
      <c r="AJ19" s="460"/>
      <c r="AK19" s="460"/>
      <c r="AL19" s="36" t="s">
        <v>71</v>
      </c>
      <c r="AM19" s="37"/>
    </row>
    <row r="20" spans="1:39" ht="12.75" customHeight="1">
      <c r="A20" s="477"/>
      <c r="B20" s="33" t="s">
        <v>48</v>
      </c>
      <c r="C20" s="34"/>
      <c r="D20" s="34"/>
      <c r="E20" s="34"/>
      <c r="F20" s="34"/>
      <c r="G20" s="34"/>
      <c r="H20" s="34"/>
      <c r="I20" s="34"/>
      <c r="J20" s="34"/>
      <c r="K20" s="34"/>
      <c r="L20" s="34"/>
      <c r="M20" s="34"/>
      <c r="N20" s="34"/>
      <c r="O20" s="34"/>
      <c r="P20" s="34"/>
      <c r="Q20" s="34"/>
      <c r="R20" s="34"/>
      <c r="S20" s="35"/>
      <c r="T20" s="504">
        <f ca="1">COUNTIFS('（別紙２）申請額一覧'!$E$10:$E$24,B20,'（別紙２）申請額一覧'!$Q$10:$Q$24,"&gt;0")</f>
        <v>0</v>
      </c>
      <c r="U20" s="505"/>
      <c r="V20" s="502" t="s">
        <v>15</v>
      </c>
      <c r="W20" s="503"/>
      <c r="X20" s="459">
        <f ca="1">SUMIF('（別紙２）申請額一覧'!$E$10:$E$24,B20,'（別紙２）申請額一覧'!$Q$10:$Q$24)</f>
        <v>0</v>
      </c>
      <c r="Y20" s="460"/>
      <c r="Z20" s="460"/>
      <c r="AA20" s="460"/>
      <c r="AB20" s="36" t="s">
        <v>71</v>
      </c>
      <c r="AC20" s="37"/>
      <c r="AD20" s="504">
        <f ca="1">COUNTIFS('（別紙２）申請額一覧'!$E$10:$E$24,B20,'（別紙２）申請額一覧'!$W$10:$W$24,"&gt;0")</f>
        <v>0</v>
      </c>
      <c r="AE20" s="505"/>
      <c r="AF20" s="502" t="s">
        <v>15</v>
      </c>
      <c r="AG20" s="503"/>
      <c r="AH20" s="459">
        <f ca="1">SUMIF('（別紙２）申請額一覧'!$E$10:$E$24,B20,'（別紙２）申請額一覧'!$W$10:$W$24)</f>
        <v>0</v>
      </c>
      <c r="AI20" s="460"/>
      <c r="AJ20" s="460"/>
      <c r="AK20" s="460"/>
      <c r="AL20" s="36" t="s">
        <v>71</v>
      </c>
      <c r="AM20" s="37"/>
    </row>
    <row r="21" spans="1:39" ht="12.75" customHeight="1">
      <c r="A21" s="477"/>
      <c r="B21" s="38" t="s">
        <v>64</v>
      </c>
      <c r="C21" s="34"/>
      <c r="D21" s="34"/>
      <c r="E21" s="34"/>
      <c r="F21" s="34"/>
      <c r="G21" s="34"/>
      <c r="H21" s="34"/>
      <c r="I21" s="34"/>
      <c r="J21" s="34"/>
      <c r="K21" s="34"/>
      <c r="L21" s="34"/>
      <c r="M21" s="34"/>
      <c r="N21" s="34"/>
      <c r="O21" s="34"/>
      <c r="P21" s="34"/>
      <c r="Q21" s="34"/>
      <c r="R21" s="34"/>
      <c r="S21" s="34"/>
      <c r="T21" s="504">
        <f ca="1">COUNTIFS('（別紙２）申請額一覧'!$E$10:$E$24,B21,'（別紙２）申請額一覧'!$Q$10:$Q$24,"&gt;0")</f>
        <v>0</v>
      </c>
      <c r="U21" s="505"/>
      <c r="V21" s="502" t="s">
        <v>15</v>
      </c>
      <c r="W21" s="503"/>
      <c r="X21" s="459">
        <f ca="1">SUMIF('（別紙２）申請額一覧'!$E$10:$E$24,B21,'（別紙２）申請額一覧'!$Q$10:$Q$24)</f>
        <v>0</v>
      </c>
      <c r="Y21" s="460"/>
      <c r="Z21" s="460"/>
      <c r="AA21" s="460"/>
      <c r="AB21" s="39" t="s">
        <v>71</v>
      </c>
      <c r="AC21" s="37"/>
      <c r="AD21" s="504">
        <f ca="1">COUNTIFS('（別紙２）申請額一覧'!$E$10:$E$24,B21,'（別紙２）申請額一覧'!$W$10:$W$24,"&gt;0")</f>
        <v>0</v>
      </c>
      <c r="AE21" s="505"/>
      <c r="AF21" s="502" t="s">
        <v>15</v>
      </c>
      <c r="AG21" s="503"/>
      <c r="AH21" s="459">
        <f ca="1">SUMIF('（別紙２）申請額一覧'!$E$10:$E$24,B21,'（別紙２）申請額一覧'!$W$10:$W$24)</f>
        <v>0</v>
      </c>
      <c r="AI21" s="460"/>
      <c r="AJ21" s="460"/>
      <c r="AK21" s="460"/>
      <c r="AL21" s="39" t="s">
        <v>71</v>
      </c>
      <c r="AM21" s="37"/>
    </row>
    <row r="22" spans="1:39" ht="12.75" customHeight="1">
      <c r="A22" s="477"/>
      <c r="B22" s="33" t="s">
        <v>16</v>
      </c>
      <c r="C22" s="34"/>
      <c r="D22" s="34"/>
      <c r="E22" s="34"/>
      <c r="F22" s="34"/>
      <c r="G22" s="34"/>
      <c r="H22" s="34"/>
      <c r="I22" s="34"/>
      <c r="J22" s="34"/>
      <c r="K22" s="34"/>
      <c r="L22" s="34"/>
      <c r="M22" s="34"/>
      <c r="N22" s="34"/>
      <c r="O22" s="34"/>
      <c r="P22" s="34"/>
      <c r="Q22" s="34"/>
      <c r="R22" s="34"/>
      <c r="S22" s="34"/>
      <c r="T22" s="504">
        <f ca="1">COUNTIFS('（別紙２）申請額一覧'!$E$10:$E$24,B22,'（別紙２）申請額一覧'!$Q$10:$Q$24,"&gt;0")</f>
        <v>0</v>
      </c>
      <c r="U22" s="505"/>
      <c r="V22" s="502" t="s">
        <v>15</v>
      </c>
      <c r="W22" s="503"/>
      <c r="X22" s="459">
        <f ca="1">SUMIF('（別紙２）申請額一覧'!$E$10:$E$24,B22,'（別紙２）申請額一覧'!$Q$10:$Q$24)</f>
        <v>0</v>
      </c>
      <c r="Y22" s="460"/>
      <c r="Z22" s="460"/>
      <c r="AA22" s="460"/>
      <c r="AB22" s="39" t="s">
        <v>71</v>
      </c>
      <c r="AC22" s="37"/>
      <c r="AD22" s="504">
        <f ca="1">COUNTIFS('（別紙２）申請額一覧'!$E$10:$E$24,B22,'（別紙２）申請額一覧'!$W$10:$W$24,"&gt;0")</f>
        <v>0</v>
      </c>
      <c r="AE22" s="505"/>
      <c r="AF22" s="502" t="s">
        <v>15</v>
      </c>
      <c r="AG22" s="503"/>
      <c r="AH22" s="459">
        <f ca="1">SUMIF('（別紙２）申請額一覧'!$E$10:$E$24,B22,'（別紙２）申請額一覧'!$W$10:$W$24)</f>
        <v>0</v>
      </c>
      <c r="AI22" s="460"/>
      <c r="AJ22" s="460"/>
      <c r="AK22" s="460"/>
      <c r="AL22" s="39" t="s">
        <v>71</v>
      </c>
      <c r="AM22" s="37"/>
    </row>
    <row r="23" spans="1:39" ht="12.75" customHeight="1">
      <c r="A23" s="477"/>
      <c r="B23" s="33" t="s">
        <v>107</v>
      </c>
      <c r="C23" s="34"/>
      <c r="D23" s="34"/>
      <c r="E23" s="34"/>
      <c r="F23" s="34"/>
      <c r="G23" s="34"/>
      <c r="H23" s="34"/>
      <c r="I23" s="34"/>
      <c r="J23" s="34"/>
      <c r="K23" s="34"/>
      <c r="L23" s="34"/>
      <c r="M23" s="34"/>
      <c r="N23" s="34"/>
      <c r="O23" s="34"/>
      <c r="P23" s="34"/>
      <c r="Q23" s="34"/>
      <c r="R23" s="34"/>
      <c r="S23" s="34"/>
      <c r="T23" s="504">
        <f ca="1">COUNTIFS('（別紙２）申請額一覧'!$E$10:$E$24,B23,'（別紙２）申請額一覧'!$Q$10:$Q$24,"&gt;0")</f>
        <v>0</v>
      </c>
      <c r="U23" s="505"/>
      <c r="V23" s="502" t="s">
        <v>15</v>
      </c>
      <c r="W23" s="503"/>
      <c r="X23" s="459">
        <f ca="1">SUMIF('（別紙２）申請額一覧'!$E$10:$E$24,B23,'（別紙２）申請額一覧'!$Q$10:$Q$24)</f>
        <v>0</v>
      </c>
      <c r="Y23" s="460"/>
      <c r="Z23" s="460"/>
      <c r="AA23" s="460"/>
      <c r="AB23" s="36" t="s">
        <v>71</v>
      </c>
      <c r="AC23" s="37"/>
      <c r="AD23" s="504">
        <f ca="1">COUNTIFS('（別紙２）申請額一覧'!$E$10:$E$24,B23,'（別紙２）申請額一覧'!$W$10:$W$24,"&gt;0")</f>
        <v>0</v>
      </c>
      <c r="AE23" s="505"/>
      <c r="AF23" s="502" t="s">
        <v>15</v>
      </c>
      <c r="AG23" s="503"/>
      <c r="AH23" s="459">
        <f ca="1">SUMIF('（別紙２）申請額一覧'!$E$10:$E$24,B23,'（別紙２）申請額一覧'!$W$10:$W$24)</f>
        <v>0</v>
      </c>
      <c r="AI23" s="460"/>
      <c r="AJ23" s="460"/>
      <c r="AK23" s="460"/>
      <c r="AL23" s="36" t="s">
        <v>71</v>
      </c>
      <c r="AM23" s="37"/>
    </row>
    <row r="24" spans="1:39" ht="12.75" customHeight="1">
      <c r="A24" s="477"/>
      <c r="B24" s="33" t="s">
        <v>108</v>
      </c>
      <c r="C24" s="34"/>
      <c r="D24" s="34"/>
      <c r="E24" s="34"/>
      <c r="F24" s="34"/>
      <c r="G24" s="34"/>
      <c r="H24" s="34"/>
      <c r="I24" s="34"/>
      <c r="J24" s="34"/>
      <c r="K24" s="34"/>
      <c r="L24" s="34"/>
      <c r="M24" s="34"/>
      <c r="N24" s="34"/>
      <c r="O24" s="34"/>
      <c r="P24" s="34"/>
      <c r="Q24" s="34"/>
      <c r="R24" s="34"/>
      <c r="S24" s="34"/>
      <c r="T24" s="504">
        <f ca="1">COUNTIFS('（別紙２）申請額一覧'!$E$10:$E$24,B24,'（別紙２）申請額一覧'!$Q$10:$Q$24,"&gt;0")</f>
        <v>0</v>
      </c>
      <c r="U24" s="505"/>
      <c r="V24" s="502" t="s">
        <v>15</v>
      </c>
      <c r="W24" s="503"/>
      <c r="X24" s="459">
        <f ca="1">SUMIF('（別紙２）申請額一覧'!$E$10:$E$24,B24,'（別紙２）申請額一覧'!$Q$10:$Q$24)</f>
        <v>0</v>
      </c>
      <c r="Y24" s="460"/>
      <c r="Z24" s="460"/>
      <c r="AA24" s="460"/>
      <c r="AB24" s="36" t="s">
        <v>71</v>
      </c>
      <c r="AC24" s="37"/>
      <c r="AD24" s="504">
        <f ca="1">COUNTIFS('（別紙２）申請額一覧'!$E$10:$E$24,B24,'（別紙２）申請額一覧'!$W$10:$W$24,"&gt;0")</f>
        <v>0</v>
      </c>
      <c r="AE24" s="505"/>
      <c r="AF24" s="502" t="s">
        <v>15</v>
      </c>
      <c r="AG24" s="503"/>
      <c r="AH24" s="459">
        <f ca="1">SUMIF('（別紙２）申請額一覧'!$E$10:$E$24,B24,'（別紙２）申請額一覧'!$W$10:$W$24)</f>
        <v>0</v>
      </c>
      <c r="AI24" s="460"/>
      <c r="AJ24" s="460"/>
      <c r="AK24" s="460"/>
      <c r="AL24" s="36" t="s">
        <v>71</v>
      </c>
      <c r="AM24" s="37"/>
    </row>
    <row r="25" spans="1:39" ht="12.75" customHeight="1">
      <c r="A25" s="478"/>
      <c r="B25" s="40" t="s">
        <v>109</v>
      </c>
      <c r="C25" s="41"/>
      <c r="D25" s="41"/>
      <c r="E25" s="41"/>
      <c r="F25" s="41"/>
      <c r="G25" s="41"/>
      <c r="H25" s="41"/>
      <c r="I25" s="41"/>
      <c r="J25" s="41"/>
      <c r="K25" s="41"/>
      <c r="L25" s="41"/>
      <c r="M25" s="41"/>
      <c r="N25" s="41"/>
      <c r="O25" s="41"/>
      <c r="P25" s="41"/>
      <c r="Q25" s="41"/>
      <c r="R25" s="41"/>
      <c r="S25" s="41"/>
      <c r="T25" s="510">
        <f ca="1">COUNTIFS('（別紙２）申請額一覧'!$E$10:$E$24,B25,'（別紙２）申請額一覧'!$Q$10:$Q$24,"&gt;0")</f>
        <v>0</v>
      </c>
      <c r="U25" s="511"/>
      <c r="V25" s="519" t="s">
        <v>15</v>
      </c>
      <c r="W25" s="520"/>
      <c r="X25" s="467">
        <f ca="1">SUMIF('（別紙２）申請額一覧'!$E$10:$E$24,B25,'（別紙２）申請額一覧'!$Q$10:$Q$24)</f>
        <v>0</v>
      </c>
      <c r="Y25" s="468"/>
      <c r="Z25" s="468"/>
      <c r="AA25" s="468"/>
      <c r="AB25" s="42" t="s">
        <v>71</v>
      </c>
      <c r="AC25" s="43"/>
      <c r="AD25" s="521">
        <f ca="1">COUNTIFS('（別紙２）申請額一覧'!$E$10:$E$24,B25,'（別紙２）申請額一覧'!$W$10:$W$24,"&gt;0")</f>
        <v>0</v>
      </c>
      <c r="AE25" s="522"/>
      <c r="AF25" s="523" t="s">
        <v>15</v>
      </c>
      <c r="AG25" s="524"/>
      <c r="AH25" s="467">
        <f ca="1">SUMIF('（別紙２）申請額一覧'!$E$10:$E$24,B25,'（別紙２）申請額一覧'!$W$10:$W$24)</f>
        <v>0</v>
      </c>
      <c r="AI25" s="468"/>
      <c r="AJ25" s="468"/>
      <c r="AK25" s="468"/>
      <c r="AL25" s="42" t="s">
        <v>71</v>
      </c>
      <c r="AM25" s="43"/>
    </row>
    <row r="26" spans="1:39" ht="12.75" customHeight="1">
      <c r="A26" s="552" t="s">
        <v>61</v>
      </c>
      <c r="B26" s="19" t="s">
        <v>36</v>
      </c>
      <c r="C26" s="21"/>
      <c r="D26" s="21"/>
      <c r="E26" s="21"/>
      <c r="F26" s="21"/>
      <c r="G26" s="21"/>
      <c r="H26" s="21"/>
      <c r="I26" s="21"/>
      <c r="J26" s="21"/>
      <c r="K26" s="21"/>
      <c r="L26" s="21"/>
      <c r="M26" s="21"/>
      <c r="N26" s="21"/>
      <c r="O26" s="21"/>
      <c r="P26" s="21"/>
      <c r="Q26" s="21"/>
      <c r="R26" s="21"/>
      <c r="S26" s="21"/>
      <c r="T26" s="508">
        <f ca="1">COUNTIFS('（別紙２）申請額一覧'!$E$10:$E$24,B26,'（別紙２）申請額一覧'!$Q$10:$Q$24,"&gt;0")</f>
        <v>1</v>
      </c>
      <c r="U26" s="509"/>
      <c r="V26" s="506" t="s">
        <v>15</v>
      </c>
      <c r="W26" s="507"/>
      <c r="X26" s="469">
        <f ca="1">SUMIF('（別紙２）申請額一覧'!$E$10:$E$24,B26,'（別紙２）申請額一覧'!$Q$10:$Q$24)</f>
        <v>611</v>
      </c>
      <c r="Y26" s="470"/>
      <c r="Z26" s="470"/>
      <c r="AA26" s="470"/>
      <c r="AB26" s="44" t="s">
        <v>71</v>
      </c>
      <c r="AC26" s="32"/>
      <c r="AD26" s="508">
        <f ca="1">COUNTIFS('（別紙２）申請額一覧'!$E$10:$E$24,B26,'（別紙２）申請額一覧'!$W$10:$W$24,"&gt;0")</f>
        <v>0</v>
      </c>
      <c r="AE26" s="509"/>
      <c r="AF26" s="506" t="s">
        <v>15</v>
      </c>
      <c r="AG26" s="507"/>
      <c r="AH26" s="469">
        <f ca="1">SUMIF('（別紙２）申請額一覧'!$E$10:$E$24,B26,'（別紙２）申請額一覧'!$W$10:$W$24)</f>
        <v>0</v>
      </c>
      <c r="AI26" s="470"/>
      <c r="AJ26" s="470"/>
      <c r="AK26" s="470"/>
      <c r="AL26" s="44" t="s">
        <v>71</v>
      </c>
      <c r="AM26" s="32"/>
    </row>
    <row r="27" spans="1:39" ht="12.75" customHeight="1">
      <c r="A27" s="553"/>
      <c r="B27" s="25" t="s">
        <v>35</v>
      </c>
      <c r="C27" s="25"/>
      <c r="D27" s="25"/>
      <c r="E27" s="25"/>
      <c r="F27" s="25"/>
      <c r="G27" s="25"/>
      <c r="H27" s="25"/>
      <c r="I27" s="25"/>
      <c r="J27" s="25"/>
      <c r="K27" s="25"/>
      <c r="L27" s="25"/>
      <c r="M27" s="25"/>
      <c r="N27" s="25"/>
      <c r="O27" s="25"/>
      <c r="P27" s="25"/>
      <c r="Q27" s="25"/>
      <c r="R27" s="25"/>
      <c r="S27" s="25"/>
      <c r="T27" s="493">
        <f ca="1">COUNTIFS('（別紙２）申請額一覧'!$E$10:$E$24,B27,'（別紙２）申請額一覧'!$Q$10:$Q$24,"&gt;0")</f>
        <v>0</v>
      </c>
      <c r="U27" s="494"/>
      <c r="V27" s="529" t="s">
        <v>15</v>
      </c>
      <c r="W27" s="530"/>
      <c r="X27" s="471">
        <f ca="1">SUMIF('（別紙２）申請額一覧'!$E$10:$E$24,B27,'（別紙２）申請額一覧'!$Q$10:$Q$24)</f>
        <v>0</v>
      </c>
      <c r="Y27" s="472"/>
      <c r="Z27" s="472"/>
      <c r="AA27" s="472"/>
      <c r="AB27" s="45" t="s">
        <v>71</v>
      </c>
      <c r="AC27" s="46"/>
      <c r="AD27" s="531">
        <f ca="1">COUNTIFS('（別紙２）申請額一覧'!$E$10:$E$24,B27,'（別紙２）申請額一覧'!$W$10:$W$24,"&gt;0")</f>
        <v>0</v>
      </c>
      <c r="AE27" s="532"/>
      <c r="AF27" s="533" t="s">
        <v>15</v>
      </c>
      <c r="AG27" s="534"/>
      <c r="AH27" s="471">
        <f ca="1">SUMIF('（別紙２）申請額一覧'!$E$10:$E$24,B27,'（別紙２）申請額一覧'!$W$10:$W$24)</f>
        <v>0</v>
      </c>
      <c r="AI27" s="472"/>
      <c r="AJ27" s="472"/>
      <c r="AK27" s="472"/>
      <c r="AL27" s="45" t="s">
        <v>71</v>
      </c>
      <c r="AM27" s="46"/>
    </row>
    <row r="28" spans="1:39" ht="12.75" customHeight="1">
      <c r="A28" s="476" t="s">
        <v>33</v>
      </c>
      <c r="B28" s="21" t="s">
        <v>17</v>
      </c>
      <c r="C28" s="21"/>
      <c r="D28" s="21"/>
      <c r="E28" s="21"/>
      <c r="F28" s="21"/>
      <c r="G28" s="21"/>
      <c r="H28" s="21"/>
      <c r="I28" s="21"/>
      <c r="J28" s="21"/>
      <c r="K28" s="21"/>
      <c r="L28" s="21"/>
      <c r="M28" s="21"/>
      <c r="N28" s="21"/>
      <c r="O28" s="21"/>
      <c r="P28" s="21"/>
      <c r="Q28" s="21"/>
      <c r="R28" s="21"/>
      <c r="S28" s="21"/>
      <c r="T28" s="508">
        <f ca="1">COUNTIFS('（別紙２）申請額一覧'!$E$10:$E$24,B28,'（別紙２）申請額一覧'!$Q$10:$Q$24,"&gt;0")</f>
        <v>0</v>
      </c>
      <c r="U28" s="509"/>
      <c r="V28" s="506" t="s">
        <v>15</v>
      </c>
      <c r="W28" s="507"/>
      <c r="X28" s="465">
        <f ca="1">SUMIF('（別紙２）申請額一覧'!$E$10:$E$24,B28,'（別紙２）申請額一覧'!$Q$10:$Q$24)</f>
        <v>0</v>
      </c>
      <c r="Y28" s="466"/>
      <c r="Z28" s="466"/>
      <c r="AA28" s="466"/>
      <c r="AB28" s="47" t="s">
        <v>71</v>
      </c>
      <c r="AC28" s="48"/>
      <c r="AD28" s="525">
        <f ca="1">COUNTIFS('（別紙２）申請額一覧'!$E$10:$E$24,B28,'（別紙２）申請額一覧'!$W$10:$W$24,"&gt;0")</f>
        <v>0</v>
      </c>
      <c r="AE28" s="526"/>
      <c r="AF28" s="527" t="s">
        <v>15</v>
      </c>
      <c r="AG28" s="528"/>
      <c r="AH28" s="465">
        <f ca="1">SUMIF('（別紙２）申請額一覧'!$E$10:$E$24,B28,'（別紙２）申請額一覧'!$W$10:$W$24)</f>
        <v>0</v>
      </c>
      <c r="AI28" s="466"/>
      <c r="AJ28" s="466"/>
      <c r="AK28" s="466"/>
      <c r="AL28" s="47" t="s">
        <v>71</v>
      </c>
      <c r="AM28" s="48"/>
    </row>
    <row r="29" spans="1:39" ht="12.75" customHeight="1">
      <c r="A29" s="477"/>
      <c r="B29" s="34" t="s">
        <v>18</v>
      </c>
      <c r="C29" s="34"/>
      <c r="D29" s="34"/>
      <c r="E29" s="34"/>
      <c r="F29" s="34"/>
      <c r="G29" s="34"/>
      <c r="H29" s="34"/>
      <c r="I29" s="34"/>
      <c r="J29" s="34"/>
      <c r="K29" s="34"/>
      <c r="L29" s="34"/>
      <c r="M29" s="34"/>
      <c r="N29" s="34"/>
      <c r="O29" s="34"/>
      <c r="P29" s="34"/>
      <c r="Q29" s="34"/>
      <c r="R29" s="34"/>
      <c r="S29" s="34"/>
      <c r="T29" s="504">
        <f ca="1">COUNTIFS('（別紙２）申請額一覧'!$E$10:$E$24,B29,'（別紙２）申請額一覧'!$Q$10:$Q$24,"&gt;0")</f>
        <v>0</v>
      </c>
      <c r="U29" s="505"/>
      <c r="V29" s="502" t="s">
        <v>15</v>
      </c>
      <c r="W29" s="503"/>
      <c r="X29" s="459">
        <f ca="1">SUMIF('（別紙２）申請額一覧'!$E$10:$E$24,B29,'（別紙２）申請額一覧'!$Q$10:$Q$24)</f>
        <v>0</v>
      </c>
      <c r="Y29" s="460"/>
      <c r="Z29" s="460"/>
      <c r="AA29" s="460"/>
      <c r="AB29" s="36" t="s">
        <v>71</v>
      </c>
      <c r="AC29" s="37"/>
      <c r="AD29" s="504">
        <f ca="1">COUNTIFS('（別紙２）申請額一覧'!$E$10:$E$24,B29,'（別紙２）申請額一覧'!$W$10:$W$24,"&gt;0")</f>
        <v>0</v>
      </c>
      <c r="AE29" s="505"/>
      <c r="AF29" s="502" t="s">
        <v>15</v>
      </c>
      <c r="AG29" s="503"/>
      <c r="AH29" s="459">
        <f ca="1">SUMIF('（別紙２）申請額一覧'!$E$10:$E$24,B29,'（別紙２）申請額一覧'!$W$10:$W$24)</f>
        <v>0</v>
      </c>
      <c r="AI29" s="460"/>
      <c r="AJ29" s="460"/>
      <c r="AK29" s="460"/>
      <c r="AL29" s="36" t="s">
        <v>71</v>
      </c>
      <c r="AM29" s="37"/>
    </row>
    <row r="30" spans="1:39" ht="12.75" customHeight="1">
      <c r="A30" s="477"/>
      <c r="B30" s="34" t="s">
        <v>19</v>
      </c>
      <c r="C30" s="34"/>
      <c r="D30" s="34"/>
      <c r="E30" s="34"/>
      <c r="F30" s="34"/>
      <c r="G30" s="34"/>
      <c r="H30" s="34"/>
      <c r="I30" s="34"/>
      <c r="J30" s="34"/>
      <c r="K30" s="34"/>
      <c r="L30" s="34"/>
      <c r="M30" s="34"/>
      <c r="N30" s="34"/>
      <c r="O30" s="34"/>
      <c r="P30" s="34"/>
      <c r="Q30" s="34"/>
      <c r="R30" s="34"/>
      <c r="S30" s="34"/>
      <c r="T30" s="504">
        <f ca="1">COUNTIFS('（別紙２）申請額一覧'!$E$10:$E$24,B30,'（別紙２）申請額一覧'!$Q$10:$Q$24,"&gt;0")</f>
        <v>0</v>
      </c>
      <c r="U30" s="505"/>
      <c r="V30" s="502" t="s">
        <v>15</v>
      </c>
      <c r="W30" s="503"/>
      <c r="X30" s="459">
        <f ca="1">SUMIF('（別紙２）申請額一覧'!$E$10:$E$24,B30,'（別紙２）申請額一覧'!$Q$10:$Q$24)</f>
        <v>0</v>
      </c>
      <c r="Y30" s="460"/>
      <c r="Z30" s="460"/>
      <c r="AA30" s="460"/>
      <c r="AB30" s="36" t="s">
        <v>71</v>
      </c>
      <c r="AC30" s="37"/>
      <c r="AD30" s="504">
        <f ca="1">COUNTIFS('（別紙２）申請額一覧'!$E$10:$E$24,B30,'（別紙２）申請額一覧'!$W$10:$W$24,"&gt;0")</f>
        <v>0</v>
      </c>
      <c r="AE30" s="505"/>
      <c r="AF30" s="502" t="s">
        <v>15</v>
      </c>
      <c r="AG30" s="503"/>
      <c r="AH30" s="459">
        <f ca="1">SUMIF('（別紙２）申請額一覧'!$E$10:$E$24,B30,'（別紙２）申請額一覧'!$W$10:$W$24)</f>
        <v>0</v>
      </c>
      <c r="AI30" s="460"/>
      <c r="AJ30" s="460"/>
      <c r="AK30" s="460"/>
      <c r="AL30" s="36" t="s">
        <v>71</v>
      </c>
      <c r="AM30" s="37"/>
    </row>
    <row r="31" spans="1:39" ht="12.75" customHeight="1">
      <c r="A31" s="477"/>
      <c r="B31" s="34" t="s">
        <v>20</v>
      </c>
      <c r="C31" s="34"/>
      <c r="D31" s="34"/>
      <c r="E31" s="34"/>
      <c r="F31" s="34"/>
      <c r="G31" s="34"/>
      <c r="H31" s="34"/>
      <c r="I31" s="34"/>
      <c r="J31" s="34"/>
      <c r="K31" s="34"/>
      <c r="L31" s="34"/>
      <c r="M31" s="34"/>
      <c r="N31" s="34"/>
      <c r="O31" s="34"/>
      <c r="P31" s="34"/>
      <c r="Q31" s="34"/>
      <c r="R31" s="34"/>
      <c r="S31" s="34"/>
      <c r="T31" s="504">
        <f ca="1">COUNTIFS('（別紙２）申請額一覧'!$E$10:$E$24,B31,'（別紙２）申請額一覧'!$Q$10:$Q$24,"&gt;0")</f>
        <v>0</v>
      </c>
      <c r="U31" s="505"/>
      <c r="V31" s="502" t="s">
        <v>15</v>
      </c>
      <c r="W31" s="503"/>
      <c r="X31" s="459">
        <f ca="1">SUMIF('（別紙２）申請額一覧'!$E$10:$E$24,B31,'（別紙２）申請額一覧'!$Q$10:$Q$24)</f>
        <v>0</v>
      </c>
      <c r="Y31" s="460"/>
      <c r="Z31" s="460"/>
      <c r="AA31" s="460"/>
      <c r="AB31" s="36" t="s">
        <v>71</v>
      </c>
      <c r="AC31" s="37"/>
      <c r="AD31" s="504">
        <f ca="1">COUNTIFS('（別紙２）申請額一覧'!$E$10:$E$24,B31,'（別紙２）申請額一覧'!$W$10:$W$24,"&gt;0")</f>
        <v>0</v>
      </c>
      <c r="AE31" s="505"/>
      <c r="AF31" s="502" t="s">
        <v>15</v>
      </c>
      <c r="AG31" s="503"/>
      <c r="AH31" s="459">
        <f ca="1">SUMIF('（別紙２）申請額一覧'!$E$10:$E$24,B31,'（別紙２）申請額一覧'!$W$10:$W$24)</f>
        <v>0</v>
      </c>
      <c r="AI31" s="460"/>
      <c r="AJ31" s="460"/>
      <c r="AK31" s="460"/>
      <c r="AL31" s="36" t="s">
        <v>71</v>
      </c>
      <c r="AM31" s="37"/>
    </row>
    <row r="32" spans="1:39" ht="12.75" customHeight="1">
      <c r="A32" s="477"/>
      <c r="B32" s="34" t="s">
        <v>21</v>
      </c>
      <c r="C32" s="34"/>
      <c r="D32" s="34"/>
      <c r="E32" s="34"/>
      <c r="F32" s="34"/>
      <c r="G32" s="34"/>
      <c r="H32" s="34"/>
      <c r="I32" s="34"/>
      <c r="J32" s="34"/>
      <c r="K32" s="34"/>
      <c r="L32" s="34"/>
      <c r="M32" s="34"/>
      <c r="N32" s="34"/>
      <c r="O32" s="34"/>
      <c r="P32" s="34"/>
      <c r="Q32" s="34"/>
      <c r="R32" s="34"/>
      <c r="S32" s="34"/>
      <c r="T32" s="504">
        <f ca="1">COUNTIFS('（別紙２）申請額一覧'!$E$10:$E$24,B32,'（別紙２）申請額一覧'!$Q$10:$Q$24,"&gt;0")</f>
        <v>0</v>
      </c>
      <c r="U32" s="505"/>
      <c r="V32" s="502" t="s">
        <v>15</v>
      </c>
      <c r="W32" s="503"/>
      <c r="X32" s="459">
        <f ca="1">SUMIF('（別紙２）申請額一覧'!$E$10:$E$24,B32,'（別紙２）申請額一覧'!$Q$10:$Q$24)</f>
        <v>0</v>
      </c>
      <c r="Y32" s="460"/>
      <c r="Z32" s="460"/>
      <c r="AA32" s="460"/>
      <c r="AB32" s="36" t="s">
        <v>71</v>
      </c>
      <c r="AC32" s="37"/>
      <c r="AD32" s="504">
        <f ca="1">COUNTIFS('（別紙２）申請額一覧'!$E$10:$E$24,B32,'（別紙２）申請額一覧'!$W$10:$W$24,"&gt;0")</f>
        <v>0</v>
      </c>
      <c r="AE32" s="505"/>
      <c r="AF32" s="502" t="s">
        <v>15</v>
      </c>
      <c r="AG32" s="503"/>
      <c r="AH32" s="459">
        <f ca="1">SUMIF('（別紙２）申請額一覧'!$E$10:$E$24,B32,'（別紙２）申請額一覧'!$W$10:$W$24)</f>
        <v>0</v>
      </c>
      <c r="AI32" s="460"/>
      <c r="AJ32" s="460"/>
      <c r="AK32" s="460"/>
      <c r="AL32" s="36" t="s">
        <v>71</v>
      </c>
      <c r="AM32" s="37"/>
    </row>
    <row r="33" spans="1:39" ht="12.75" customHeight="1">
      <c r="A33" s="477"/>
      <c r="B33" s="34" t="s">
        <v>22</v>
      </c>
      <c r="C33" s="34"/>
      <c r="D33" s="34"/>
      <c r="E33" s="34"/>
      <c r="F33" s="34"/>
      <c r="G33" s="34"/>
      <c r="H33" s="34"/>
      <c r="I33" s="34"/>
      <c r="J33" s="34"/>
      <c r="K33" s="34"/>
      <c r="L33" s="34"/>
      <c r="M33" s="34"/>
      <c r="N33" s="34"/>
      <c r="O33" s="34"/>
      <c r="P33" s="34"/>
      <c r="Q33" s="34"/>
      <c r="R33" s="34"/>
      <c r="S33" s="34"/>
      <c r="T33" s="504">
        <f ca="1">COUNTIFS('（別紙２）申請額一覧'!$E$10:$E$24,B33,'（別紙２）申請額一覧'!$Q$10:$Q$24,"&gt;0")</f>
        <v>0</v>
      </c>
      <c r="U33" s="505"/>
      <c r="V33" s="502" t="s">
        <v>15</v>
      </c>
      <c r="W33" s="503"/>
      <c r="X33" s="459">
        <f ca="1">SUMIF('（別紙２）申請額一覧'!$E$10:$E$24,B33,'（別紙２）申請額一覧'!$Q$10:$Q$24)</f>
        <v>0</v>
      </c>
      <c r="Y33" s="460"/>
      <c r="Z33" s="460"/>
      <c r="AA33" s="460"/>
      <c r="AB33" s="36" t="s">
        <v>71</v>
      </c>
      <c r="AC33" s="37"/>
      <c r="AD33" s="504">
        <f ca="1">COUNTIFS('（別紙２）申請額一覧'!$E$10:$E$24,B33,'（別紙２）申請額一覧'!$W$10:$W$24,"&gt;0")</f>
        <v>0</v>
      </c>
      <c r="AE33" s="505"/>
      <c r="AF33" s="502" t="s">
        <v>15</v>
      </c>
      <c r="AG33" s="503"/>
      <c r="AH33" s="459">
        <f ca="1">SUMIF('（別紙２）申請額一覧'!$E$10:$E$24,B33,'（別紙２）申請額一覧'!$W$10:$W$24)</f>
        <v>0</v>
      </c>
      <c r="AI33" s="460"/>
      <c r="AJ33" s="460"/>
      <c r="AK33" s="460"/>
      <c r="AL33" s="36" t="s">
        <v>71</v>
      </c>
      <c r="AM33" s="37"/>
    </row>
    <row r="34" spans="1:39" ht="12.75" customHeight="1">
      <c r="A34" s="477"/>
      <c r="B34" s="34" t="s">
        <v>23</v>
      </c>
      <c r="C34" s="34"/>
      <c r="D34" s="34"/>
      <c r="E34" s="34"/>
      <c r="F34" s="34"/>
      <c r="G34" s="34"/>
      <c r="H34" s="34"/>
      <c r="I34" s="34"/>
      <c r="J34" s="34"/>
      <c r="K34" s="34"/>
      <c r="L34" s="34"/>
      <c r="M34" s="34"/>
      <c r="N34" s="34"/>
      <c r="O34" s="34"/>
      <c r="P34" s="34"/>
      <c r="Q34" s="34"/>
      <c r="R34" s="34"/>
      <c r="S34" s="34"/>
      <c r="T34" s="504">
        <f ca="1">COUNTIFS('（別紙２）申請額一覧'!$E$10:$E$24,B34,'（別紙２）申請額一覧'!$Q$10:$Q$24,"&gt;0")</f>
        <v>0</v>
      </c>
      <c r="U34" s="505"/>
      <c r="V34" s="502" t="s">
        <v>15</v>
      </c>
      <c r="W34" s="503"/>
      <c r="X34" s="459">
        <f ca="1">SUMIF('（別紙２）申請額一覧'!$E$10:$E$24,B34,'（別紙２）申請額一覧'!$Q$10:$Q$24)</f>
        <v>0</v>
      </c>
      <c r="Y34" s="460"/>
      <c r="Z34" s="460"/>
      <c r="AA34" s="460"/>
      <c r="AB34" s="36" t="s">
        <v>71</v>
      </c>
      <c r="AC34" s="37"/>
      <c r="AD34" s="504">
        <f ca="1">COUNTIFS('（別紙２）申請額一覧'!$E$10:$E$24,B34,'（別紙２）申請額一覧'!$W$10:$W$24,"&gt;0")</f>
        <v>0</v>
      </c>
      <c r="AE34" s="505"/>
      <c r="AF34" s="502" t="s">
        <v>15</v>
      </c>
      <c r="AG34" s="503"/>
      <c r="AH34" s="459">
        <f ca="1">SUMIF('（別紙２）申請額一覧'!$E$10:$E$24,B34,'（別紙２）申請額一覧'!$W$10:$W$24)</f>
        <v>0</v>
      </c>
      <c r="AI34" s="460"/>
      <c r="AJ34" s="460"/>
      <c r="AK34" s="460"/>
      <c r="AL34" s="36" t="s">
        <v>71</v>
      </c>
      <c r="AM34" s="37"/>
    </row>
    <row r="35" spans="1:39" ht="12.75" customHeight="1">
      <c r="A35" s="477"/>
      <c r="B35" s="34" t="s">
        <v>24</v>
      </c>
      <c r="C35" s="34"/>
      <c r="D35" s="34"/>
      <c r="E35" s="34"/>
      <c r="F35" s="34"/>
      <c r="G35" s="34"/>
      <c r="H35" s="34"/>
      <c r="I35" s="34"/>
      <c r="J35" s="34"/>
      <c r="K35" s="34"/>
      <c r="L35" s="34"/>
      <c r="M35" s="34"/>
      <c r="N35" s="34"/>
      <c r="O35" s="34"/>
      <c r="P35" s="34"/>
      <c r="Q35" s="34"/>
      <c r="R35" s="34"/>
      <c r="S35" s="34"/>
      <c r="T35" s="535" t="s">
        <v>86</v>
      </c>
      <c r="U35" s="536"/>
      <c r="V35" s="502" t="s">
        <v>87</v>
      </c>
      <c r="W35" s="503"/>
      <c r="X35" s="537" t="s">
        <v>86</v>
      </c>
      <c r="Y35" s="538"/>
      <c r="Z35" s="538"/>
      <c r="AA35" s="538"/>
      <c r="AB35" s="36" t="s">
        <v>71</v>
      </c>
      <c r="AC35" s="37"/>
      <c r="AD35" s="504">
        <f ca="1">COUNTIFS('（別紙２）申請額一覧'!$E$10:$E$24,B35,'（別紙２）申請額一覧'!$W$10:$W$24,"&gt;0")</f>
        <v>0</v>
      </c>
      <c r="AE35" s="505"/>
      <c r="AF35" s="502" t="s">
        <v>15</v>
      </c>
      <c r="AG35" s="503"/>
      <c r="AH35" s="459">
        <f ca="1">SUMIF('（別紙２）申請額一覧'!$E$10:$E$24,B35,'（別紙２）申請額一覧'!$W$10:$W$24)</f>
        <v>0</v>
      </c>
      <c r="AI35" s="460"/>
      <c r="AJ35" s="460"/>
      <c r="AK35" s="460"/>
      <c r="AL35" s="36" t="s">
        <v>71</v>
      </c>
      <c r="AM35" s="37"/>
    </row>
    <row r="36" spans="1:39" ht="12.75" customHeight="1">
      <c r="A36" s="478"/>
      <c r="B36" s="41" t="s">
        <v>63</v>
      </c>
      <c r="C36" s="41"/>
      <c r="D36" s="41"/>
      <c r="E36" s="41"/>
      <c r="F36" s="41"/>
      <c r="G36" s="41"/>
      <c r="H36" s="41"/>
      <c r="I36" s="41"/>
      <c r="J36" s="41"/>
      <c r="K36" s="41"/>
      <c r="L36" s="41"/>
      <c r="M36" s="41"/>
      <c r="N36" s="41"/>
      <c r="O36" s="41"/>
      <c r="P36" s="41"/>
      <c r="Q36" s="41"/>
      <c r="R36" s="41"/>
      <c r="S36" s="41"/>
      <c r="T36" s="510">
        <f ca="1">COUNTIFS('（別紙２）申請額一覧'!$E$10:$E$24,B36,'（別紙２）申請額一覧'!$Q$10:$Q$24,"&gt;0")</f>
        <v>0</v>
      </c>
      <c r="U36" s="511"/>
      <c r="V36" s="519" t="s">
        <v>15</v>
      </c>
      <c r="W36" s="520"/>
      <c r="X36" s="467">
        <f ca="1">SUMIF('（別紙２）申請額一覧'!$E$10:$E$24,B36,'（別紙２）申請額一覧'!$Q$10:$Q$24)</f>
        <v>0</v>
      </c>
      <c r="Y36" s="468"/>
      <c r="Z36" s="468"/>
      <c r="AA36" s="468"/>
      <c r="AB36" s="42" t="s">
        <v>71</v>
      </c>
      <c r="AC36" s="43"/>
      <c r="AD36" s="521">
        <f ca="1">COUNTIFS('（別紙２）申請額一覧'!$E$10:$E$24,B36,'（別紙２）申請額一覧'!$W$10:$W$24,"&gt;0")</f>
        <v>0</v>
      </c>
      <c r="AE36" s="522"/>
      <c r="AF36" s="523" t="s">
        <v>15</v>
      </c>
      <c r="AG36" s="524"/>
      <c r="AH36" s="467">
        <f ca="1">SUMIF('（別紙２）申請額一覧'!$E$10:$E$24,B36,'（別紙２）申請額一覧'!$W$10:$W$24)</f>
        <v>0</v>
      </c>
      <c r="AI36" s="468"/>
      <c r="AJ36" s="468"/>
      <c r="AK36" s="468"/>
      <c r="AL36" s="42" t="s">
        <v>71</v>
      </c>
      <c r="AM36" s="43"/>
    </row>
    <row r="37" spans="1:39" ht="12.75" customHeight="1">
      <c r="A37" s="552" t="s">
        <v>62</v>
      </c>
      <c r="B37" s="21" t="s">
        <v>25</v>
      </c>
      <c r="C37" s="21"/>
      <c r="D37" s="21"/>
      <c r="E37" s="21"/>
      <c r="F37" s="21"/>
      <c r="G37" s="21"/>
      <c r="H37" s="21"/>
      <c r="I37" s="21"/>
      <c r="J37" s="21"/>
      <c r="K37" s="21"/>
      <c r="L37" s="21"/>
      <c r="M37" s="21"/>
      <c r="N37" s="21"/>
      <c r="O37" s="21"/>
      <c r="P37" s="21"/>
      <c r="Q37" s="21"/>
      <c r="R37" s="21"/>
      <c r="S37" s="21"/>
      <c r="T37" s="508">
        <f ca="1">COUNTIFS('（別紙２）申請額一覧'!$E$10:$E$24,B37,'（別紙２）申請額一覧'!$Q$10:$Q$24,"&gt;0")</f>
        <v>0</v>
      </c>
      <c r="U37" s="509"/>
      <c r="V37" s="506" t="s">
        <v>15</v>
      </c>
      <c r="W37" s="507"/>
      <c r="X37" s="469">
        <f ca="1">SUMIF('（別紙２）申請額一覧'!$E$10:$E$24,B37,'（別紙２）申請額一覧'!$Q$10:$Q$24)</f>
        <v>0</v>
      </c>
      <c r="Y37" s="470"/>
      <c r="Z37" s="470"/>
      <c r="AA37" s="470"/>
      <c r="AB37" s="44" t="s">
        <v>71</v>
      </c>
      <c r="AC37" s="32"/>
      <c r="AD37" s="508">
        <f ca="1">COUNTIFS('（別紙２）申請額一覧'!$E$10:$E$24,B37,'（別紙２）申請額一覧'!$W$10:$W$24,"&gt;0")</f>
        <v>0</v>
      </c>
      <c r="AE37" s="509"/>
      <c r="AF37" s="506" t="s">
        <v>15</v>
      </c>
      <c r="AG37" s="507"/>
      <c r="AH37" s="469">
        <f ca="1">SUMIF('（別紙２）申請額一覧'!$E$10:$E$24,B37,'（別紙２）申請額一覧'!$W$10:$W$24)</f>
        <v>0</v>
      </c>
      <c r="AI37" s="470"/>
      <c r="AJ37" s="470"/>
      <c r="AK37" s="470"/>
      <c r="AL37" s="44" t="s">
        <v>71</v>
      </c>
      <c r="AM37" s="32"/>
    </row>
    <row r="38" spans="1:39" ht="12.75" customHeight="1">
      <c r="A38" s="553"/>
      <c r="B38" s="25" t="s">
        <v>26</v>
      </c>
      <c r="C38" s="25"/>
      <c r="D38" s="25"/>
      <c r="E38" s="25"/>
      <c r="F38" s="25"/>
      <c r="G38" s="25"/>
      <c r="H38" s="25"/>
      <c r="I38" s="25"/>
      <c r="J38" s="25"/>
      <c r="K38" s="25"/>
      <c r="L38" s="25"/>
      <c r="M38" s="25"/>
      <c r="N38" s="25"/>
      <c r="O38" s="25"/>
      <c r="P38" s="25"/>
      <c r="Q38" s="25"/>
      <c r="R38" s="25"/>
      <c r="S38" s="25"/>
      <c r="T38" s="531">
        <f ca="1">COUNTIFS('（別紙２）申請額一覧'!$E$10:$E$24,B38,'（別紙２）申請額一覧'!$Q$10:$Q$24,"&gt;0")</f>
        <v>0</v>
      </c>
      <c r="U38" s="532"/>
      <c r="V38" s="533" t="s">
        <v>15</v>
      </c>
      <c r="W38" s="534"/>
      <c r="X38" s="471">
        <f ca="1">SUMIF('（別紙２）申請額一覧'!$E$10:$E$24,B38,'（別紙２）申請額一覧'!$Q$10:$Q$24)</f>
        <v>0</v>
      </c>
      <c r="Y38" s="472"/>
      <c r="Z38" s="472"/>
      <c r="AA38" s="472"/>
      <c r="AB38" s="45" t="s">
        <v>71</v>
      </c>
      <c r="AC38" s="46"/>
      <c r="AD38" s="531">
        <f ca="1">COUNTIFS('（別紙２）申請額一覧'!$E$10:$E$24,B38,'（別紙２）申請額一覧'!$W$10:$W$24,"&gt;0")</f>
        <v>0</v>
      </c>
      <c r="AE38" s="532"/>
      <c r="AF38" s="533" t="s">
        <v>15</v>
      </c>
      <c r="AG38" s="534"/>
      <c r="AH38" s="471">
        <f ca="1">SUMIF('（別紙２）申請額一覧'!$E$10:$E$24,B38,'（別紙２）申請額一覧'!$W$10:$W$24)</f>
        <v>0</v>
      </c>
      <c r="AI38" s="472"/>
      <c r="AJ38" s="472"/>
      <c r="AK38" s="472"/>
      <c r="AL38" s="45" t="s">
        <v>71</v>
      </c>
      <c r="AM38" s="46"/>
    </row>
    <row r="39" spans="1:39" ht="12.75" customHeight="1">
      <c r="A39" s="476" t="s">
        <v>34</v>
      </c>
      <c r="B39" s="19" t="s">
        <v>27</v>
      </c>
      <c r="C39" s="21"/>
      <c r="D39" s="21"/>
      <c r="E39" s="21"/>
      <c r="F39" s="21"/>
      <c r="G39" s="21"/>
      <c r="H39" s="21"/>
      <c r="I39" s="21"/>
      <c r="J39" s="21"/>
      <c r="K39" s="21"/>
      <c r="L39" s="21"/>
      <c r="M39" s="21"/>
      <c r="N39" s="21"/>
      <c r="O39" s="21"/>
      <c r="P39" s="21"/>
      <c r="Q39" s="21"/>
      <c r="R39" s="21"/>
      <c r="S39" s="21"/>
      <c r="T39" s="525">
        <f ca="1">COUNTIFS('（別紙２）申請額一覧'!$E$10:$E$24,B39,'（別紙２）申請額一覧'!$Q$10:$Q$24,"&gt;0")</f>
        <v>0</v>
      </c>
      <c r="U39" s="526"/>
      <c r="V39" s="527" t="s">
        <v>15</v>
      </c>
      <c r="W39" s="528"/>
      <c r="X39" s="465">
        <f ca="1">SUMIF('（別紙２）申請額一覧'!$E$10:$E$24,B39,'（別紙２）申請額一覧'!$Q$10:$Q$24)</f>
        <v>0</v>
      </c>
      <c r="Y39" s="466"/>
      <c r="Z39" s="466"/>
      <c r="AA39" s="466"/>
      <c r="AB39" s="47" t="s">
        <v>71</v>
      </c>
      <c r="AC39" s="48"/>
      <c r="AD39" s="525">
        <f ca="1">COUNTIFS('（別紙２）申請額一覧'!$E$10:$E$24,B39,'（別紙２）申請額一覧'!$W$10:$W$24,"&gt;0")</f>
        <v>0</v>
      </c>
      <c r="AE39" s="526"/>
      <c r="AF39" s="527" t="s">
        <v>15</v>
      </c>
      <c r="AG39" s="528"/>
      <c r="AH39" s="465">
        <f ca="1">SUMIF('（別紙２）申請額一覧'!$E$10:$E$24,B39,'（別紙２）申請額一覧'!$W$10:$W$24)</f>
        <v>0</v>
      </c>
      <c r="AI39" s="466"/>
      <c r="AJ39" s="466"/>
      <c r="AK39" s="466"/>
      <c r="AL39" s="47" t="s">
        <v>71</v>
      </c>
      <c r="AM39" s="48"/>
    </row>
    <row r="40" spans="1:39" ht="12.75" customHeight="1">
      <c r="A40" s="477"/>
      <c r="B40" s="33" t="s">
        <v>28</v>
      </c>
      <c r="C40" s="34"/>
      <c r="D40" s="34"/>
      <c r="E40" s="34"/>
      <c r="F40" s="34"/>
      <c r="G40" s="34"/>
      <c r="H40" s="34"/>
      <c r="I40" s="34"/>
      <c r="J40" s="34"/>
      <c r="K40" s="34"/>
      <c r="L40" s="34"/>
      <c r="M40" s="34"/>
      <c r="N40" s="34"/>
      <c r="O40" s="34"/>
      <c r="P40" s="34"/>
      <c r="Q40" s="34"/>
      <c r="R40" s="34"/>
      <c r="S40" s="34"/>
      <c r="T40" s="504">
        <f ca="1">COUNTIFS('（別紙２）申請額一覧'!$E$10:$E$24,B40,'（別紙２）申請額一覧'!$Q$10:$Q$24,"&gt;0")</f>
        <v>0</v>
      </c>
      <c r="U40" s="505"/>
      <c r="V40" s="502" t="s">
        <v>15</v>
      </c>
      <c r="W40" s="503"/>
      <c r="X40" s="459">
        <f ca="1">SUMIF('（別紙２）申請額一覧'!$E$10:$E$24,B40,'（別紙２）申請額一覧'!$Q$10:$Q$24)</f>
        <v>0</v>
      </c>
      <c r="Y40" s="460"/>
      <c r="Z40" s="460"/>
      <c r="AA40" s="460"/>
      <c r="AB40" s="36" t="s">
        <v>71</v>
      </c>
      <c r="AC40" s="37"/>
      <c r="AD40" s="504">
        <f ca="1">COUNTIFS('（別紙２）申請額一覧'!$E$10:$E$24,B40,'（別紙２）申請額一覧'!$W$10:$W$24,"&gt;0")</f>
        <v>0</v>
      </c>
      <c r="AE40" s="505"/>
      <c r="AF40" s="502" t="s">
        <v>15</v>
      </c>
      <c r="AG40" s="503"/>
      <c r="AH40" s="459">
        <f ca="1">SUMIF('（別紙２）申請額一覧'!$E$10:$E$24,B40,'（別紙２）申請額一覧'!$W$10:$W$24)</f>
        <v>0</v>
      </c>
      <c r="AI40" s="460"/>
      <c r="AJ40" s="460"/>
      <c r="AK40" s="460"/>
      <c r="AL40" s="36" t="s">
        <v>71</v>
      </c>
      <c r="AM40" s="37"/>
    </row>
    <row r="41" spans="1:39" ht="12.75" customHeight="1">
      <c r="A41" s="477"/>
      <c r="B41" s="33" t="s">
        <v>29</v>
      </c>
      <c r="C41" s="34"/>
      <c r="D41" s="34"/>
      <c r="E41" s="34"/>
      <c r="F41" s="34"/>
      <c r="G41" s="34"/>
      <c r="H41" s="34"/>
      <c r="I41" s="34"/>
      <c r="J41" s="34"/>
      <c r="K41" s="34"/>
      <c r="L41" s="34"/>
      <c r="M41" s="34"/>
      <c r="N41" s="34"/>
      <c r="O41" s="34"/>
      <c r="P41" s="34"/>
      <c r="Q41" s="34"/>
      <c r="R41" s="34"/>
      <c r="S41" s="34"/>
      <c r="T41" s="504">
        <f ca="1">COUNTIFS('（別紙２）申請額一覧'!$E$10:$E$24,B41,'（別紙２）申請額一覧'!$Q$10:$Q$24,"&gt;0")</f>
        <v>0</v>
      </c>
      <c r="U41" s="505"/>
      <c r="V41" s="502" t="s">
        <v>15</v>
      </c>
      <c r="W41" s="503"/>
      <c r="X41" s="459">
        <f ca="1">SUMIF('（別紙２）申請額一覧'!$E$10:$E$24,B41,'（別紙２）申請額一覧'!$Q$10:$Q$24)</f>
        <v>0</v>
      </c>
      <c r="Y41" s="460"/>
      <c r="Z41" s="460"/>
      <c r="AA41" s="460"/>
      <c r="AB41" s="36" t="s">
        <v>71</v>
      </c>
      <c r="AC41" s="37"/>
      <c r="AD41" s="504">
        <f ca="1">COUNTIFS('（別紙２）申請額一覧'!$E$10:$E$24,B41,'（別紙２）申請額一覧'!$W$10:$W$24,"&gt;0")</f>
        <v>0</v>
      </c>
      <c r="AE41" s="505"/>
      <c r="AF41" s="502" t="s">
        <v>15</v>
      </c>
      <c r="AG41" s="503"/>
      <c r="AH41" s="459">
        <f ca="1">SUMIF('（別紙２）申請額一覧'!$E$10:$E$24,B41,'（別紙２）申請額一覧'!$W$10:$W$24)</f>
        <v>0</v>
      </c>
      <c r="AI41" s="460"/>
      <c r="AJ41" s="460"/>
      <c r="AK41" s="460"/>
      <c r="AL41" s="36" t="s">
        <v>71</v>
      </c>
      <c r="AM41" s="37"/>
    </row>
    <row r="42" spans="1:39" ht="12.75" customHeight="1">
      <c r="A42" s="477"/>
      <c r="B42" s="33" t="s">
        <v>30</v>
      </c>
      <c r="C42" s="34"/>
      <c r="D42" s="34"/>
      <c r="E42" s="34"/>
      <c r="F42" s="34"/>
      <c r="G42" s="34"/>
      <c r="H42" s="34"/>
      <c r="I42" s="34"/>
      <c r="J42" s="34"/>
      <c r="K42" s="34"/>
      <c r="L42" s="34"/>
      <c r="M42" s="34"/>
      <c r="N42" s="34"/>
      <c r="O42" s="34"/>
      <c r="P42" s="34"/>
      <c r="Q42" s="34"/>
      <c r="R42" s="34"/>
      <c r="S42" s="34"/>
      <c r="T42" s="504">
        <f ca="1">COUNTIFS('（別紙２）申請額一覧'!$E$10:$E$24,B42,'（別紙２）申請額一覧'!$Q$10:$Q$24,"&gt;0")</f>
        <v>0</v>
      </c>
      <c r="U42" s="505"/>
      <c r="V42" s="502" t="s">
        <v>15</v>
      </c>
      <c r="W42" s="503"/>
      <c r="X42" s="459">
        <f ca="1">SUMIF('（別紙２）申請額一覧'!$E$10:$E$24,B42,'（別紙２）申請額一覧'!$Q$10:$Q$24)</f>
        <v>0</v>
      </c>
      <c r="Y42" s="460"/>
      <c r="Z42" s="460"/>
      <c r="AA42" s="460"/>
      <c r="AB42" s="36" t="s">
        <v>71</v>
      </c>
      <c r="AC42" s="37"/>
      <c r="AD42" s="504">
        <f ca="1">COUNTIFS('（別紙２）申請額一覧'!$E$10:$E$24,B42,'（別紙２）申請額一覧'!$W$10:$W$24,"&gt;0")</f>
        <v>0</v>
      </c>
      <c r="AE42" s="505"/>
      <c r="AF42" s="502" t="s">
        <v>15</v>
      </c>
      <c r="AG42" s="503"/>
      <c r="AH42" s="459">
        <f ca="1">SUMIF('（別紙２）申請額一覧'!$E$10:$E$24,B42,'（別紙２）申請額一覧'!$W$10:$W$24)</f>
        <v>0</v>
      </c>
      <c r="AI42" s="460"/>
      <c r="AJ42" s="460"/>
      <c r="AK42" s="460"/>
      <c r="AL42" s="36" t="s">
        <v>71</v>
      </c>
      <c r="AM42" s="37"/>
    </row>
    <row r="43" spans="1:39" ht="12.75" customHeight="1">
      <c r="A43" s="477"/>
      <c r="B43" s="33" t="s">
        <v>31</v>
      </c>
      <c r="C43" s="34"/>
      <c r="D43" s="34"/>
      <c r="E43" s="34"/>
      <c r="F43" s="34"/>
      <c r="G43" s="34"/>
      <c r="H43" s="34"/>
      <c r="I43" s="34"/>
      <c r="J43" s="34"/>
      <c r="K43" s="34"/>
      <c r="L43" s="34"/>
      <c r="M43" s="34"/>
      <c r="N43" s="34"/>
      <c r="O43" s="34"/>
      <c r="P43" s="34"/>
      <c r="Q43" s="34"/>
      <c r="R43" s="34"/>
      <c r="S43" s="34"/>
      <c r="T43" s="504">
        <f ca="1">COUNTIFS('（別紙２）申請額一覧'!$E$10:$E$24,B43,'（別紙２）申請額一覧'!$Q$10:$Q$24,"&gt;0")</f>
        <v>0</v>
      </c>
      <c r="U43" s="505"/>
      <c r="V43" s="502" t="s">
        <v>15</v>
      </c>
      <c r="W43" s="503"/>
      <c r="X43" s="459">
        <f ca="1">SUMIF('（別紙２）申請額一覧'!$E$10:$E$24,B43,'（別紙２）申請額一覧'!$Q$10:$Q$24)</f>
        <v>0</v>
      </c>
      <c r="Y43" s="460"/>
      <c r="Z43" s="460"/>
      <c r="AA43" s="460"/>
      <c r="AB43" s="36" t="s">
        <v>71</v>
      </c>
      <c r="AC43" s="37"/>
      <c r="AD43" s="504">
        <f ca="1">COUNTIFS('（別紙２）申請額一覧'!$E$10:$E$24,B43,'（別紙２）申請額一覧'!$W$10:$W$24,"&gt;0")</f>
        <v>0</v>
      </c>
      <c r="AE43" s="505"/>
      <c r="AF43" s="502" t="s">
        <v>15</v>
      </c>
      <c r="AG43" s="503"/>
      <c r="AH43" s="459">
        <f ca="1">SUMIF('（別紙２）申請額一覧'!$E$10:$E$24,B43,'（別紙２）申請額一覧'!$W$10:$W$24)</f>
        <v>0</v>
      </c>
      <c r="AI43" s="460"/>
      <c r="AJ43" s="460"/>
      <c r="AK43" s="460"/>
      <c r="AL43" s="36" t="s">
        <v>71</v>
      </c>
      <c r="AM43" s="37"/>
    </row>
    <row r="44" spans="1:39" ht="12.75" customHeight="1">
      <c r="A44" s="477"/>
      <c r="B44" s="33" t="s">
        <v>32</v>
      </c>
      <c r="C44" s="34"/>
      <c r="D44" s="34"/>
      <c r="E44" s="34"/>
      <c r="F44" s="34"/>
      <c r="G44" s="34"/>
      <c r="H44" s="34"/>
      <c r="I44" s="34"/>
      <c r="J44" s="34"/>
      <c r="K44" s="34"/>
      <c r="L44" s="34"/>
      <c r="M44" s="34"/>
      <c r="N44" s="34"/>
      <c r="O44" s="34"/>
      <c r="P44" s="34"/>
      <c r="Q44" s="34"/>
      <c r="R44" s="34"/>
      <c r="S44" s="34"/>
      <c r="T44" s="504">
        <f ca="1">COUNTIFS('（別紙２）申請額一覧'!$E$10:$E$24,B44,'（別紙２）申請額一覧'!$Q$10:$Q$24,"&gt;0")</f>
        <v>0</v>
      </c>
      <c r="U44" s="505"/>
      <c r="V44" s="502" t="s">
        <v>15</v>
      </c>
      <c r="W44" s="503"/>
      <c r="X44" s="459">
        <f ca="1">SUMIF('（別紙２）申請額一覧'!$E$10:$E$24,B44,'（別紙２）申請額一覧'!$Q$10:$Q$24)</f>
        <v>0</v>
      </c>
      <c r="Y44" s="460"/>
      <c r="Z44" s="460"/>
      <c r="AA44" s="460"/>
      <c r="AB44" s="36" t="s">
        <v>71</v>
      </c>
      <c r="AC44" s="37"/>
      <c r="AD44" s="504">
        <f ca="1">COUNTIFS('（別紙２）申請額一覧'!$E$10:$E$24,B44,'（別紙２）申請額一覧'!$W$10:$W$24,"&gt;0")</f>
        <v>0</v>
      </c>
      <c r="AE44" s="505"/>
      <c r="AF44" s="502" t="s">
        <v>15</v>
      </c>
      <c r="AG44" s="503"/>
      <c r="AH44" s="459">
        <f ca="1">SUMIF('（別紙２）申請額一覧'!$E$10:$E$24,B44,'（別紙２）申請額一覧'!$W$10:$W$24)</f>
        <v>0</v>
      </c>
      <c r="AI44" s="460"/>
      <c r="AJ44" s="460"/>
      <c r="AK44" s="460"/>
      <c r="AL44" s="36" t="s">
        <v>71</v>
      </c>
      <c r="AM44" s="37"/>
    </row>
    <row r="45" spans="1:39" ht="12.75" customHeight="1">
      <c r="A45" s="477"/>
      <c r="B45" s="33" t="s">
        <v>49</v>
      </c>
      <c r="C45" s="34"/>
      <c r="D45" s="34"/>
      <c r="E45" s="34"/>
      <c r="F45" s="34"/>
      <c r="G45" s="34"/>
      <c r="H45" s="34"/>
      <c r="I45" s="34"/>
      <c r="J45" s="34"/>
      <c r="K45" s="34"/>
      <c r="L45" s="34"/>
      <c r="M45" s="34"/>
      <c r="N45" s="34"/>
      <c r="O45" s="34"/>
      <c r="P45" s="34"/>
      <c r="Q45" s="34"/>
      <c r="R45" s="34"/>
      <c r="S45" s="34"/>
      <c r="T45" s="504">
        <f ca="1">COUNTIFS('（別紙２）申請額一覧'!$E$10:$E$24,B45,'（別紙２）申請額一覧'!$Q$10:$Q$24,"&gt;0")</f>
        <v>1</v>
      </c>
      <c r="U45" s="505"/>
      <c r="V45" s="502" t="s">
        <v>15</v>
      </c>
      <c r="W45" s="503"/>
      <c r="X45" s="459">
        <f ca="1">SUMIF('（別紙２）申請額一覧'!$E$10:$E$24,B45,'（別紙２）申請額一覧'!$Q$10:$Q$24)</f>
        <v>2340</v>
      </c>
      <c r="Y45" s="460"/>
      <c r="Z45" s="460"/>
      <c r="AA45" s="460"/>
      <c r="AB45" s="36" t="s">
        <v>71</v>
      </c>
      <c r="AC45" s="37"/>
      <c r="AD45" s="504">
        <f ca="1">COUNTIFS('（別紙２）申請額一覧'!$E$10:$E$24,B45,'（別紙２）申請額一覧'!$W$10:$W$24,"&gt;0")</f>
        <v>1</v>
      </c>
      <c r="AE45" s="505"/>
      <c r="AF45" s="502" t="s">
        <v>15</v>
      </c>
      <c r="AG45" s="503"/>
      <c r="AH45" s="459">
        <f ca="1">SUMIF('（別紙２）申請額一覧'!$E$10:$E$24,B45,'（別紙２）申請額一覧'!$W$10:$W$24)</f>
        <v>1042</v>
      </c>
      <c r="AI45" s="460"/>
      <c r="AJ45" s="460"/>
      <c r="AK45" s="460"/>
      <c r="AL45" s="36" t="s">
        <v>71</v>
      </c>
      <c r="AM45" s="37"/>
    </row>
    <row r="46" spans="1:39" ht="12.75" customHeight="1">
      <c r="A46" s="477"/>
      <c r="B46" s="33" t="s">
        <v>50</v>
      </c>
      <c r="C46" s="34"/>
      <c r="D46" s="34"/>
      <c r="E46" s="34"/>
      <c r="F46" s="34"/>
      <c r="G46" s="34"/>
      <c r="H46" s="34"/>
      <c r="I46" s="34"/>
      <c r="J46" s="34"/>
      <c r="K46" s="34"/>
      <c r="L46" s="34"/>
      <c r="M46" s="34"/>
      <c r="N46" s="34"/>
      <c r="O46" s="34"/>
      <c r="P46" s="34"/>
      <c r="Q46" s="34"/>
      <c r="R46" s="34"/>
      <c r="S46" s="34"/>
      <c r="T46" s="504">
        <f ca="1">COUNTIFS('（別紙２）申請額一覧'!$E$10:$E$24,B46,'（別紙２）申請額一覧'!$Q$10:$Q$24,"&gt;0")</f>
        <v>0</v>
      </c>
      <c r="U46" s="505"/>
      <c r="V46" s="502" t="s">
        <v>15</v>
      </c>
      <c r="W46" s="503"/>
      <c r="X46" s="459">
        <f ca="1">SUMIF('（別紙２）申請額一覧'!$E$10:$E$24,B46,'（別紙２）申請額一覧'!$Q$10:$Q$24)</f>
        <v>0</v>
      </c>
      <c r="Y46" s="460"/>
      <c r="Z46" s="460"/>
      <c r="AA46" s="460"/>
      <c r="AB46" s="36" t="s">
        <v>71</v>
      </c>
      <c r="AC46" s="37"/>
      <c r="AD46" s="504">
        <f ca="1">COUNTIFS('（別紙２）申請額一覧'!$E$10:$E$24,B46,'（別紙２）申請額一覧'!$W$10:$W$24,"&gt;0")</f>
        <v>0</v>
      </c>
      <c r="AE46" s="505"/>
      <c r="AF46" s="502" t="s">
        <v>15</v>
      </c>
      <c r="AG46" s="503"/>
      <c r="AH46" s="459">
        <f ca="1">SUMIF('（別紙２）申請額一覧'!$E$10:$E$24,B46,'（別紙２）申請額一覧'!$W$10:$W$24)</f>
        <v>0</v>
      </c>
      <c r="AI46" s="460"/>
      <c r="AJ46" s="460"/>
      <c r="AK46" s="460"/>
      <c r="AL46" s="36" t="s">
        <v>71</v>
      </c>
      <c r="AM46" s="37"/>
    </row>
    <row r="47" spans="1:39" ht="12.75" customHeight="1">
      <c r="A47" s="477"/>
      <c r="B47" s="33" t="s">
        <v>51</v>
      </c>
      <c r="C47" s="34"/>
      <c r="D47" s="34"/>
      <c r="E47" s="34"/>
      <c r="F47" s="34"/>
      <c r="G47" s="34"/>
      <c r="H47" s="34"/>
      <c r="I47" s="34"/>
      <c r="J47" s="34"/>
      <c r="K47" s="34"/>
      <c r="L47" s="34"/>
      <c r="M47" s="34"/>
      <c r="N47" s="34"/>
      <c r="O47" s="34"/>
      <c r="P47" s="34"/>
      <c r="Q47" s="34"/>
      <c r="R47" s="34"/>
      <c r="S47" s="34"/>
      <c r="T47" s="504">
        <f ca="1">COUNTIFS('（別紙２）申請額一覧'!$E$10:$E$24,B47,'（別紙２）申請額一覧'!$Q$10:$Q$24,"&gt;0")</f>
        <v>0</v>
      </c>
      <c r="U47" s="505"/>
      <c r="V47" s="502" t="s">
        <v>15</v>
      </c>
      <c r="W47" s="503"/>
      <c r="X47" s="459">
        <f ca="1">SUMIF('（別紙２）申請額一覧'!$E$10:$E$24,B47,'（別紙２）申請額一覧'!$Q$10:$Q$24)</f>
        <v>0</v>
      </c>
      <c r="Y47" s="460"/>
      <c r="Z47" s="460"/>
      <c r="AA47" s="460"/>
      <c r="AB47" s="36" t="s">
        <v>71</v>
      </c>
      <c r="AC47" s="37"/>
      <c r="AD47" s="504">
        <f ca="1">COUNTIFS('（別紙２）申請額一覧'!$E$10:$E$24,B47,'（別紙２）申請額一覧'!$W$10:$W$24,"&gt;0")</f>
        <v>0</v>
      </c>
      <c r="AE47" s="505"/>
      <c r="AF47" s="502" t="s">
        <v>15</v>
      </c>
      <c r="AG47" s="503"/>
      <c r="AH47" s="459">
        <f ca="1">SUMIF('（別紙２）申請額一覧'!$E$10:$E$24,B47,'（別紙２）申請額一覧'!$W$10:$W$24)</f>
        <v>0</v>
      </c>
      <c r="AI47" s="460"/>
      <c r="AJ47" s="460"/>
      <c r="AK47" s="460"/>
      <c r="AL47" s="36" t="s">
        <v>71</v>
      </c>
      <c r="AM47" s="37"/>
    </row>
    <row r="48" spans="1:39" ht="12.75" customHeight="1">
      <c r="A48" s="477"/>
      <c r="B48" s="33" t="s">
        <v>52</v>
      </c>
      <c r="C48" s="34"/>
      <c r="D48" s="34"/>
      <c r="E48" s="34"/>
      <c r="F48" s="34"/>
      <c r="G48" s="34"/>
      <c r="H48" s="34"/>
      <c r="I48" s="34"/>
      <c r="J48" s="34"/>
      <c r="K48" s="34"/>
      <c r="L48" s="34"/>
      <c r="M48" s="34"/>
      <c r="N48" s="34"/>
      <c r="O48" s="34"/>
      <c r="P48" s="34"/>
      <c r="Q48" s="34"/>
      <c r="R48" s="34"/>
      <c r="S48" s="34"/>
      <c r="T48" s="504">
        <f ca="1">COUNTIFS('（別紙２）申請額一覧'!$E$10:$E$24,B48,'（別紙２）申請額一覧'!$Q$10:$Q$24,"&gt;0")</f>
        <v>0</v>
      </c>
      <c r="U48" s="505"/>
      <c r="V48" s="502" t="s">
        <v>15</v>
      </c>
      <c r="W48" s="503"/>
      <c r="X48" s="459">
        <f ca="1">SUMIF('（別紙２）申請額一覧'!$E$10:$E$24,B48,'（別紙２）申請額一覧'!$Q$10:$Q$24)</f>
        <v>0</v>
      </c>
      <c r="Y48" s="460"/>
      <c r="Z48" s="460"/>
      <c r="AA48" s="460"/>
      <c r="AB48" s="36" t="s">
        <v>71</v>
      </c>
      <c r="AC48" s="37"/>
      <c r="AD48" s="504">
        <f ca="1">COUNTIFS('（別紙２）申請額一覧'!$E$10:$E$24,B48,'（別紙２）申請額一覧'!$W$10:$W$24,"&gt;0")</f>
        <v>0</v>
      </c>
      <c r="AE48" s="505"/>
      <c r="AF48" s="502" t="s">
        <v>15</v>
      </c>
      <c r="AG48" s="503"/>
      <c r="AH48" s="459">
        <f ca="1">SUMIF('（別紙２）申請額一覧'!$E$10:$E$24,B48,'（別紙２）申請額一覧'!$W$10:$W$24)</f>
        <v>0</v>
      </c>
      <c r="AI48" s="460"/>
      <c r="AJ48" s="460"/>
      <c r="AK48" s="460"/>
      <c r="AL48" s="36" t="s">
        <v>71</v>
      </c>
      <c r="AM48" s="37"/>
    </row>
    <row r="49" spans="1:40" ht="12.75" customHeight="1">
      <c r="A49" s="477"/>
      <c r="B49" s="33" t="s">
        <v>53</v>
      </c>
      <c r="C49" s="34"/>
      <c r="D49" s="34"/>
      <c r="E49" s="34"/>
      <c r="F49" s="34"/>
      <c r="G49" s="34"/>
      <c r="H49" s="34"/>
      <c r="I49" s="34"/>
      <c r="J49" s="34"/>
      <c r="K49" s="34"/>
      <c r="L49" s="34"/>
      <c r="M49" s="34"/>
      <c r="N49" s="34"/>
      <c r="O49" s="34"/>
      <c r="P49" s="34"/>
      <c r="Q49" s="34"/>
      <c r="R49" s="34"/>
      <c r="S49" s="34"/>
      <c r="T49" s="504">
        <f ca="1">COUNTIFS('（別紙２）申請額一覧'!$E$10:$E$24,B49,'（別紙２）申請額一覧'!$Q$10:$Q$24,"&gt;0")</f>
        <v>0</v>
      </c>
      <c r="U49" s="505"/>
      <c r="V49" s="502" t="s">
        <v>15</v>
      </c>
      <c r="W49" s="503"/>
      <c r="X49" s="459">
        <f ca="1">SUMIF('（別紙２）申請額一覧'!$E$10:$E$24,B49,'（別紙２）申請額一覧'!$Q$10:$Q$24)</f>
        <v>0</v>
      </c>
      <c r="Y49" s="460"/>
      <c r="Z49" s="460"/>
      <c r="AA49" s="460"/>
      <c r="AB49" s="36" t="s">
        <v>71</v>
      </c>
      <c r="AC49" s="37"/>
      <c r="AD49" s="504">
        <f ca="1">COUNTIFS('（別紙２）申請額一覧'!$E$10:$E$24,B49,'（別紙２）申請額一覧'!$W$10:$W$24,"&gt;0")</f>
        <v>0</v>
      </c>
      <c r="AE49" s="505"/>
      <c r="AF49" s="502" t="s">
        <v>15</v>
      </c>
      <c r="AG49" s="503"/>
      <c r="AH49" s="459">
        <f ca="1">SUMIF('（別紙２）申請額一覧'!$E$10:$E$24,B49,'（別紙２）申請額一覧'!$W$10:$W$24)</f>
        <v>0</v>
      </c>
      <c r="AI49" s="460"/>
      <c r="AJ49" s="460"/>
      <c r="AK49" s="460"/>
      <c r="AL49" s="36" t="s">
        <v>71</v>
      </c>
      <c r="AM49" s="37"/>
    </row>
    <row r="50" spans="1:40" ht="12.75" customHeight="1">
      <c r="A50" s="477"/>
      <c r="B50" s="33" t="s">
        <v>54</v>
      </c>
      <c r="C50" s="49"/>
      <c r="D50" s="49"/>
      <c r="E50" s="49"/>
      <c r="F50" s="49"/>
      <c r="G50" s="49"/>
      <c r="H50" s="49"/>
      <c r="I50" s="49"/>
      <c r="J50" s="49"/>
      <c r="K50" s="49"/>
      <c r="L50" s="49"/>
      <c r="M50" s="49"/>
      <c r="N50" s="49"/>
      <c r="O50" s="49"/>
      <c r="P50" s="49"/>
      <c r="Q50" s="49"/>
      <c r="R50" s="49"/>
      <c r="S50" s="49"/>
      <c r="T50" s="504">
        <f ca="1">COUNTIFS('（別紙２）申請額一覧'!$E$10:$E$24,B50,'（別紙２）申請額一覧'!$Q$10:$Q$24,"&gt;0")</f>
        <v>0</v>
      </c>
      <c r="U50" s="505"/>
      <c r="V50" s="502" t="s">
        <v>15</v>
      </c>
      <c r="W50" s="503"/>
      <c r="X50" s="459">
        <f ca="1">SUMIF('（別紙２）申請額一覧'!$E$10:$E$24,B50,'（別紙２）申請額一覧'!$Q$10:$Q$24)</f>
        <v>0</v>
      </c>
      <c r="Y50" s="460"/>
      <c r="Z50" s="460"/>
      <c r="AA50" s="460"/>
      <c r="AB50" s="36" t="s">
        <v>71</v>
      </c>
      <c r="AC50" s="37"/>
      <c r="AD50" s="504">
        <f ca="1">COUNTIFS('（別紙２）申請額一覧'!$E$10:$E$24,B50,'（別紙２）申請額一覧'!$W$10:$W$24,"&gt;0")</f>
        <v>0</v>
      </c>
      <c r="AE50" s="505"/>
      <c r="AF50" s="502" t="s">
        <v>15</v>
      </c>
      <c r="AG50" s="503"/>
      <c r="AH50" s="459">
        <f ca="1">SUMIF('（別紙２）申請額一覧'!$E$10:$E$24,B50,'（別紙２）申請額一覧'!$W$10:$W$24)</f>
        <v>0</v>
      </c>
      <c r="AI50" s="460"/>
      <c r="AJ50" s="460"/>
      <c r="AK50" s="460"/>
      <c r="AL50" s="36" t="s">
        <v>71</v>
      </c>
      <c r="AM50" s="37"/>
    </row>
    <row r="51" spans="1:40" ht="12.75" customHeight="1">
      <c r="A51" s="477"/>
      <c r="B51" s="50" t="s">
        <v>55</v>
      </c>
      <c r="C51" s="49"/>
      <c r="D51" s="49"/>
      <c r="E51" s="49"/>
      <c r="F51" s="49"/>
      <c r="G51" s="49"/>
      <c r="H51" s="49"/>
      <c r="I51" s="49"/>
      <c r="J51" s="49"/>
      <c r="K51" s="49"/>
      <c r="L51" s="49"/>
      <c r="M51" s="49"/>
      <c r="N51" s="49"/>
      <c r="O51" s="49"/>
      <c r="P51" s="49"/>
      <c r="Q51" s="49"/>
      <c r="R51" s="49"/>
      <c r="S51" s="49"/>
      <c r="T51" s="504">
        <f ca="1">COUNTIFS('（別紙２）申請額一覧'!$E$10:$E$24,B51,'（別紙２）申請額一覧'!$Q$10:$Q$24,"&gt;0")</f>
        <v>0</v>
      </c>
      <c r="U51" s="505"/>
      <c r="V51" s="502" t="s">
        <v>15</v>
      </c>
      <c r="W51" s="503"/>
      <c r="X51" s="459">
        <f ca="1">SUMIF('（別紙２）申請額一覧'!$E$10:$E$24,B51,'（別紙２）申請額一覧'!$Q$10:$Q$24)</f>
        <v>0</v>
      </c>
      <c r="Y51" s="460"/>
      <c r="Z51" s="460"/>
      <c r="AA51" s="460"/>
      <c r="AB51" s="36" t="s">
        <v>71</v>
      </c>
      <c r="AC51" s="37"/>
      <c r="AD51" s="504">
        <f ca="1">COUNTIFS('（別紙２）申請額一覧'!$E$10:$E$24,B51,'（別紙２）申請額一覧'!$W$10:$W$24,"&gt;0")</f>
        <v>0</v>
      </c>
      <c r="AE51" s="505"/>
      <c r="AF51" s="502" t="s">
        <v>15</v>
      </c>
      <c r="AG51" s="503"/>
      <c r="AH51" s="459">
        <f ca="1">SUMIF('（別紙２）申請額一覧'!$E$10:$E$24,B51,'（別紙２）申請額一覧'!$W$10:$W$24)</f>
        <v>0</v>
      </c>
      <c r="AI51" s="460"/>
      <c r="AJ51" s="460"/>
      <c r="AK51" s="460"/>
      <c r="AL51" s="36" t="s">
        <v>71</v>
      </c>
      <c r="AM51" s="37"/>
    </row>
    <row r="52" spans="1:40" ht="12.75" customHeight="1">
      <c r="A52" s="477"/>
      <c r="B52" s="50" t="s">
        <v>56</v>
      </c>
      <c r="C52" s="49"/>
      <c r="D52" s="49"/>
      <c r="E52" s="49"/>
      <c r="F52" s="49"/>
      <c r="G52" s="49"/>
      <c r="H52" s="49"/>
      <c r="I52" s="49"/>
      <c r="J52" s="49"/>
      <c r="K52" s="49"/>
      <c r="L52" s="49"/>
      <c r="M52" s="49"/>
      <c r="N52" s="49"/>
      <c r="O52" s="49"/>
      <c r="P52" s="49"/>
      <c r="Q52" s="49"/>
      <c r="R52" s="49"/>
      <c r="S52" s="49"/>
      <c r="T52" s="521">
        <f ca="1">COUNTIFS('（別紙２）申請額一覧'!$E$10:$E$24,B52,'（別紙２）申請額一覧'!$Q$10:$Q$24,"&gt;0")</f>
        <v>0</v>
      </c>
      <c r="U52" s="522"/>
      <c r="V52" s="523" t="s">
        <v>15</v>
      </c>
      <c r="W52" s="524"/>
      <c r="X52" s="461">
        <f ca="1">SUMIF('（別紙２）申請額一覧'!$E$10:$E$24,B52,'（別紙２）申請額一覧'!$Q$10:$Q$24)</f>
        <v>0</v>
      </c>
      <c r="Y52" s="462"/>
      <c r="Z52" s="462"/>
      <c r="AA52" s="462"/>
      <c r="AB52" s="42" t="s">
        <v>71</v>
      </c>
      <c r="AC52" s="43"/>
      <c r="AD52" s="521">
        <f ca="1">COUNTIFS('（別紙２）申請額一覧'!$E$10:$E$24,B52,'（別紙２）申請額一覧'!$W$10:$W$24,"&gt;0")</f>
        <v>0</v>
      </c>
      <c r="AE52" s="522"/>
      <c r="AF52" s="523" t="s">
        <v>15</v>
      </c>
      <c r="AG52" s="524"/>
      <c r="AH52" s="461">
        <f ca="1">SUMIF('（別紙２）申請額一覧'!$E$10:$E$24,B52,'（別紙２）申請額一覧'!$W$10:$W$24)</f>
        <v>0</v>
      </c>
      <c r="AI52" s="462"/>
      <c r="AJ52" s="462"/>
      <c r="AK52" s="462"/>
      <c r="AL52" s="42" t="s">
        <v>71</v>
      </c>
      <c r="AM52" s="43"/>
    </row>
    <row r="53" spans="1:40" ht="15.75" customHeight="1">
      <c r="A53" s="539" t="s">
        <v>37</v>
      </c>
      <c r="B53" s="540"/>
      <c r="C53" s="540"/>
      <c r="D53" s="540"/>
      <c r="E53" s="540"/>
      <c r="F53" s="540"/>
      <c r="G53" s="540"/>
      <c r="H53" s="540"/>
      <c r="I53" s="540"/>
      <c r="J53" s="540"/>
      <c r="K53" s="540"/>
      <c r="L53" s="540"/>
      <c r="M53" s="540"/>
      <c r="N53" s="540"/>
      <c r="O53" s="540"/>
      <c r="P53" s="540"/>
      <c r="Q53" s="540"/>
      <c r="R53" s="540"/>
      <c r="S53" s="541"/>
      <c r="T53" s="548">
        <f ca="1">SUM(T18:U52)</f>
        <v>2</v>
      </c>
      <c r="U53" s="549"/>
      <c r="V53" s="550" t="s">
        <v>15</v>
      </c>
      <c r="W53" s="551"/>
      <c r="X53" s="559">
        <f ca="1">SUM(X18:AA52)</f>
        <v>2951</v>
      </c>
      <c r="Y53" s="560"/>
      <c r="Z53" s="560"/>
      <c r="AA53" s="560"/>
      <c r="AB53" s="60" t="s">
        <v>71</v>
      </c>
      <c r="AC53" s="51"/>
      <c r="AD53" s="548">
        <f ca="1">SUM(AD18:AE52)</f>
        <v>1</v>
      </c>
      <c r="AE53" s="549"/>
      <c r="AF53" s="550" t="s">
        <v>15</v>
      </c>
      <c r="AG53" s="551"/>
      <c r="AH53" s="559">
        <f ca="1">SUM(AH18:AK52)</f>
        <v>1042</v>
      </c>
      <c r="AI53" s="560"/>
      <c r="AJ53" s="560"/>
      <c r="AK53" s="560"/>
      <c r="AL53" s="60" t="s">
        <v>71</v>
      </c>
      <c r="AM53" s="51"/>
    </row>
    <row r="54" spans="1:40" ht="15.75" customHeight="1">
      <c r="A54" s="539" t="s">
        <v>199</v>
      </c>
      <c r="B54" s="540"/>
      <c r="C54" s="540"/>
      <c r="D54" s="540"/>
      <c r="E54" s="540"/>
      <c r="F54" s="540"/>
      <c r="G54" s="540"/>
      <c r="H54" s="540"/>
      <c r="I54" s="540"/>
      <c r="J54" s="540"/>
      <c r="K54" s="540"/>
      <c r="L54" s="540"/>
      <c r="M54" s="540"/>
      <c r="N54" s="540"/>
      <c r="O54" s="540"/>
      <c r="P54" s="540"/>
      <c r="Q54" s="540"/>
      <c r="R54" s="540"/>
      <c r="S54" s="541"/>
      <c r="T54" s="463">
        <f ca="1">'（別紙２）申請額一覧'!Y26</f>
        <v>960</v>
      </c>
      <c r="U54" s="464"/>
      <c r="V54" s="464"/>
      <c r="W54" s="464"/>
      <c r="X54" s="464"/>
      <c r="Y54" s="464"/>
      <c r="Z54" s="464"/>
      <c r="AA54" s="464"/>
      <c r="AB54" s="464"/>
      <c r="AC54" s="464"/>
      <c r="AD54" s="464"/>
      <c r="AE54" s="464"/>
      <c r="AF54" s="464"/>
      <c r="AG54" s="464"/>
      <c r="AH54" s="464"/>
      <c r="AI54" s="464"/>
      <c r="AJ54" s="464"/>
      <c r="AK54" s="464"/>
      <c r="AL54" s="63" t="s">
        <v>71</v>
      </c>
      <c r="AM54" s="51"/>
    </row>
    <row r="55" spans="1:40" ht="15.75" customHeight="1">
      <c r="A55" s="539" t="s">
        <v>200</v>
      </c>
      <c r="B55" s="540"/>
      <c r="C55" s="540"/>
      <c r="D55" s="540"/>
      <c r="E55" s="540"/>
      <c r="F55" s="540"/>
      <c r="G55" s="540"/>
      <c r="H55" s="540"/>
      <c r="I55" s="540"/>
      <c r="J55" s="540"/>
      <c r="K55" s="540"/>
      <c r="L55" s="540"/>
      <c r="M55" s="540"/>
      <c r="N55" s="540"/>
      <c r="O55" s="540"/>
      <c r="P55" s="540"/>
      <c r="Q55" s="540"/>
      <c r="R55" s="540"/>
      <c r="S55" s="541"/>
      <c r="T55" s="463">
        <f ca="1">X53+AH53+T54</f>
        <v>4953</v>
      </c>
      <c r="U55" s="464"/>
      <c r="V55" s="464"/>
      <c r="W55" s="464"/>
      <c r="X55" s="464"/>
      <c r="Y55" s="464"/>
      <c r="Z55" s="464"/>
      <c r="AA55" s="464"/>
      <c r="AB55" s="464"/>
      <c r="AC55" s="464"/>
      <c r="AD55" s="464"/>
      <c r="AE55" s="464"/>
      <c r="AF55" s="464"/>
      <c r="AG55" s="464"/>
      <c r="AH55" s="464"/>
      <c r="AI55" s="464"/>
      <c r="AJ55" s="464"/>
      <c r="AK55" s="464"/>
      <c r="AL55" s="60" t="s">
        <v>71</v>
      </c>
      <c r="AM55" s="51"/>
      <c r="AN55" s="136" t="str">
        <f ca="1">IF(AH56+AH57=T55,"OK","ERROR")</f>
        <v>OK</v>
      </c>
    </row>
    <row r="56" spans="1:40" ht="15.75" customHeight="1">
      <c r="A56" s="52"/>
      <c r="B56" s="52"/>
      <c r="C56" s="52"/>
      <c r="D56" s="52"/>
      <c r="E56" s="52"/>
      <c r="F56" s="52"/>
      <c r="G56" s="52"/>
      <c r="H56" s="52"/>
      <c r="I56" s="52"/>
      <c r="J56" s="52"/>
      <c r="K56" s="52"/>
      <c r="L56" s="52"/>
      <c r="AF56" s="15"/>
      <c r="AG56" s="236" t="s">
        <v>256</v>
      </c>
      <c r="AH56" s="554">
        <f ca="1">'（別紙２）申請額一覧'!AA27</f>
        <v>753</v>
      </c>
      <c r="AI56" s="554"/>
      <c r="AJ56" s="554"/>
      <c r="AK56" s="554"/>
      <c r="AL56" s="15" t="s">
        <v>71</v>
      </c>
      <c r="AM56" s="15"/>
    </row>
    <row r="57" spans="1:40" ht="15.75" customHeight="1">
      <c r="A57" s="52"/>
      <c r="B57" s="52"/>
      <c r="C57" s="52"/>
      <c r="D57" s="52"/>
      <c r="E57" s="52"/>
      <c r="F57" s="52"/>
      <c r="G57" s="52"/>
      <c r="H57" s="52"/>
      <c r="I57" s="52"/>
      <c r="J57" s="52"/>
      <c r="K57" s="52"/>
      <c r="L57" s="52"/>
      <c r="AF57" s="15"/>
      <c r="AG57" s="236" t="s">
        <v>257</v>
      </c>
      <c r="AH57" s="555">
        <f ca="1">'（別紙２）申請額一覧'!AA28</f>
        <v>4200</v>
      </c>
      <c r="AI57" s="555"/>
      <c r="AJ57" s="555"/>
      <c r="AK57" s="555"/>
      <c r="AL57" s="15" t="s">
        <v>71</v>
      </c>
      <c r="AM57" s="15"/>
    </row>
    <row r="58" spans="1:40" s="52" customFormat="1" ht="9.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pans="1:40">
      <c r="A59" s="52"/>
      <c r="B59" s="52"/>
      <c r="C59" s="52"/>
      <c r="D59" s="52"/>
      <c r="E59" s="52"/>
      <c r="F59" s="52"/>
      <c r="G59" s="52"/>
      <c r="H59" s="52"/>
      <c r="I59" s="52"/>
      <c r="J59" s="52"/>
      <c r="K59" s="52"/>
      <c r="L59" s="52"/>
    </row>
    <row r="60" spans="1:40" s="52" customFormat="1" ht="9.5"/>
  </sheetData>
  <mergeCells count="253">
    <mergeCell ref="AH56:AK56"/>
    <mergeCell ref="AH57:AK57"/>
    <mergeCell ref="A54:S54"/>
    <mergeCell ref="T54:AK54"/>
    <mergeCell ref="T16:AC16"/>
    <mergeCell ref="AD16:AM16"/>
    <mergeCell ref="X53:AA53"/>
    <mergeCell ref="AH53:AK53"/>
    <mergeCell ref="T50:U50"/>
    <mergeCell ref="V50:W50"/>
    <mergeCell ref="AD50:AE50"/>
    <mergeCell ref="AF50:AG50"/>
    <mergeCell ref="T51:U51"/>
    <mergeCell ref="V51:W51"/>
    <mergeCell ref="AD51:AE51"/>
    <mergeCell ref="AF51:AG51"/>
    <mergeCell ref="X51:AA51"/>
    <mergeCell ref="X52:AA52"/>
    <mergeCell ref="AD41:AE41"/>
    <mergeCell ref="AF41:AG41"/>
    <mergeCell ref="T40:U40"/>
    <mergeCell ref="V40:W40"/>
    <mergeCell ref="AD40:AE40"/>
    <mergeCell ref="AF40:AG40"/>
    <mergeCell ref="A26:A27"/>
    <mergeCell ref="A37:A38"/>
    <mergeCell ref="T46:U46"/>
    <mergeCell ref="V46:W46"/>
    <mergeCell ref="AD46:AE46"/>
    <mergeCell ref="AF46:AG46"/>
    <mergeCell ref="T48:U48"/>
    <mergeCell ref="V48:W48"/>
    <mergeCell ref="AD48:AE48"/>
    <mergeCell ref="AF48:AG48"/>
    <mergeCell ref="T47:U47"/>
    <mergeCell ref="V47:W47"/>
    <mergeCell ref="AD47:AE47"/>
    <mergeCell ref="AF47:AG47"/>
    <mergeCell ref="T45:U45"/>
    <mergeCell ref="V45:W45"/>
    <mergeCell ref="AD45:AE45"/>
    <mergeCell ref="AF43:AG43"/>
    <mergeCell ref="T42:U42"/>
    <mergeCell ref="V42:W42"/>
    <mergeCell ref="AD42:AE42"/>
    <mergeCell ref="AF42:AG42"/>
    <mergeCell ref="AD43:AE43"/>
    <mergeCell ref="AD39:AE39"/>
    <mergeCell ref="A53:S53"/>
    <mergeCell ref="A16:S17"/>
    <mergeCell ref="A55:S55"/>
    <mergeCell ref="T53:U53"/>
    <mergeCell ref="V53:W53"/>
    <mergeCell ref="AD53:AE53"/>
    <mergeCell ref="AF53:AG53"/>
    <mergeCell ref="T52:U52"/>
    <mergeCell ref="V52:W52"/>
    <mergeCell ref="AD52:AE52"/>
    <mergeCell ref="AF52:AG52"/>
    <mergeCell ref="T49:U49"/>
    <mergeCell ref="V49:W49"/>
    <mergeCell ref="AD49:AE49"/>
    <mergeCell ref="AF49:AG49"/>
    <mergeCell ref="AF45:AG45"/>
    <mergeCell ref="T44:U44"/>
    <mergeCell ref="V44:W44"/>
    <mergeCell ref="AD44:AE44"/>
    <mergeCell ref="AF44:AG44"/>
    <mergeCell ref="T43:U43"/>
    <mergeCell ref="V43:W43"/>
    <mergeCell ref="T39:U39"/>
    <mergeCell ref="V39:W39"/>
    <mergeCell ref="T37:U37"/>
    <mergeCell ref="V37:W37"/>
    <mergeCell ref="AD37:AE37"/>
    <mergeCell ref="AF37:AG37"/>
    <mergeCell ref="V41:W41"/>
    <mergeCell ref="T36:U36"/>
    <mergeCell ref="V36:W36"/>
    <mergeCell ref="AD36:AE36"/>
    <mergeCell ref="AF36:AG36"/>
    <mergeCell ref="X36:AA36"/>
    <mergeCell ref="X37:AA37"/>
    <mergeCell ref="X38:AA38"/>
    <mergeCell ref="X39:AA39"/>
    <mergeCell ref="X40:AA40"/>
    <mergeCell ref="X41:AA41"/>
    <mergeCell ref="T38:U38"/>
    <mergeCell ref="V38:W38"/>
    <mergeCell ref="AD38:AE38"/>
    <mergeCell ref="AF38:AG38"/>
    <mergeCell ref="T41:U41"/>
    <mergeCell ref="AF39:AG39"/>
    <mergeCell ref="T35:U35"/>
    <mergeCell ref="V35:W35"/>
    <mergeCell ref="AD35:AE35"/>
    <mergeCell ref="AF35:AG35"/>
    <mergeCell ref="X35:AA35"/>
    <mergeCell ref="T34:U34"/>
    <mergeCell ref="V34:W34"/>
    <mergeCell ref="AD34:AE34"/>
    <mergeCell ref="AF34:AG34"/>
    <mergeCell ref="T33:U33"/>
    <mergeCell ref="V33:W33"/>
    <mergeCell ref="AD33:AE33"/>
    <mergeCell ref="AF33:AG33"/>
    <mergeCell ref="X33:AA33"/>
    <mergeCell ref="X34:AA34"/>
    <mergeCell ref="T32:U32"/>
    <mergeCell ref="V32:W32"/>
    <mergeCell ref="AD32:AE32"/>
    <mergeCell ref="AF32:AG32"/>
    <mergeCell ref="X32:AA32"/>
    <mergeCell ref="T31:U31"/>
    <mergeCell ref="V31:W31"/>
    <mergeCell ref="AD31:AE31"/>
    <mergeCell ref="AF31:AG31"/>
    <mergeCell ref="T30:U30"/>
    <mergeCell ref="V30:W30"/>
    <mergeCell ref="AD30:AE30"/>
    <mergeCell ref="AF30:AG30"/>
    <mergeCell ref="X30:AA30"/>
    <mergeCell ref="X31:AA31"/>
    <mergeCell ref="T29:U29"/>
    <mergeCell ref="V29:W29"/>
    <mergeCell ref="AD29:AE29"/>
    <mergeCell ref="AF29:AG29"/>
    <mergeCell ref="T28:U28"/>
    <mergeCell ref="V28:W28"/>
    <mergeCell ref="AD28:AE28"/>
    <mergeCell ref="AF28:AG28"/>
    <mergeCell ref="V27:W27"/>
    <mergeCell ref="AD27:AE27"/>
    <mergeCell ref="AF27:AG27"/>
    <mergeCell ref="X27:AA27"/>
    <mergeCell ref="X28:AA28"/>
    <mergeCell ref="X29:AA29"/>
    <mergeCell ref="V23:W23"/>
    <mergeCell ref="AD23:AE23"/>
    <mergeCell ref="AF23:AG23"/>
    <mergeCell ref="V22:W22"/>
    <mergeCell ref="AD22:AE22"/>
    <mergeCell ref="AF22:AG22"/>
    <mergeCell ref="V26:W26"/>
    <mergeCell ref="AD26:AE26"/>
    <mergeCell ref="AF26:AG26"/>
    <mergeCell ref="V25:W25"/>
    <mergeCell ref="AD25:AE25"/>
    <mergeCell ref="AF25:AG25"/>
    <mergeCell ref="V24:W24"/>
    <mergeCell ref="AD24:AE24"/>
    <mergeCell ref="AF24:AG24"/>
    <mergeCell ref="X24:AA24"/>
    <mergeCell ref="X25:AA25"/>
    <mergeCell ref="X26:AA26"/>
    <mergeCell ref="V20:W20"/>
    <mergeCell ref="AD20:AE20"/>
    <mergeCell ref="AF20:AG20"/>
    <mergeCell ref="T19:U19"/>
    <mergeCell ref="AH17:AM17"/>
    <mergeCell ref="X17:AC17"/>
    <mergeCell ref="T17:W17"/>
    <mergeCell ref="X18:AA18"/>
    <mergeCell ref="X19:AA19"/>
    <mergeCell ref="X20:AA20"/>
    <mergeCell ref="AH18:AK18"/>
    <mergeCell ref="AH19:AK19"/>
    <mergeCell ref="AH20:AK20"/>
    <mergeCell ref="AD17:AG17"/>
    <mergeCell ref="A18:A25"/>
    <mergeCell ref="A28:A36"/>
    <mergeCell ref="A39:A52"/>
    <mergeCell ref="AF19:AG19"/>
    <mergeCell ref="AD19:AE19"/>
    <mergeCell ref="AF18:AG18"/>
    <mergeCell ref="AD18:AE18"/>
    <mergeCell ref="T18:U18"/>
    <mergeCell ref="V18:W18"/>
    <mergeCell ref="T21:U21"/>
    <mergeCell ref="T22:U22"/>
    <mergeCell ref="T23:U23"/>
    <mergeCell ref="T24:U24"/>
    <mergeCell ref="T25:U25"/>
    <mergeCell ref="T26:U26"/>
    <mergeCell ref="T27:U27"/>
    <mergeCell ref="V19:W19"/>
    <mergeCell ref="V21:W21"/>
    <mergeCell ref="AD21:AE21"/>
    <mergeCell ref="AF21:AG21"/>
    <mergeCell ref="T20:U20"/>
    <mergeCell ref="X21:AA21"/>
    <mergeCell ref="X22:AA22"/>
    <mergeCell ref="X23:AA23"/>
    <mergeCell ref="S14:Y14"/>
    <mergeCell ref="AG14:AM14"/>
    <mergeCell ref="A8:A14"/>
    <mergeCell ref="S12:Y12"/>
    <mergeCell ref="AG12:AM12"/>
    <mergeCell ref="S13:Y13"/>
    <mergeCell ref="AG13:AM13"/>
    <mergeCell ref="A3:AM3"/>
    <mergeCell ref="A4:AM4"/>
    <mergeCell ref="Q10:R10"/>
    <mergeCell ref="T10:V10"/>
    <mergeCell ref="L11:AM11"/>
    <mergeCell ref="L9:AM9"/>
    <mergeCell ref="L8:AM8"/>
    <mergeCell ref="B10:K11"/>
    <mergeCell ref="AH5:AI6"/>
    <mergeCell ref="AC5:AG6"/>
    <mergeCell ref="AJ5:AL6"/>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48:AK48"/>
    <mergeCell ref="AH49:AK49"/>
    <mergeCell ref="AH50:AK50"/>
    <mergeCell ref="AH51:AK51"/>
    <mergeCell ref="AH52:AK52"/>
    <mergeCell ref="T55:AK55"/>
    <mergeCell ref="AH39:AK39"/>
    <mergeCell ref="AH40:AK40"/>
    <mergeCell ref="AH41:AK41"/>
    <mergeCell ref="AH42:AK42"/>
    <mergeCell ref="AH43:AK43"/>
    <mergeCell ref="AH44:AK44"/>
    <mergeCell ref="AH45:AK45"/>
    <mergeCell ref="AH46:AK46"/>
    <mergeCell ref="AH47:AK47"/>
    <mergeCell ref="X42:AA42"/>
    <mergeCell ref="X43:AA43"/>
    <mergeCell ref="X44:AA44"/>
    <mergeCell ref="X45:AA45"/>
    <mergeCell ref="X46:AA46"/>
    <mergeCell ref="X47:AA47"/>
    <mergeCell ref="X48:AA48"/>
    <mergeCell ref="X49:AA49"/>
    <mergeCell ref="X50:AA50"/>
  </mergeCells>
  <phoneticPr fontId="4"/>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K45"/>
  <sheetViews>
    <sheetView view="pageBreakPreview" zoomScale="85" zoomScaleNormal="100" zoomScaleSheetLayoutView="85" workbookViewId="0">
      <pane xSplit="1" ySplit="10" topLeftCell="B11" activePane="bottomRight" state="frozen"/>
      <selection activeCell="AQ4" sqref="AQ4:AU4"/>
      <selection pane="topRight" activeCell="AQ4" sqref="AQ4:AU4"/>
      <selection pane="bottomLeft" activeCell="AQ4" sqref="AQ4:AU4"/>
      <selection pane="bottomRight" activeCell="X5" sqref="X5"/>
    </sheetView>
  </sheetViews>
  <sheetFormatPr defaultColWidth="2.26953125" defaultRowHeight="13"/>
  <cols>
    <col min="1" max="1" width="2.26953125" style="12"/>
    <col min="2" max="2" width="3.08984375" style="12" customWidth="1"/>
    <col min="3" max="3" width="12.90625" style="12" hidden="1" customWidth="1"/>
    <col min="4" max="4" width="16.90625" style="12" customWidth="1"/>
    <col min="5" max="5" width="18.90625" style="12" customWidth="1"/>
    <col min="6" max="6" width="3.08984375" style="12" customWidth="1"/>
    <col min="7" max="7" width="5.08984375" style="12" customWidth="1"/>
    <col min="8" max="20" width="9.6328125" style="12" customWidth="1"/>
    <col min="21" max="21" width="10.26953125" style="12" customWidth="1"/>
    <col min="22" max="25" width="9.6328125" style="12" customWidth="1"/>
    <col min="26" max="26" width="10.36328125" style="12" customWidth="1"/>
    <col min="27" max="28" width="9.6328125" style="12" customWidth="1"/>
    <col min="29" max="29" width="17" style="12" customWidth="1"/>
    <col min="30" max="30" width="2.26953125" style="12" customWidth="1"/>
    <col min="31" max="33" width="2.26953125" style="12"/>
    <col min="34" max="34" width="2.26953125" style="96"/>
    <col min="35" max="16384" width="2.26953125" style="12"/>
  </cols>
  <sheetData>
    <row r="1" spans="1:37" s="76" customFormat="1">
      <c r="A1" s="76" t="s">
        <v>436</v>
      </c>
      <c r="AH1" s="95"/>
    </row>
    <row r="2" spans="1:37" s="76" customFormat="1">
      <c r="AH2" s="95"/>
    </row>
    <row r="3" spans="1:37" s="76" customFormat="1">
      <c r="AH3" s="95"/>
    </row>
    <row r="4" spans="1:37" s="76" customFormat="1">
      <c r="AH4" s="95"/>
    </row>
    <row r="5" spans="1:37" s="76" customFormat="1">
      <c r="AH5" s="95"/>
    </row>
    <row r="6" spans="1:37" s="76" customFormat="1">
      <c r="AH6" s="95"/>
    </row>
    <row r="7" spans="1:37" s="76" customFormat="1" ht="18" customHeight="1" thickBot="1">
      <c r="B7" s="242"/>
      <c r="G7" s="243"/>
      <c r="L7" s="237"/>
      <c r="V7" s="237"/>
      <c r="AA7" s="243" t="s">
        <v>146</v>
      </c>
      <c r="AD7" s="243"/>
      <c r="AH7" s="95"/>
      <c r="AI7" s="219"/>
      <c r="AJ7" s="219"/>
      <c r="AK7" s="219"/>
    </row>
    <row r="8" spans="1:37" s="76" customFormat="1" ht="32.5" customHeight="1" thickTop="1" thickBot="1">
      <c r="B8" s="590" t="s">
        <v>73</v>
      </c>
      <c r="C8" s="591" t="s">
        <v>70</v>
      </c>
      <c r="D8" s="592" t="s">
        <v>148</v>
      </c>
      <c r="E8" s="592" t="s">
        <v>72</v>
      </c>
      <c r="F8" s="598" t="s">
        <v>266</v>
      </c>
      <c r="G8" s="599"/>
      <c r="H8" s="593" t="s">
        <v>166</v>
      </c>
      <c r="I8" s="593"/>
      <c r="J8" s="593"/>
      <c r="K8" s="593"/>
      <c r="L8" s="593"/>
      <c r="M8" s="593"/>
      <c r="N8" s="593"/>
      <c r="O8" s="593"/>
      <c r="P8" s="594"/>
      <c r="Q8" s="594"/>
      <c r="R8" s="593" t="s">
        <v>167</v>
      </c>
      <c r="S8" s="593"/>
      <c r="T8" s="593"/>
      <c r="U8" s="593"/>
      <c r="V8" s="593"/>
      <c r="W8" s="594"/>
      <c r="X8" s="568" t="s">
        <v>263</v>
      </c>
      <c r="Y8" s="569"/>
      <c r="Z8" s="575" t="s">
        <v>296</v>
      </c>
      <c r="AA8" s="595" t="s">
        <v>279</v>
      </c>
      <c r="AB8" s="572" t="s">
        <v>288</v>
      </c>
      <c r="AC8" s="561" t="s">
        <v>76</v>
      </c>
      <c r="AH8" s="95"/>
      <c r="AI8" s="219"/>
      <c r="AJ8" s="219"/>
      <c r="AK8" s="219"/>
    </row>
    <row r="9" spans="1:37" s="76" customFormat="1" ht="14.25" customHeight="1">
      <c r="B9" s="590"/>
      <c r="C9" s="591"/>
      <c r="D9" s="592"/>
      <c r="E9" s="592"/>
      <c r="F9" s="600"/>
      <c r="G9" s="601"/>
      <c r="H9" s="593" t="s">
        <v>264</v>
      </c>
      <c r="I9" s="593"/>
      <c r="J9" s="593"/>
      <c r="K9" s="593"/>
      <c r="L9" s="593"/>
      <c r="M9" s="593"/>
      <c r="N9" s="564" t="s">
        <v>265</v>
      </c>
      <c r="O9" s="565"/>
      <c r="P9" s="566" t="s">
        <v>293</v>
      </c>
      <c r="Q9" s="597" t="s">
        <v>273</v>
      </c>
      <c r="R9" s="578" t="s">
        <v>274</v>
      </c>
      <c r="S9" s="606" t="s">
        <v>294</v>
      </c>
      <c r="T9" s="584" t="s">
        <v>275</v>
      </c>
      <c r="U9" s="582" t="s">
        <v>268</v>
      </c>
      <c r="V9" s="581" t="s">
        <v>206</v>
      </c>
      <c r="W9" s="579" t="s">
        <v>271</v>
      </c>
      <c r="X9" s="570" t="s">
        <v>295</v>
      </c>
      <c r="Y9" s="579" t="s">
        <v>276</v>
      </c>
      <c r="Z9" s="576"/>
      <c r="AA9" s="596"/>
      <c r="AB9" s="573"/>
      <c r="AC9" s="562"/>
      <c r="AH9" s="95"/>
      <c r="AI9" s="219"/>
      <c r="AJ9" s="219"/>
      <c r="AK9" s="219"/>
    </row>
    <row r="10" spans="1:37" s="76" customFormat="1" ht="39" customHeight="1">
      <c r="B10" s="590"/>
      <c r="C10" s="591"/>
      <c r="D10" s="592"/>
      <c r="E10" s="592"/>
      <c r="F10" s="602"/>
      <c r="G10" s="603"/>
      <c r="H10" s="277" t="s">
        <v>272</v>
      </c>
      <c r="I10" s="406" t="s">
        <v>291</v>
      </c>
      <c r="J10" s="278" t="s">
        <v>277</v>
      </c>
      <c r="K10" s="278" t="s">
        <v>280</v>
      </c>
      <c r="L10" s="278" t="s">
        <v>206</v>
      </c>
      <c r="M10" s="279" t="s">
        <v>267</v>
      </c>
      <c r="N10" s="407" t="s">
        <v>292</v>
      </c>
      <c r="O10" s="279" t="s">
        <v>278</v>
      </c>
      <c r="P10" s="567"/>
      <c r="Q10" s="580"/>
      <c r="R10" s="578"/>
      <c r="S10" s="606"/>
      <c r="T10" s="584"/>
      <c r="U10" s="583"/>
      <c r="V10" s="581"/>
      <c r="W10" s="580" t="s">
        <v>270</v>
      </c>
      <c r="X10" s="571"/>
      <c r="Y10" s="580"/>
      <c r="Z10" s="577"/>
      <c r="AA10" s="596"/>
      <c r="AB10" s="574"/>
      <c r="AC10" s="563"/>
      <c r="AD10" s="589">
        <v>1</v>
      </c>
      <c r="AE10" s="586"/>
      <c r="AF10" s="586"/>
      <c r="AG10" s="586"/>
      <c r="AH10" s="585">
        <v>2</v>
      </c>
      <c r="AI10" s="586"/>
      <c r="AJ10" s="586"/>
      <c r="AK10" s="586"/>
    </row>
    <row r="11" spans="1:37" s="76" customFormat="1" ht="22.5" customHeight="1">
      <c r="B11" s="244">
        <v>1</v>
      </c>
      <c r="C11" s="245" t="str">
        <f t="shared" ref="C11:C25" ca="1" si="0">IFERROR(INDIRECT("R⑤個票"&amp;$B11&amp;"！$AG$4"),"")</f>
        <v>123456789</v>
      </c>
      <c r="D11" s="245" t="str">
        <f ca="1">IFERROR(INDIRECT("R⑤個票"&amp;$B11&amp;"！$L$4"),"")</f>
        <v>特別養護老人ホーム　△△△△</v>
      </c>
      <c r="E11" s="245" t="str">
        <f t="shared" ref="E11:E25" ca="1" si="1">IFERROR(INDIRECT("R⑤個票"&amp;$B11&amp;"！$L$5"),"")</f>
        <v>養護老人ホーム（定員30人以上）</v>
      </c>
      <c r="F11" s="240">
        <v>1</v>
      </c>
      <c r="G11" s="272" t="s">
        <v>262</v>
      </c>
      <c r="H11" s="247">
        <f t="shared" ref="H11:H14" ca="1" si="2">IF(J11&lt;&gt;0,IFERROR(INDIRECT("R⑤個票"&amp;$B11&amp;"！$O$14"),""),0)</f>
        <v>1480</v>
      </c>
      <c r="I11" s="287"/>
      <c r="J11" s="288">
        <f t="shared" ref="J11:J14" ca="1" si="3">IFERROR(INDIRECT("R⑤個票"&amp;$B11&amp;"！$Y$14"),"")</f>
        <v>2006</v>
      </c>
      <c r="K11" s="288">
        <f ca="1">IF(J11="","",IF(H11&lt;I11,J11,IF(J11-(H11-I11)&gt;0,J11-(H11-I11),"")))</f>
        <v>526</v>
      </c>
      <c r="L11" s="289" t="s">
        <v>207</v>
      </c>
      <c r="M11" s="251">
        <f t="shared" ref="M11:M14" ca="1" si="4">IF(L11=$A$38,J11-K11,J11)</f>
        <v>1480</v>
      </c>
      <c r="N11" s="240"/>
      <c r="O11" s="295">
        <f t="shared" ref="O11:O25" ca="1" si="5">IFERROR(INDIRECT("R⑤個票"&amp;$B11&amp;"！$AI$14"),"")</f>
        <v>860</v>
      </c>
      <c r="P11" s="248">
        <f t="shared" ref="P11:P14" si="6">I11+N11</f>
        <v>0</v>
      </c>
      <c r="Q11" s="249">
        <f t="shared" ref="Q11:Q14" ca="1" si="7">IF(AND(ISBLANK(M11),ISBLANK(O11)),"",SUM(M11,O11))</f>
        <v>2340</v>
      </c>
      <c r="R11" s="281">
        <f t="shared" ref="R11:R14" ca="1" si="8">IF(T11&lt;&gt;0,IFERROR(INDIRECT("R⑤個票"&amp;$B11&amp;"！$AA$57"),""),0)</f>
        <v>760</v>
      </c>
      <c r="S11" s="287"/>
      <c r="T11" s="288">
        <f t="shared" ref="T11:T25" ca="1" si="9">IFERROR(INDIRECT("R⑤個票"&amp;$B11&amp;"！$AI$57"),"")</f>
        <v>1042</v>
      </c>
      <c r="U11" s="288">
        <f t="shared" ref="U11:U14" ca="1" si="10">IF(T11="","",IF(R11&lt;S11,T11,IF(T11-(R11-S11)&gt;0,T11-(R11-S11),"")))</f>
        <v>282</v>
      </c>
      <c r="V11" s="285" t="s">
        <v>208</v>
      </c>
      <c r="W11" s="249">
        <f t="shared" ref="W11:W25" ca="1" si="11">IF(V11=$A$38,T11-U11,T11)</f>
        <v>1042</v>
      </c>
      <c r="X11" s="250"/>
      <c r="Y11" s="249">
        <f t="shared" ref="Y11:Y25" ca="1" si="12">IFERROR(INDIRECT("R⑤個票"&amp;$B11&amp;"！$AI$120"),"")</f>
        <v>960</v>
      </c>
      <c r="Z11" s="251">
        <f t="shared" ref="Z11:Z14" si="13">I11+N11+S11+X11</f>
        <v>0</v>
      </c>
      <c r="AA11" s="252">
        <f t="shared" ref="AA11:AA14" ca="1" si="14">SUM(Q11,W11,Y11)</f>
        <v>4342</v>
      </c>
      <c r="AB11" s="253">
        <f t="shared" ref="AB11:AB14" ca="1" si="15">SUM(Z11,AA11)</f>
        <v>4342</v>
      </c>
      <c r="AC11" s="246"/>
      <c r="AD11" s="76" t="str">
        <f t="shared" ref="AD11:AD25" ca="1" si="16">IF(K11="","","協議対象")</f>
        <v>協議対象</v>
      </c>
      <c r="AH11" s="95" t="str">
        <f ca="1">IF(U11="","","協議対象")</f>
        <v>協議対象</v>
      </c>
    </row>
    <row r="12" spans="1:37" s="76" customFormat="1" ht="22.5" customHeight="1">
      <c r="B12" s="244">
        <v>2</v>
      </c>
      <c r="C12" s="245" t="str">
        <f t="shared" ca="1" si="0"/>
        <v>987654321</v>
      </c>
      <c r="D12" s="245" t="str">
        <f t="shared" ref="D12:D25" ca="1" si="17">IFERROR(INDIRECT("R⑤個票"&amp;$B12&amp;"！$L$4"),"")</f>
        <v>株式会社　〇〇〇</v>
      </c>
      <c r="E12" s="245" t="str">
        <f t="shared" ca="1" si="1"/>
        <v>短期入所生活介護事業所</v>
      </c>
      <c r="F12" s="240">
        <v>2</v>
      </c>
      <c r="G12" s="272" t="s">
        <v>262</v>
      </c>
      <c r="H12" s="247">
        <f t="shared" ca="1" si="2"/>
        <v>540</v>
      </c>
      <c r="I12" s="287">
        <v>400</v>
      </c>
      <c r="J12" s="288">
        <f t="shared" ca="1" si="3"/>
        <v>611</v>
      </c>
      <c r="K12" s="288">
        <f t="shared" ref="K12:K14" ca="1" si="18">IF(J12="","",IF(H12&lt;I12,J12,IF(J12-(H12-I12)&gt;0,J12-(H12-I12),"")))</f>
        <v>471</v>
      </c>
      <c r="L12" s="289" t="s">
        <v>208</v>
      </c>
      <c r="M12" s="251">
        <f t="shared" ca="1" si="4"/>
        <v>611</v>
      </c>
      <c r="N12" s="240">
        <v>200</v>
      </c>
      <c r="O12" s="295">
        <f t="shared" ca="1" si="5"/>
        <v>0</v>
      </c>
      <c r="P12" s="248">
        <f t="shared" si="6"/>
        <v>600</v>
      </c>
      <c r="Q12" s="249">
        <f t="shared" ca="1" si="7"/>
        <v>611</v>
      </c>
      <c r="R12" s="281">
        <f t="shared" ca="1" si="8"/>
        <v>0</v>
      </c>
      <c r="S12" s="287"/>
      <c r="T12" s="288">
        <f t="shared" ca="1" si="9"/>
        <v>0</v>
      </c>
      <c r="U12" s="288" t="str">
        <f t="shared" ca="1" si="10"/>
        <v/>
      </c>
      <c r="V12" s="285"/>
      <c r="W12" s="249">
        <f t="shared" ca="1" si="11"/>
        <v>0</v>
      </c>
      <c r="X12" s="250"/>
      <c r="Y12" s="249">
        <f t="shared" ca="1" si="12"/>
        <v>0</v>
      </c>
      <c r="Z12" s="251">
        <f t="shared" si="13"/>
        <v>600</v>
      </c>
      <c r="AA12" s="252">
        <f t="shared" ca="1" si="14"/>
        <v>611</v>
      </c>
      <c r="AB12" s="253">
        <f ca="1">SUM(Z12,AA12)</f>
        <v>1211</v>
      </c>
      <c r="AC12" s="246"/>
      <c r="AD12" s="76" t="str">
        <f t="shared" ca="1" si="16"/>
        <v>協議対象</v>
      </c>
      <c r="AH12" s="95" t="str">
        <f t="shared" ref="AH12:AH25" ca="1" si="19">IF(U12="","","協議対象")</f>
        <v/>
      </c>
    </row>
    <row r="13" spans="1:37" s="76" customFormat="1" ht="22.5" customHeight="1">
      <c r="B13" s="244">
        <v>3</v>
      </c>
      <c r="C13" s="245">
        <f t="shared" ca="1" si="0"/>
        <v>0</v>
      </c>
      <c r="D13" s="245">
        <f t="shared" ca="1" si="17"/>
        <v>0</v>
      </c>
      <c r="E13" s="245">
        <f t="shared" ca="1" si="1"/>
        <v>0</v>
      </c>
      <c r="F13" s="240"/>
      <c r="G13" s="272" t="s">
        <v>262</v>
      </c>
      <c r="H13" s="247">
        <f t="shared" ca="1" si="2"/>
        <v>0</v>
      </c>
      <c r="I13" s="287"/>
      <c r="J13" s="288">
        <f ca="1">IFERROR(INDIRECT("R⑤個票"&amp;$B13&amp;"！$Y$14"),"")</f>
        <v>0</v>
      </c>
      <c r="K13" s="288" t="str">
        <f t="shared" ca="1" si="18"/>
        <v/>
      </c>
      <c r="L13" s="289"/>
      <c r="M13" s="251">
        <f t="shared" ca="1" si="4"/>
        <v>0</v>
      </c>
      <c r="N13" s="240"/>
      <c r="O13" s="295">
        <f t="shared" ca="1" si="5"/>
        <v>0</v>
      </c>
      <c r="P13" s="248">
        <f t="shared" si="6"/>
        <v>0</v>
      </c>
      <c r="Q13" s="249">
        <f t="shared" ca="1" si="7"/>
        <v>0</v>
      </c>
      <c r="R13" s="281">
        <f t="shared" ca="1" si="8"/>
        <v>0</v>
      </c>
      <c r="S13" s="287"/>
      <c r="T13" s="288">
        <f t="shared" ca="1" si="9"/>
        <v>0</v>
      </c>
      <c r="U13" s="288" t="str">
        <f t="shared" ca="1" si="10"/>
        <v/>
      </c>
      <c r="V13" s="285"/>
      <c r="W13" s="249">
        <f t="shared" ca="1" si="11"/>
        <v>0</v>
      </c>
      <c r="X13" s="250"/>
      <c r="Y13" s="249">
        <f t="shared" ca="1" si="12"/>
        <v>0</v>
      </c>
      <c r="Z13" s="251">
        <f t="shared" si="13"/>
        <v>0</v>
      </c>
      <c r="AA13" s="252">
        <f t="shared" ca="1" si="14"/>
        <v>0</v>
      </c>
      <c r="AB13" s="253">
        <f t="shared" ca="1" si="15"/>
        <v>0</v>
      </c>
      <c r="AC13" s="246"/>
      <c r="AD13" s="76" t="str">
        <f t="shared" ca="1" si="16"/>
        <v/>
      </c>
      <c r="AH13" s="95" t="str">
        <f t="shared" ca="1" si="19"/>
        <v/>
      </c>
    </row>
    <row r="14" spans="1:37" s="76" customFormat="1" ht="22.5" customHeight="1">
      <c r="B14" s="244">
        <v>4</v>
      </c>
      <c r="C14" s="245" t="str">
        <f t="shared" ca="1" si="0"/>
        <v/>
      </c>
      <c r="D14" s="245" t="str">
        <f t="shared" ca="1" si="17"/>
        <v/>
      </c>
      <c r="E14" s="245" t="str">
        <f t="shared" ca="1" si="1"/>
        <v/>
      </c>
      <c r="F14" s="240"/>
      <c r="G14" s="272" t="s">
        <v>262</v>
      </c>
      <c r="H14" s="247" t="str">
        <f t="shared" ca="1" si="2"/>
        <v/>
      </c>
      <c r="I14" s="287"/>
      <c r="J14" s="288" t="str">
        <f t="shared" ca="1" si="3"/>
        <v/>
      </c>
      <c r="K14" s="290" t="str">
        <f t="shared" ca="1" si="18"/>
        <v/>
      </c>
      <c r="L14" s="289"/>
      <c r="M14" s="251" t="str">
        <f t="shared" ca="1" si="4"/>
        <v/>
      </c>
      <c r="N14" s="240"/>
      <c r="O14" s="295" t="str">
        <f t="shared" ca="1" si="5"/>
        <v/>
      </c>
      <c r="P14" s="248">
        <f t="shared" si="6"/>
        <v>0</v>
      </c>
      <c r="Q14" s="249">
        <f t="shared" ca="1" si="7"/>
        <v>0</v>
      </c>
      <c r="R14" s="281" t="str">
        <f t="shared" ca="1" si="8"/>
        <v/>
      </c>
      <c r="S14" s="287"/>
      <c r="T14" s="288" t="str">
        <f t="shared" ca="1" si="9"/>
        <v/>
      </c>
      <c r="U14" s="288" t="str">
        <f t="shared" ca="1" si="10"/>
        <v/>
      </c>
      <c r="V14" s="285"/>
      <c r="W14" s="249" t="str">
        <f t="shared" ca="1" si="11"/>
        <v/>
      </c>
      <c r="X14" s="250"/>
      <c r="Y14" s="249" t="str">
        <f t="shared" ca="1" si="12"/>
        <v/>
      </c>
      <c r="Z14" s="251">
        <f t="shared" si="13"/>
        <v>0</v>
      </c>
      <c r="AA14" s="252">
        <f t="shared" ca="1" si="14"/>
        <v>0</v>
      </c>
      <c r="AB14" s="253">
        <f t="shared" ca="1" si="15"/>
        <v>0</v>
      </c>
      <c r="AC14" s="246"/>
      <c r="AD14" s="76" t="str">
        <f t="shared" ca="1" si="16"/>
        <v/>
      </c>
      <c r="AH14" s="95" t="str">
        <f t="shared" ca="1" si="19"/>
        <v/>
      </c>
    </row>
    <row r="15" spans="1:37" s="76" customFormat="1" ht="22.5" customHeight="1">
      <c r="B15" s="244">
        <v>5</v>
      </c>
      <c r="C15" s="245" t="str">
        <f t="shared" ca="1" si="0"/>
        <v/>
      </c>
      <c r="D15" s="245" t="str">
        <f t="shared" ca="1" si="17"/>
        <v/>
      </c>
      <c r="E15" s="245" t="str">
        <f t="shared" ca="1" si="1"/>
        <v/>
      </c>
      <c r="F15" s="240"/>
      <c r="G15" s="272" t="s">
        <v>262</v>
      </c>
      <c r="H15" s="247" t="str">
        <f t="shared" ref="H15:H25" ca="1" si="20">IF(J15&lt;&gt;0,IFERROR(INDIRECT("R⑤個票"&amp;$B15&amp;"！$O$14"),""),0)</f>
        <v/>
      </c>
      <c r="I15" s="287"/>
      <c r="J15" s="288" t="str">
        <f t="shared" ref="J15:J25" ca="1" si="21">IFERROR(INDIRECT("R⑤個票"&amp;$B15&amp;"！$Y$14"),"")</f>
        <v/>
      </c>
      <c r="K15" s="290" t="str">
        <f t="shared" ref="K15:K25" ca="1" si="22">IF(J15="","",IF(H15&lt;I15,J15,IF(J15-(H15-I15)&gt;0,J15-(H15-I15),"")))</f>
        <v/>
      </c>
      <c r="L15" s="289"/>
      <c r="M15" s="251" t="str">
        <f ca="1">IF(L15=$A$38,J15-K15,J15)</f>
        <v/>
      </c>
      <c r="N15" s="240"/>
      <c r="O15" s="295" t="str">
        <f t="shared" ref="O15" ca="1" si="23">IFERROR(INDIRECT("R⑤個票"&amp;$B15&amp;"！$AI$14"),"")</f>
        <v/>
      </c>
      <c r="P15" s="248">
        <f t="shared" ref="P15" si="24">I15+N15</f>
        <v>0</v>
      </c>
      <c r="Q15" s="249">
        <f t="shared" ref="Q15" ca="1" si="25">IF(AND(ISBLANK(M15),ISBLANK(O15)),"",SUM(M15,O15))</f>
        <v>0</v>
      </c>
      <c r="R15" s="281" t="str">
        <f t="shared" ref="R15" ca="1" si="26">IF(T15&lt;&gt;0,IFERROR(INDIRECT("R⑤個票"&amp;$B15&amp;"！$AA$57"),""),0)</f>
        <v/>
      </c>
      <c r="S15" s="287"/>
      <c r="T15" s="288" t="str">
        <f t="shared" ca="1" si="9"/>
        <v/>
      </c>
      <c r="U15" s="288" t="str">
        <f t="shared" ref="U15" ca="1" si="27">IF(T15="","",IF(R15&lt;S15,T15,IF(T15-(R15-S15)&gt;0,T15-(R15-S15),"")))</f>
        <v/>
      </c>
      <c r="V15" s="285"/>
      <c r="W15" s="249" t="str">
        <f t="shared" ca="1" si="11"/>
        <v/>
      </c>
      <c r="X15" s="250"/>
      <c r="Y15" s="249" t="str">
        <f t="shared" ca="1" si="12"/>
        <v/>
      </c>
      <c r="Z15" s="251">
        <f t="shared" ref="Z15" si="28">I15+N15+S15+X15</f>
        <v>0</v>
      </c>
      <c r="AA15" s="252">
        <f t="shared" ref="AA15" ca="1" si="29">SUM(Q15,W15,Y15)</f>
        <v>0</v>
      </c>
      <c r="AB15" s="253">
        <f t="shared" ref="AB15" ca="1" si="30">SUM(Z15,AA15)</f>
        <v>0</v>
      </c>
      <c r="AC15" s="246"/>
      <c r="AD15" s="76" t="str">
        <f t="shared" ca="1" si="16"/>
        <v/>
      </c>
      <c r="AH15" s="95" t="str">
        <f t="shared" ca="1" si="19"/>
        <v/>
      </c>
    </row>
    <row r="16" spans="1:37" s="76" customFormat="1" ht="22.5" customHeight="1">
      <c r="B16" s="244">
        <v>6</v>
      </c>
      <c r="C16" s="245" t="str">
        <f t="shared" ca="1" si="0"/>
        <v/>
      </c>
      <c r="D16" s="245" t="str">
        <f t="shared" ca="1" si="17"/>
        <v/>
      </c>
      <c r="E16" s="245" t="str">
        <f t="shared" ca="1" si="1"/>
        <v/>
      </c>
      <c r="F16" s="240"/>
      <c r="G16" s="272" t="s">
        <v>262</v>
      </c>
      <c r="H16" s="247" t="str">
        <f t="shared" ca="1" si="20"/>
        <v/>
      </c>
      <c r="I16" s="287"/>
      <c r="J16" s="288" t="str">
        <f t="shared" ca="1" si="21"/>
        <v/>
      </c>
      <c r="K16" s="288" t="str">
        <f t="shared" ca="1" si="22"/>
        <v/>
      </c>
      <c r="L16" s="289"/>
      <c r="M16" s="251" t="str">
        <f t="shared" ref="M16:M25" ca="1" si="31">IF(L16=$A$38,J16-K16,J16)</f>
        <v/>
      </c>
      <c r="N16" s="240"/>
      <c r="O16" s="295" t="str">
        <f t="shared" ca="1" si="5"/>
        <v/>
      </c>
      <c r="P16" s="248">
        <f t="shared" ref="P16:P25" si="32">I16+N16</f>
        <v>0</v>
      </c>
      <c r="Q16" s="249">
        <f t="shared" ref="Q16:Q25" ca="1" si="33">IF(AND(ISBLANK(M16),ISBLANK(O16)),"",SUM(M16,O16))</f>
        <v>0</v>
      </c>
      <c r="R16" s="281" t="str">
        <f t="shared" ref="R16:R25" ca="1" si="34">IF(T16&lt;&gt;0,IFERROR(INDIRECT("R⑤個票"&amp;$B16&amp;"！$AA$57"),""),0)</f>
        <v/>
      </c>
      <c r="S16" s="287"/>
      <c r="T16" s="288" t="str">
        <f t="shared" ca="1" si="9"/>
        <v/>
      </c>
      <c r="U16" s="288" t="str">
        <f t="shared" ref="U16:U25" ca="1" si="35">IF(T16="","",IF(R16&lt;S16,T16,IF(T16-(R16-S16)&gt;0,T16-(R16-S16),"")))</f>
        <v/>
      </c>
      <c r="V16" s="285"/>
      <c r="W16" s="249" t="str">
        <f t="shared" ca="1" si="11"/>
        <v/>
      </c>
      <c r="X16" s="250"/>
      <c r="Y16" s="249" t="str">
        <f t="shared" ca="1" si="12"/>
        <v/>
      </c>
      <c r="Z16" s="251">
        <f t="shared" ref="Z16:Z25" si="36">I16+N16+S16+X16</f>
        <v>0</v>
      </c>
      <c r="AA16" s="252">
        <f t="shared" ref="AA16:AA25" ca="1" si="37">SUM(Q16,W16,Y16)</f>
        <v>0</v>
      </c>
      <c r="AB16" s="253">
        <f t="shared" ref="AB16:AB25" ca="1" si="38">SUM(Z16,AA16)</f>
        <v>0</v>
      </c>
      <c r="AC16" s="246"/>
      <c r="AD16" s="76" t="str">
        <f t="shared" ca="1" si="16"/>
        <v/>
      </c>
      <c r="AH16" s="95" t="str">
        <f t="shared" ca="1" si="19"/>
        <v/>
      </c>
    </row>
    <row r="17" spans="1:35" s="76" customFormat="1" ht="22.5" customHeight="1">
      <c r="B17" s="244">
        <v>7</v>
      </c>
      <c r="C17" s="245" t="str">
        <f t="shared" ca="1" si="0"/>
        <v/>
      </c>
      <c r="D17" s="245" t="str">
        <f t="shared" ca="1" si="17"/>
        <v/>
      </c>
      <c r="E17" s="245" t="str">
        <f t="shared" ca="1" si="1"/>
        <v/>
      </c>
      <c r="F17" s="240"/>
      <c r="G17" s="272" t="s">
        <v>262</v>
      </c>
      <c r="H17" s="247" t="str">
        <f t="shared" ca="1" si="20"/>
        <v/>
      </c>
      <c r="I17" s="287"/>
      <c r="J17" s="288" t="str">
        <f t="shared" ca="1" si="21"/>
        <v/>
      </c>
      <c r="K17" s="288" t="str">
        <f t="shared" ca="1" si="22"/>
        <v/>
      </c>
      <c r="L17" s="289"/>
      <c r="M17" s="251" t="str">
        <f t="shared" ca="1" si="31"/>
        <v/>
      </c>
      <c r="N17" s="240"/>
      <c r="O17" s="295" t="str">
        <f t="shared" ca="1" si="5"/>
        <v/>
      </c>
      <c r="P17" s="248">
        <f t="shared" si="32"/>
        <v>0</v>
      </c>
      <c r="Q17" s="249">
        <f t="shared" ca="1" si="33"/>
        <v>0</v>
      </c>
      <c r="R17" s="281" t="str">
        <f t="shared" ca="1" si="34"/>
        <v/>
      </c>
      <c r="S17" s="287"/>
      <c r="T17" s="288" t="str">
        <f t="shared" ca="1" si="9"/>
        <v/>
      </c>
      <c r="U17" s="288" t="str">
        <f t="shared" ca="1" si="35"/>
        <v/>
      </c>
      <c r="V17" s="285"/>
      <c r="W17" s="249" t="str">
        <f t="shared" ca="1" si="11"/>
        <v/>
      </c>
      <c r="X17" s="250"/>
      <c r="Y17" s="249" t="str">
        <f t="shared" ca="1" si="12"/>
        <v/>
      </c>
      <c r="Z17" s="251">
        <f t="shared" si="36"/>
        <v>0</v>
      </c>
      <c r="AA17" s="252">
        <f t="shared" ca="1" si="37"/>
        <v>0</v>
      </c>
      <c r="AB17" s="253">
        <f t="shared" ca="1" si="38"/>
        <v>0</v>
      </c>
      <c r="AC17" s="246"/>
      <c r="AD17" s="76" t="str">
        <f t="shared" ca="1" si="16"/>
        <v/>
      </c>
      <c r="AH17" s="95" t="str">
        <f t="shared" ca="1" si="19"/>
        <v/>
      </c>
    </row>
    <row r="18" spans="1:35" s="76" customFormat="1" ht="22.5" customHeight="1">
      <c r="B18" s="244">
        <v>8</v>
      </c>
      <c r="C18" s="245" t="str">
        <f t="shared" ca="1" si="0"/>
        <v/>
      </c>
      <c r="D18" s="245" t="str">
        <f t="shared" ca="1" si="17"/>
        <v/>
      </c>
      <c r="E18" s="245" t="str">
        <f t="shared" ca="1" si="1"/>
        <v/>
      </c>
      <c r="F18" s="240"/>
      <c r="G18" s="272" t="s">
        <v>262</v>
      </c>
      <c r="H18" s="247" t="str">
        <f t="shared" ca="1" si="20"/>
        <v/>
      </c>
      <c r="I18" s="287"/>
      <c r="J18" s="288" t="str">
        <f t="shared" ca="1" si="21"/>
        <v/>
      </c>
      <c r="K18" s="288" t="str">
        <f t="shared" ca="1" si="22"/>
        <v/>
      </c>
      <c r="L18" s="289"/>
      <c r="M18" s="251" t="str">
        <f t="shared" ca="1" si="31"/>
        <v/>
      </c>
      <c r="N18" s="240"/>
      <c r="O18" s="295" t="str">
        <f t="shared" ca="1" si="5"/>
        <v/>
      </c>
      <c r="P18" s="248">
        <f t="shared" si="32"/>
        <v>0</v>
      </c>
      <c r="Q18" s="249">
        <f t="shared" ca="1" si="33"/>
        <v>0</v>
      </c>
      <c r="R18" s="281" t="str">
        <f t="shared" ca="1" si="34"/>
        <v/>
      </c>
      <c r="S18" s="287"/>
      <c r="T18" s="288" t="str">
        <f t="shared" ca="1" si="9"/>
        <v/>
      </c>
      <c r="U18" s="288" t="str">
        <f t="shared" ca="1" si="35"/>
        <v/>
      </c>
      <c r="V18" s="285"/>
      <c r="W18" s="249" t="str">
        <f t="shared" ca="1" si="11"/>
        <v/>
      </c>
      <c r="X18" s="250"/>
      <c r="Y18" s="249" t="str">
        <f t="shared" ca="1" si="12"/>
        <v/>
      </c>
      <c r="Z18" s="251">
        <f t="shared" si="36"/>
        <v>0</v>
      </c>
      <c r="AA18" s="252">
        <f t="shared" ca="1" si="37"/>
        <v>0</v>
      </c>
      <c r="AB18" s="253">
        <f t="shared" ca="1" si="38"/>
        <v>0</v>
      </c>
      <c r="AC18" s="246"/>
      <c r="AD18" s="76" t="str">
        <f t="shared" ca="1" si="16"/>
        <v/>
      </c>
      <c r="AH18" s="95" t="str">
        <f t="shared" ca="1" si="19"/>
        <v/>
      </c>
    </row>
    <row r="19" spans="1:35" s="76" customFormat="1" ht="22.5" customHeight="1">
      <c r="B19" s="244">
        <v>9</v>
      </c>
      <c r="C19" s="245" t="str">
        <f t="shared" ca="1" si="0"/>
        <v/>
      </c>
      <c r="D19" s="245" t="str">
        <f t="shared" ca="1" si="17"/>
        <v/>
      </c>
      <c r="E19" s="245" t="str">
        <f t="shared" ca="1" si="1"/>
        <v/>
      </c>
      <c r="F19" s="240"/>
      <c r="G19" s="272" t="s">
        <v>262</v>
      </c>
      <c r="H19" s="247" t="str">
        <f t="shared" ca="1" si="20"/>
        <v/>
      </c>
      <c r="I19" s="287"/>
      <c r="J19" s="288" t="str">
        <f t="shared" ca="1" si="21"/>
        <v/>
      </c>
      <c r="K19" s="288" t="str">
        <f t="shared" ca="1" si="22"/>
        <v/>
      </c>
      <c r="L19" s="289"/>
      <c r="M19" s="251" t="str">
        <f t="shared" ca="1" si="31"/>
        <v/>
      </c>
      <c r="N19" s="240"/>
      <c r="O19" s="295" t="str">
        <f t="shared" ca="1" si="5"/>
        <v/>
      </c>
      <c r="P19" s="248">
        <f t="shared" si="32"/>
        <v>0</v>
      </c>
      <c r="Q19" s="249">
        <f t="shared" ca="1" si="33"/>
        <v>0</v>
      </c>
      <c r="R19" s="281" t="str">
        <f t="shared" ca="1" si="34"/>
        <v/>
      </c>
      <c r="S19" s="287"/>
      <c r="T19" s="288" t="str">
        <f t="shared" ca="1" si="9"/>
        <v/>
      </c>
      <c r="U19" s="288" t="str">
        <f t="shared" ca="1" si="35"/>
        <v/>
      </c>
      <c r="V19" s="285"/>
      <c r="W19" s="249" t="str">
        <f t="shared" ca="1" si="11"/>
        <v/>
      </c>
      <c r="X19" s="250"/>
      <c r="Y19" s="249" t="str">
        <f t="shared" ca="1" si="12"/>
        <v/>
      </c>
      <c r="Z19" s="251">
        <f t="shared" si="36"/>
        <v>0</v>
      </c>
      <c r="AA19" s="252">
        <f t="shared" ca="1" si="37"/>
        <v>0</v>
      </c>
      <c r="AB19" s="253">
        <f t="shared" ca="1" si="38"/>
        <v>0</v>
      </c>
      <c r="AC19" s="246"/>
      <c r="AD19" s="76" t="str">
        <f t="shared" ca="1" si="16"/>
        <v/>
      </c>
      <c r="AH19" s="95" t="str">
        <f t="shared" ca="1" si="19"/>
        <v/>
      </c>
    </row>
    <row r="20" spans="1:35" s="76" customFormat="1" ht="22.5" customHeight="1">
      <c r="B20" s="244">
        <v>10</v>
      </c>
      <c r="C20" s="245" t="str">
        <f t="shared" ca="1" si="0"/>
        <v/>
      </c>
      <c r="D20" s="245" t="str">
        <f t="shared" ca="1" si="17"/>
        <v/>
      </c>
      <c r="E20" s="245" t="str">
        <f t="shared" ca="1" si="1"/>
        <v/>
      </c>
      <c r="F20" s="240"/>
      <c r="G20" s="272" t="s">
        <v>262</v>
      </c>
      <c r="H20" s="247" t="str">
        <f t="shared" ca="1" si="20"/>
        <v/>
      </c>
      <c r="I20" s="287"/>
      <c r="J20" s="288" t="str">
        <f t="shared" ca="1" si="21"/>
        <v/>
      </c>
      <c r="K20" s="288" t="str">
        <f t="shared" ca="1" si="22"/>
        <v/>
      </c>
      <c r="L20" s="289"/>
      <c r="M20" s="251" t="str">
        <f t="shared" ca="1" si="31"/>
        <v/>
      </c>
      <c r="N20" s="240"/>
      <c r="O20" s="295" t="str">
        <f t="shared" ca="1" si="5"/>
        <v/>
      </c>
      <c r="P20" s="248">
        <f t="shared" si="32"/>
        <v>0</v>
      </c>
      <c r="Q20" s="249">
        <f t="shared" ca="1" si="33"/>
        <v>0</v>
      </c>
      <c r="R20" s="281" t="str">
        <f t="shared" ca="1" si="34"/>
        <v/>
      </c>
      <c r="S20" s="287"/>
      <c r="T20" s="288" t="str">
        <f t="shared" ca="1" si="9"/>
        <v/>
      </c>
      <c r="U20" s="288" t="str">
        <f t="shared" ca="1" si="35"/>
        <v/>
      </c>
      <c r="V20" s="285"/>
      <c r="W20" s="249" t="str">
        <f t="shared" ca="1" si="11"/>
        <v/>
      </c>
      <c r="X20" s="250"/>
      <c r="Y20" s="249" t="str">
        <f t="shared" ca="1" si="12"/>
        <v/>
      </c>
      <c r="Z20" s="251">
        <f t="shared" si="36"/>
        <v>0</v>
      </c>
      <c r="AA20" s="252">
        <f t="shared" ca="1" si="37"/>
        <v>0</v>
      </c>
      <c r="AB20" s="253">
        <f t="shared" ca="1" si="38"/>
        <v>0</v>
      </c>
      <c r="AC20" s="246"/>
      <c r="AD20" s="76" t="str">
        <f t="shared" ca="1" si="16"/>
        <v/>
      </c>
      <c r="AH20" s="95" t="str">
        <f t="shared" ca="1" si="19"/>
        <v/>
      </c>
    </row>
    <row r="21" spans="1:35" s="76" customFormat="1" ht="22.5" customHeight="1">
      <c r="B21" s="244">
        <v>11</v>
      </c>
      <c r="C21" s="245" t="str">
        <f t="shared" ca="1" si="0"/>
        <v/>
      </c>
      <c r="D21" s="245" t="str">
        <f t="shared" ca="1" si="17"/>
        <v/>
      </c>
      <c r="E21" s="245" t="str">
        <f t="shared" ca="1" si="1"/>
        <v/>
      </c>
      <c r="F21" s="240"/>
      <c r="G21" s="272" t="s">
        <v>262</v>
      </c>
      <c r="H21" s="247" t="str">
        <f t="shared" ca="1" si="20"/>
        <v/>
      </c>
      <c r="I21" s="287"/>
      <c r="J21" s="288" t="str">
        <f t="shared" ca="1" si="21"/>
        <v/>
      </c>
      <c r="K21" s="288" t="str">
        <f t="shared" ca="1" si="22"/>
        <v/>
      </c>
      <c r="L21" s="289"/>
      <c r="M21" s="251" t="str">
        <f t="shared" ca="1" si="31"/>
        <v/>
      </c>
      <c r="N21" s="240"/>
      <c r="O21" s="295" t="str">
        <f t="shared" ca="1" si="5"/>
        <v/>
      </c>
      <c r="P21" s="248">
        <f t="shared" si="32"/>
        <v>0</v>
      </c>
      <c r="Q21" s="249">
        <f t="shared" ca="1" si="33"/>
        <v>0</v>
      </c>
      <c r="R21" s="281" t="str">
        <f t="shared" ca="1" si="34"/>
        <v/>
      </c>
      <c r="S21" s="287"/>
      <c r="T21" s="288" t="str">
        <f t="shared" ca="1" si="9"/>
        <v/>
      </c>
      <c r="U21" s="288" t="str">
        <f t="shared" ca="1" si="35"/>
        <v/>
      </c>
      <c r="V21" s="285"/>
      <c r="W21" s="249" t="str">
        <f t="shared" ca="1" si="11"/>
        <v/>
      </c>
      <c r="X21" s="250"/>
      <c r="Y21" s="249" t="str">
        <f t="shared" ca="1" si="12"/>
        <v/>
      </c>
      <c r="Z21" s="251">
        <f t="shared" si="36"/>
        <v>0</v>
      </c>
      <c r="AA21" s="252">
        <f t="shared" ca="1" si="37"/>
        <v>0</v>
      </c>
      <c r="AB21" s="253">
        <f t="shared" ca="1" si="38"/>
        <v>0</v>
      </c>
      <c r="AC21" s="246"/>
      <c r="AD21" s="76" t="str">
        <f t="shared" ca="1" si="16"/>
        <v/>
      </c>
      <c r="AH21" s="95" t="str">
        <f t="shared" ca="1" si="19"/>
        <v/>
      </c>
    </row>
    <row r="22" spans="1:35" s="76" customFormat="1" ht="22.5" customHeight="1">
      <c r="B22" s="244">
        <v>12</v>
      </c>
      <c r="C22" s="245" t="str">
        <f t="shared" ca="1" si="0"/>
        <v/>
      </c>
      <c r="D22" s="245" t="str">
        <f t="shared" ca="1" si="17"/>
        <v/>
      </c>
      <c r="E22" s="245" t="str">
        <f t="shared" ca="1" si="1"/>
        <v/>
      </c>
      <c r="F22" s="240"/>
      <c r="G22" s="272" t="s">
        <v>262</v>
      </c>
      <c r="H22" s="247" t="str">
        <f t="shared" ca="1" si="20"/>
        <v/>
      </c>
      <c r="I22" s="287"/>
      <c r="J22" s="288" t="str">
        <f t="shared" ca="1" si="21"/>
        <v/>
      </c>
      <c r="K22" s="288" t="str">
        <f t="shared" ca="1" si="22"/>
        <v/>
      </c>
      <c r="L22" s="289"/>
      <c r="M22" s="251" t="str">
        <f t="shared" ca="1" si="31"/>
        <v/>
      </c>
      <c r="N22" s="240"/>
      <c r="O22" s="295" t="str">
        <f t="shared" ca="1" si="5"/>
        <v/>
      </c>
      <c r="P22" s="248">
        <f t="shared" si="32"/>
        <v>0</v>
      </c>
      <c r="Q22" s="249">
        <f t="shared" ca="1" si="33"/>
        <v>0</v>
      </c>
      <c r="R22" s="281" t="str">
        <f t="shared" ca="1" si="34"/>
        <v/>
      </c>
      <c r="S22" s="287"/>
      <c r="T22" s="288" t="str">
        <f t="shared" ca="1" si="9"/>
        <v/>
      </c>
      <c r="U22" s="288" t="str">
        <f t="shared" ca="1" si="35"/>
        <v/>
      </c>
      <c r="V22" s="285"/>
      <c r="W22" s="249" t="str">
        <f t="shared" ca="1" si="11"/>
        <v/>
      </c>
      <c r="X22" s="250"/>
      <c r="Y22" s="249" t="str">
        <f t="shared" ca="1" si="12"/>
        <v/>
      </c>
      <c r="Z22" s="251">
        <f t="shared" si="36"/>
        <v>0</v>
      </c>
      <c r="AA22" s="252">
        <f t="shared" ca="1" si="37"/>
        <v>0</v>
      </c>
      <c r="AB22" s="253">
        <f t="shared" ca="1" si="38"/>
        <v>0</v>
      </c>
      <c r="AC22" s="246"/>
      <c r="AD22" s="76" t="str">
        <f t="shared" ca="1" si="16"/>
        <v/>
      </c>
      <c r="AH22" s="95" t="str">
        <f t="shared" ca="1" si="19"/>
        <v/>
      </c>
    </row>
    <row r="23" spans="1:35" s="76" customFormat="1" ht="22.5" customHeight="1">
      <c r="B23" s="244">
        <v>13</v>
      </c>
      <c r="C23" s="245" t="str">
        <f t="shared" ca="1" si="0"/>
        <v/>
      </c>
      <c r="D23" s="245" t="str">
        <f t="shared" ca="1" si="17"/>
        <v/>
      </c>
      <c r="E23" s="245" t="str">
        <f t="shared" ca="1" si="1"/>
        <v/>
      </c>
      <c r="F23" s="240"/>
      <c r="G23" s="272" t="s">
        <v>262</v>
      </c>
      <c r="H23" s="247" t="str">
        <f t="shared" ca="1" si="20"/>
        <v/>
      </c>
      <c r="I23" s="287"/>
      <c r="J23" s="288" t="str">
        <f t="shared" ca="1" si="21"/>
        <v/>
      </c>
      <c r="K23" s="288" t="str">
        <f t="shared" ca="1" si="22"/>
        <v/>
      </c>
      <c r="L23" s="289"/>
      <c r="M23" s="251" t="str">
        <f t="shared" ca="1" si="31"/>
        <v/>
      </c>
      <c r="N23" s="240"/>
      <c r="O23" s="295" t="str">
        <f t="shared" ca="1" si="5"/>
        <v/>
      </c>
      <c r="P23" s="248">
        <f t="shared" si="32"/>
        <v>0</v>
      </c>
      <c r="Q23" s="249">
        <f t="shared" ca="1" si="33"/>
        <v>0</v>
      </c>
      <c r="R23" s="281" t="str">
        <f t="shared" ca="1" si="34"/>
        <v/>
      </c>
      <c r="S23" s="287"/>
      <c r="T23" s="288" t="str">
        <f t="shared" ca="1" si="9"/>
        <v/>
      </c>
      <c r="U23" s="288" t="str">
        <f t="shared" ca="1" si="35"/>
        <v/>
      </c>
      <c r="V23" s="285"/>
      <c r="W23" s="249" t="str">
        <f t="shared" ca="1" si="11"/>
        <v/>
      </c>
      <c r="X23" s="250"/>
      <c r="Y23" s="249" t="str">
        <f t="shared" ca="1" si="12"/>
        <v/>
      </c>
      <c r="Z23" s="251">
        <f t="shared" si="36"/>
        <v>0</v>
      </c>
      <c r="AA23" s="252">
        <f t="shared" ca="1" si="37"/>
        <v>0</v>
      </c>
      <c r="AB23" s="253">
        <f t="shared" ca="1" si="38"/>
        <v>0</v>
      </c>
      <c r="AC23" s="246"/>
      <c r="AD23" s="76" t="str">
        <f t="shared" ca="1" si="16"/>
        <v/>
      </c>
      <c r="AH23" s="95" t="str">
        <f t="shared" ca="1" si="19"/>
        <v/>
      </c>
    </row>
    <row r="24" spans="1:35" s="76" customFormat="1" ht="22.5" customHeight="1">
      <c r="B24" s="244">
        <v>14</v>
      </c>
      <c r="C24" s="245" t="str">
        <f t="shared" ca="1" si="0"/>
        <v/>
      </c>
      <c r="D24" s="245" t="str">
        <f t="shared" ca="1" si="17"/>
        <v/>
      </c>
      <c r="E24" s="245" t="str">
        <f t="shared" ca="1" si="1"/>
        <v/>
      </c>
      <c r="F24" s="240"/>
      <c r="G24" s="272" t="s">
        <v>262</v>
      </c>
      <c r="H24" s="247" t="str">
        <f t="shared" ca="1" si="20"/>
        <v/>
      </c>
      <c r="I24" s="287"/>
      <c r="J24" s="288" t="str">
        <f t="shared" ca="1" si="21"/>
        <v/>
      </c>
      <c r="K24" s="288" t="str">
        <f t="shared" ca="1" si="22"/>
        <v/>
      </c>
      <c r="L24" s="289"/>
      <c r="M24" s="251" t="str">
        <f t="shared" ca="1" si="31"/>
        <v/>
      </c>
      <c r="N24" s="240"/>
      <c r="O24" s="295" t="str">
        <f t="shared" ca="1" si="5"/>
        <v/>
      </c>
      <c r="P24" s="248">
        <f t="shared" si="32"/>
        <v>0</v>
      </c>
      <c r="Q24" s="249">
        <f t="shared" ca="1" si="33"/>
        <v>0</v>
      </c>
      <c r="R24" s="281" t="str">
        <f t="shared" ca="1" si="34"/>
        <v/>
      </c>
      <c r="S24" s="287"/>
      <c r="T24" s="288" t="str">
        <f t="shared" ca="1" si="9"/>
        <v/>
      </c>
      <c r="U24" s="288" t="str">
        <f t="shared" ca="1" si="35"/>
        <v/>
      </c>
      <c r="V24" s="285"/>
      <c r="W24" s="249" t="str">
        <f t="shared" ca="1" si="11"/>
        <v/>
      </c>
      <c r="X24" s="250"/>
      <c r="Y24" s="249" t="str">
        <f t="shared" ca="1" si="12"/>
        <v/>
      </c>
      <c r="Z24" s="251">
        <f t="shared" si="36"/>
        <v>0</v>
      </c>
      <c r="AA24" s="252">
        <f t="shared" ca="1" si="37"/>
        <v>0</v>
      </c>
      <c r="AB24" s="253">
        <f t="shared" ca="1" si="38"/>
        <v>0</v>
      </c>
      <c r="AC24" s="246"/>
      <c r="AD24" s="76" t="str">
        <f t="shared" ca="1" si="16"/>
        <v/>
      </c>
      <c r="AH24" s="95" t="str">
        <f t="shared" ca="1" si="19"/>
        <v/>
      </c>
    </row>
    <row r="25" spans="1:35" s="76" customFormat="1" ht="22.5" customHeight="1" thickBot="1">
      <c r="B25" s="254">
        <v>15</v>
      </c>
      <c r="C25" s="255" t="str">
        <f t="shared" ca="1" si="0"/>
        <v/>
      </c>
      <c r="D25" s="255" t="str">
        <f t="shared" ca="1" si="17"/>
        <v/>
      </c>
      <c r="E25" s="255" t="str">
        <f t="shared" ca="1" si="1"/>
        <v/>
      </c>
      <c r="F25" s="241"/>
      <c r="G25" s="273" t="s">
        <v>262</v>
      </c>
      <c r="H25" s="256" t="str">
        <f t="shared" ca="1" si="20"/>
        <v/>
      </c>
      <c r="I25" s="291"/>
      <c r="J25" s="292" t="str">
        <f t="shared" ca="1" si="21"/>
        <v/>
      </c>
      <c r="K25" s="292" t="str">
        <f t="shared" ca="1" si="22"/>
        <v/>
      </c>
      <c r="L25" s="289"/>
      <c r="M25" s="284" t="str">
        <f t="shared" ca="1" si="31"/>
        <v/>
      </c>
      <c r="N25" s="241"/>
      <c r="O25" s="296" t="str">
        <f t="shared" ca="1" si="5"/>
        <v/>
      </c>
      <c r="P25" s="257">
        <f t="shared" si="32"/>
        <v>0</v>
      </c>
      <c r="Q25" s="258">
        <f t="shared" ca="1" si="33"/>
        <v>0</v>
      </c>
      <c r="R25" s="282" t="str">
        <f t="shared" ca="1" si="34"/>
        <v/>
      </c>
      <c r="S25" s="291"/>
      <c r="T25" s="292" t="str">
        <f t="shared" ca="1" si="9"/>
        <v/>
      </c>
      <c r="U25" s="292" t="str">
        <f t="shared" ca="1" si="35"/>
        <v/>
      </c>
      <c r="V25" s="285"/>
      <c r="W25" s="258" t="str">
        <f t="shared" ca="1" si="11"/>
        <v/>
      </c>
      <c r="X25" s="259"/>
      <c r="Y25" s="258" t="str">
        <f t="shared" ca="1" si="12"/>
        <v/>
      </c>
      <c r="Z25" s="260">
        <f t="shared" si="36"/>
        <v>0</v>
      </c>
      <c r="AA25" s="261">
        <f t="shared" ca="1" si="37"/>
        <v>0</v>
      </c>
      <c r="AB25" s="262">
        <f t="shared" ca="1" si="38"/>
        <v>0</v>
      </c>
      <c r="AC25" s="263"/>
      <c r="AD25" s="76" t="str">
        <f t="shared" ca="1" si="16"/>
        <v/>
      </c>
      <c r="AH25" s="95" t="str">
        <f t="shared" ca="1" si="19"/>
        <v/>
      </c>
    </row>
    <row r="26" spans="1:35" s="76" customFormat="1" ht="22.5" customHeight="1" thickTop="1" thickBot="1">
      <c r="B26" s="587" t="s">
        <v>75</v>
      </c>
      <c r="C26" s="588"/>
      <c r="D26" s="588"/>
      <c r="E26" s="588"/>
      <c r="F26" s="604"/>
      <c r="G26" s="605"/>
      <c r="H26" s="280"/>
      <c r="I26" s="293">
        <f>SUM(I11:I25)</f>
        <v>400</v>
      </c>
      <c r="J26" s="293">
        <f ca="1">SUM(J11:J25)</f>
        <v>2617</v>
      </c>
      <c r="K26" s="293">
        <f ca="1">SUM(K11:K25)</f>
        <v>997</v>
      </c>
      <c r="L26" s="294"/>
      <c r="M26" s="271">
        <f ca="1">SUM(M11:M25)</f>
        <v>2091</v>
      </c>
      <c r="N26" s="265">
        <f>SUM(N11:N25)</f>
        <v>200</v>
      </c>
      <c r="O26" s="297">
        <f ca="1">SUM(O11:O25)</f>
        <v>860</v>
      </c>
      <c r="P26" s="266">
        <f>SUM(P11:P25)</f>
        <v>600</v>
      </c>
      <c r="Q26" s="267">
        <f ca="1">SUM(Q11:Q25)</f>
        <v>2951</v>
      </c>
      <c r="R26" s="283"/>
      <c r="S26" s="293">
        <f>SUM(S11:S25)</f>
        <v>0</v>
      </c>
      <c r="T26" s="293">
        <f ca="1">SUM(T11:T25)</f>
        <v>1042</v>
      </c>
      <c r="U26" s="293">
        <f ca="1">SUM(U11:U25)</f>
        <v>282</v>
      </c>
      <c r="V26" s="286"/>
      <c r="W26" s="267">
        <f ca="1">SUM(W11:W25)</f>
        <v>1042</v>
      </c>
      <c r="X26" s="268">
        <f>SUM(X11:X25)</f>
        <v>0</v>
      </c>
      <c r="Y26" s="267">
        <f ca="1">SUM(Y11:Y25)</f>
        <v>960</v>
      </c>
      <c r="Z26" s="269">
        <f t="shared" ref="Z26:AB26" si="39">SUM(Z11:Z25)</f>
        <v>600</v>
      </c>
      <c r="AA26" s="270">
        <f t="shared" ca="1" si="39"/>
        <v>4953</v>
      </c>
      <c r="AB26" s="271">
        <f t="shared" ca="1" si="39"/>
        <v>5553</v>
      </c>
      <c r="AC26" s="264"/>
      <c r="AD26" s="76" t="str">
        <f ca="1">IF(AA27+AA28=AA26,"OK","ERROR")</f>
        <v>OK</v>
      </c>
      <c r="AH26" s="95"/>
    </row>
    <row r="27" spans="1:35" s="233" customFormat="1" ht="19.5" customHeight="1">
      <c r="O27" s="234" t="s">
        <v>256</v>
      </c>
      <c r="P27" s="234"/>
      <c r="Q27" s="233">
        <f ca="1">SUMIF(L11:L25,$A$37,K11:K25)</f>
        <v>471</v>
      </c>
      <c r="W27" s="233">
        <f ca="1">SUMIF(V11:V25,$A$37,U11:U25)</f>
        <v>282</v>
      </c>
      <c r="AA27" s="233">
        <f ca="1">SUM(Q27:Z27)</f>
        <v>753</v>
      </c>
      <c r="AH27" s="235"/>
    </row>
    <row r="28" spans="1:35" s="233" customFormat="1" ht="19.5" customHeight="1">
      <c r="O28" s="234" t="s">
        <v>257</v>
      </c>
      <c r="P28" s="234"/>
      <c r="Q28" s="233">
        <f ca="1">Q26-Q27</f>
        <v>2480</v>
      </c>
      <c r="W28" s="233">
        <f ca="1">W26-W27</f>
        <v>760</v>
      </c>
      <c r="Y28" s="233">
        <f ca="1">Y26</f>
        <v>960</v>
      </c>
      <c r="AA28" s="233">
        <f ca="1">SUM(Q28:Z28)</f>
        <v>4200</v>
      </c>
      <c r="AH28" s="235"/>
    </row>
    <row r="29" spans="1:35" s="13" customFormat="1" ht="18" customHeight="1">
      <c r="A29" s="12" t="s">
        <v>74</v>
      </c>
      <c r="B29" s="12"/>
      <c r="C29" s="12"/>
      <c r="D29" s="12"/>
      <c r="AH29" s="97"/>
    </row>
    <row r="30" spans="1:35" s="275" customFormat="1" ht="16.5" customHeight="1">
      <c r="A30" s="76"/>
      <c r="B30" s="274">
        <v>1</v>
      </c>
      <c r="C30" s="274"/>
      <c r="D30" s="91" t="s">
        <v>204</v>
      </c>
      <c r="E30" s="76"/>
      <c r="M30" s="79"/>
      <c r="W30" s="79"/>
      <c r="AI30" s="276"/>
    </row>
    <row r="31" spans="1:35" s="79" customFormat="1" ht="16.5" customHeight="1">
      <c r="A31" s="73"/>
      <c r="B31" s="77">
        <v>2</v>
      </c>
      <c r="C31" s="77"/>
      <c r="D31" s="78" t="s">
        <v>281</v>
      </c>
      <c r="E31" s="73"/>
      <c r="AI31" s="98"/>
    </row>
    <row r="32" spans="1:35" s="79" customFormat="1" ht="16.5" customHeight="1">
      <c r="A32" s="73"/>
      <c r="B32" s="77">
        <v>3</v>
      </c>
      <c r="C32" s="77"/>
      <c r="D32" s="78" t="s">
        <v>282</v>
      </c>
      <c r="E32" s="73"/>
      <c r="AI32" s="98"/>
    </row>
    <row r="33" spans="1:35" s="79" customFormat="1" ht="16.5" customHeight="1">
      <c r="A33" s="73"/>
      <c r="B33" s="80">
        <v>4</v>
      </c>
      <c r="C33" s="80"/>
      <c r="D33" s="81" t="s">
        <v>283</v>
      </c>
      <c r="E33" s="73"/>
      <c r="AI33" s="98"/>
    </row>
    <row r="34" spans="1:35" s="79" customFormat="1" ht="16.5" customHeight="1">
      <c r="A34" s="73"/>
      <c r="B34" s="80">
        <v>5</v>
      </c>
      <c r="C34" s="80"/>
      <c r="D34" s="81" t="s">
        <v>284</v>
      </c>
      <c r="E34" s="73"/>
      <c r="AI34" s="98"/>
    </row>
    <row r="35" spans="1:35" s="13" customFormat="1" ht="22.5" customHeight="1">
      <c r="L35" s="57"/>
      <c r="V35" s="57"/>
      <c r="AH35" s="97"/>
    </row>
    <row r="36" spans="1:35" s="13" customFormat="1" ht="22.5" customHeight="1">
      <c r="L36" s="57"/>
      <c r="V36" s="57"/>
      <c r="AH36" s="97"/>
    </row>
    <row r="37" spans="1:35" s="13" customFormat="1" ht="22.5" customHeight="1">
      <c r="A37" s="13" t="s">
        <v>208</v>
      </c>
      <c r="L37" s="57"/>
      <c r="V37" s="57"/>
      <c r="AH37" s="97"/>
    </row>
    <row r="38" spans="1:35" s="13" customFormat="1" ht="22.5" customHeight="1">
      <c r="A38" s="13" t="s">
        <v>207</v>
      </c>
      <c r="AH38" s="97"/>
    </row>
    <row r="39" spans="1:35" s="13" customFormat="1" ht="22.5" customHeight="1">
      <c r="AH39" s="97"/>
    </row>
    <row r="40" spans="1:35" s="13" customFormat="1" ht="22.5" customHeight="1">
      <c r="AH40" s="97"/>
    </row>
    <row r="41" spans="1:35" s="13" customFormat="1" ht="22.5" customHeight="1">
      <c r="AH41" s="97"/>
    </row>
    <row r="42" spans="1:35" s="13" customFormat="1" ht="22.5" customHeight="1">
      <c r="AH42" s="97"/>
    </row>
    <row r="43" spans="1:35" s="13" customFormat="1" ht="22.5" customHeight="1">
      <c r="AH43" s="97"/>
    </row>
    <row r="44" spans="1:35" s="13" customFormat="1" ht="22.5" customHeight="1">
      <c r="AH44" s="97"/>
    </row>
    <row r="45" spans="1:35" s="13" customFormat="1" ht="22.5" customHeight="1">
      <c r="AH45" s="97"/>
    </row>
  </sheetData>
  <mergeCells count="28">
    <mergeCell ref="AH10:AK10"/>
    <mergeCell ref="B26:E26"/>
    <mergeCell ref="AD10:AG10"/>
    <mergeCell ref="B8:B10"/>
    <mergeCell ref="C8:C10"/>
    <mergeCell ref="D8:D10"/>
    <mergeCell ref="E8:E10"/>
    <mergeCell ref="H8:Q8"/>
    <mergeCell ref="R8:W8"/>
    <mergeCell ref="AA8:AA10"/>
    <mergeCell ref="H9:M9"/>
    <mergeCell ref="Q9:Q10"/>
    <mergeCell ref="Y9:Y10"/>
    <mergeCell ref="F8:G10"/>
    <mergeCell ref="F26:G26"/>
    <mergeCell ref="S9:S10"/>
    <mergeCell ref="AC8:AC10"/>
    <mergeCell ref="N9:O9"/>
    <mergeCell ref="P9:P10"/>
    <mergeCell ref="X8:Y8"/>
    <mergeCell ref="X9:X10"/>
    <mergeCell ref="AB8:AB10"/>
    <mergeCell ref="Z8:Z10"/>
    <mergeCell ref="R9:R10"/>
    <mergeCell ref="W9:W10"/>
    <mergeCell ref="V9:V10"/>
    <mergeCell ref="U9:U10"/>
    <mergeCell ref="T9:T10"/>
  </mergeCells>
  <phoneticPr fontId="4"/>
  <conditionalFormatting sqref="V11">
    <cfRule type="expression" dxfId="36" priority="51">
      <formula>AND(AH11="協議対象",V11="")</formula>
    </cfRule>
  </conditionalFormatting>
  <conditionalFormatting sqref="L11">
    <cfRule type="expression" dxfId="35" priority="35">
      <formula>AND(AD11="協議対象",L11="")</formula>
    </cfRule>
  </conditionalFormatting>
  <conditionalFormatting sqref="L12">
    <cfRule type="expression" dxfId="34" priority="29">
      <formula>AND(AD12="協議対象",L12="")</formula>
    </cfRule>
  </conditionalFormatting>
  <conditionalFormatting sqref="L13">
    <cfRule type="expression" dxfId="33" priority="28">
      <formula>AND(AD13="協議対象",L13="")</formula>
    </cfRule>
  </conditionalFormatting>
  <conditionalFormatting sqref="L14">
    <cfRule type="expression" dxfId="32" priority="27">
      <formula>AND(AD14="協議対象",L14="")</formula>
    </cfRule>
  </conditionalFormatting>
  <conditionalFormatting sqref="L15">
    <cfRule type="expression" dxfId="31" priority="26">
      <formula>AND(AD15="協議対象",L15="")</formula>
    </cfRule>
  </conditionalFormatting>
  <conditionalFormatting sqref="L16">
    <cfRule type="expression" dxfId="30" priority="25">
      <formula>AND(AD16="協議対象",L16="")</formula>
    </cfRule>
  </conditionalFormatting>
  <conditionalFormatting sqref="L17">
    <cfRule type="expression" dxfId="29" priority="24">
      <formula>AND(AD17="協議対象",L17="")</formula>
    </cfRule>
  </conditionalFormatting>
  <conditionalFormatting sqref="L18">
    <cfRule type="expression" dxfId="28" priority="23">
      <formula>AND(AD18="協議対象",L18="")</formula>
    </cfRule>
  </conditionalFormatting>
  <conditionalFormatting sqref="L19">
    <cfRule type="expression" dxfId="27" priority="22">
      <formula>AND(AD19="協議対象",L19="")</formula>
    </cfRule>
  </conditionalFormatting>
  <conditionalFormatting sqref="L20">
    <cfRule type="expression" dxfId="26" priority="21">
      <formula>AND(AD20="協議対象",L20="")</formula>
    </cfRule>
  </conditionalFormatting>
  <conditionalFormatting sqref="L21">
    <cfRule type="expression" dxfId="25" priority="20">
      <formula>AND(AD21="協議対象",L21="")</formula>
    </cfRule>
  </conditionalFormatting>
  <conditionalFormatting sqref="L22">
    <cfRule type="expression" dxfId="24" priority="19">
      <formula>AND(AD22="協議対象",L22="")</formula>
    </cfRule>
  </conditionalFormatting>
  <conditionalFormatting sqref="L23">
    <cfRule type="expression" dxfId="23" priority="18">
      <formula>AND(AD23="協議対象",L23="")</formula>
    </cfRule>
  </conditionalFormatting>
  <conditionalFormatting sqref="L24">
    <cfRule type="expression" dxfId="22" priority="17">
      <formula>AND(AD24="協議対象",L24="")</formula>
    </cfRule>
  </conditionalFormatting>
  <conditionalFormatting sqref="L25">
    <cfRule type="expression" dxfId="21" priority="16">
      <formula>AND(AD25="協議対象",L25="")</formula>
    </cfRule>
  </conditionalFormatting>
  <conditionalFormatting sqref="V12">
    <cfRule type="expression" dxfId="20" priority="15">
      <formula>AND(AH12="協議対象",V12="")</formula>
    </cfRule>
  </conditionalFormatting>
  <conditionalFormatting sqref="V13">
    <cfRule type="expression" dxfId="19" priority="14">
      <formula>AND(AH13="協議対象",V13="")</formula>
    </cfRule>
  </conditionalFormatting>
  <conditionalFormatting sqref="V25">
    <cfRule type="expression" dxfId="18" priority="1">
      <formula>AND(AH25="協議対象",V25="")</formula>
    </cfRule>
  </conditionalFormatting>
  <conditionalFormatting sqref="V14">
    <cfRule type="expression" dxfId="17" priority="12">
      <formula>AND(AH14="協議対象",V14="")</formula>
    </cfRule>
  </conditionalFormatting>
  <conditionalFormatting sqref="V15">
    <cfRule type="expression" dxfId="16" priority="11">
      <formula>AND(AH15="協議対象",V15="")</formula>
    </cfRule>
  </conditionalFormatting>
  <conditionalFormatting sqref="V16">
    <cfRule type="expression" dxfId="15" priority="10">
      <formula>AND(AH16="協議対象",V16="")</formula>
    </cfRule>
  </conditionalFormatting>
  <conditionalFormatting sqref="V17">
    <cfRule type="expression" dxfId="14" priority="9">
      <formula>AND(AH17="協議対象",V17="")</formula>
    </cfRule>
  </conditionalFormatting>
  <conditionalFormatting sqref="V18">
    <cfRule type="expression" dxfId="13" priority="8">
      <formula>AND(AH18="協議対象",V18="")</formula>
    </cfRule>
  </conditionalFormatting>
  <conditionalFormatting sqref="V19">
    <cfRule type="expression" dxfId="12" priority="7">
      <formula>AND(AH19="協議対象",V19="")</formula>
    </cfRule>
  </conditionalFormatting>
  <conditionalFormatting sqref="V20">
    <cfRule type="expression" dxfId="11" priority="6">
      <formula>AND(AH20="協議対象",V20="")</formula>
    </cfRule>
  </conditionalFormatting>
  <conditionalFormatting sqref="V21">
    <cfRule type="expression" dxfId="10" priority="5">
      <formula>AND(AH21="協議対象",V21="")</formula>
    </cfRule>
  </conditionalFormatting>
  <conditionalFormatting sqref="V22">
    <cfRule type="expression" dxfId="9" priority="4">
      <formula>AND(AH22="協議対象",V22="")</formula>
    </cfRule>
  </conditionalFormatting>
  <conditionalFormatting sqref="V23">
    <cfRule type="expression" dxfId="8" priority="3">
      <formula>AND(AH23="協議対象",V23="")</formula>
    </cfRule>
  </conditionalFormatting>
  <conditionalFormatting sqref="V24">
    <cfRule type="expression" dxfId="7" priority="2">
      <formula>AND(AH24="協議対象",V24="")</formula>
    </cfRule>
  </conditionalFormatting>
  <dataValidations count="3">
    <dataValidation type="list" errorStyle="warning" allowBlank="1" showDropDown="1" showInputMessage="1" showErrorMessage="1" sqref="E11:E25" xr:uid="{00000000-0002-0000-0200-000000000000}">
      <formula1>#REF!</formula1>
    </dataValidation>
    <dataValidation type="list" allowBlank="1" showInputMessage="1" showErrorMessage="1" sqref="L11:L25" xr:uid="{00000000-0002-0000-0200-000001000000}">
      <formula1>INDIRECT(+AD11)</formula1>
    </dataValidation>
    <dataValidation type="list" allowBlank="1" showInputMessage="1" showErrorMessage="1" sqref="V11:V25" xr:uid="{00000000-0002-0000-0200-000002000000}">
      <formula1>INDIRECT(+AH11)</formula1>
    </dataValidation>
  </dataValidations>
  <printOptions horizontalCentered="1"/>
  <pageMargins left="0.19685039370078741" right="0.19685039370078741" top="0.39370078740157483" bottom="0.39370078740157483" header="0" footer="0"/>
  <pageSetup paperSize="9" scale="59"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
  <sheetViews>
    <sheetView workbookViewId="0">
      <selection activeCell="E22" sqref="E22"/>
    </sheetView>
  </sheetViews>
  <sheetFormatPr defaultRowHeight="13"/>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0FA6F-E512-4896-BFD6-1D4FB0EC4F46}">
  <sheetPr>
    <tabColor rgb="FFFF0000"/>
    <pageSetUpPr fitToPage="1"/>
  </sheetPr>
  <dimension ref="A1:BO327"/>
  <sheetViews>
    <sheetView showGridLines="0" tabSelected="1" view="pageBreakPreview" zoomScale="160" zoomScaleNormal="130" zoomScaleSheetLayoutView="160" workbookViewId="0">
      <selection activeCell="K10" sqref="K10"/>
    </sheetView>
  </sheetViews>
  <sheetFormatPr defaultColWidth="2.26953125" defaultRowHeight="13"/>
  <cols>
    <col min="1" max="1" width="2.26953125" style="12" customWidth="1"/>
    <col min="2" max="5" width="2.36328125" style="12" customWidth="1"/>
    <col min="6" max="7" width="2.36328125" style="12" bestFit="1" customWidth="1"/>
    <col min="8" max="23" width="2.26953125" style="12"/>
    <col min="24" max="24" width="2.26953125" style="12" customWidth="1"/>
    <col min="25" max="40" width="2.26953125" style="12"/>
    <col min="41" max="41" width="6.26953125" style="100" customWidth="1"/>
    <col min="42" max="42" width="2.6328125" style="129" customWidth="1"/>
    <col min="43" max="48" width="2.26953125" style="12" customWidth="1"/>
    <col min="49" max="16384" width="2.26953125" style="12"/>
  </cols>
  <sheetData>
    <row r="1" spans="1:47" s="76" customFormat="1">
      <c r="A1" s="102" t="s">
        <v>435</v>
      </c>
      <c r="AO1" s="100"/>
      <c r="AP1" s="103"/>
    </row>
    <row r="3" spans="1:47" s="14" customFormat="1" ht="12" customHeight="1">
      <c r="A3" s="476" t="s">
        <v>149</v>
      </c>
      <c r="B3" s="19" t="s">
        <v>0</v>
      </c>
      <c r="C3" s="20"/>
      <c r="D3" s="20"/>
      <c r="E3" s="21"/>
      <c r="F3" s="21"/>
      <c r="G3" s="21"/>
      <c r="H3" s="21"/>
      <c r="I3" s="21"/>
      <c r="J3" s="21"/>
      <c r="K3" s="22"/>
      <c r="L3" s="619" t="s">
        <v>327</v>
      </c>
      <c r="M3" s="620"/>
      <c r="N3" s="620"/>
      <c r="O3" s="620"/>
      <c r="P3" s="620"/>
      <c r="Q3" s="620"/>
      <c r="R3" s="620"/>
      <c r="S3" s="620"/>
      <c r="T3" s="620"/>
      <c r="U3" s="620"/>
      <c r="V3" s="620"/>
      <c r="W3" s="620"/>
      <c r="X3" s="620"/>
      <c r="Y3" s="620"/>
      <c r="Z3" s="620"/>
      <c r="AA3" s="620"/>
      <c r="AB3" s="620"/>
      <c r="AC3" s="620"/>
      <c r="AD3" s="620"/>
      <c r="AE3" s="620"/>
      <c r="AF3" s="621"/>
      <c r="AG3" s="622" t="s">
        <v>65</v>
      </c>
      <c r="AH3" s="550"/>
      <c r="AI3" s="550"/>
      <c r="AJ3" s="550"/>
      <c r="AK3" s="550"/>
      <c r="AL3" s="550"/>
      <c r="AM3" s="551"/>
      <c r="AO3" s="100"/>
      <c r="AP3" s="104"/>
    </row>
    <row r="4" spans="1:47" s="14" customFormat="1" ht="20.25" customHeight="1">
      <c r="A4" s="477"/>
      <c r="B4" s="440" t="s">
        <v>150</v>
      </c>
      <c r="C4" s="24"/>
      <c r="D4" s="24"/>
      <c r="E4" s="441"/>
      <c r="F4" s="441"/>
      <c r="G4" s="441"/>
      <c r="H4" s="441"/>
      <c r="I4" s="441"/>
      <c r="J4" s="441"/>
      <c r="K4" s="442"/>
      <c r="L4" s="616" t="s">
        <v>328</v>
      </c>
      <c r="M4" s="617"/>
      <c r="N4" s="617"/>
      <c r="O4" s="617"/>
      <c r="P4" s="617"/>
      <c r="Q4" s="617"/>
      <c r="R4" s="617"/>
      <c r="S4" s="617"/>
      <c r="T4" s="617"/>
      <c r="U4" s="617"/>
      <c r="V4" s="617"/>
      <c r="W4" s="617"/>
      <c r="X4" s="617"/>
      <c r="Y4" s="617"/>
      <c r="Z4" s="617"/>
      <c r="AA4" s="617"/>
      <c r="AB4" s="617"/>
      <c r="AC4" s="617"/>
      <c r="AD4" s="617"/>
      <c r="AE4" s="617"/>
      <c r="AF4" s="618"/>
      <c r="AG4" s="623" t="s">
        <v>329</v>
      </c>
      <c r="AH4" s="624"/>
      <c r="AI4" s="624"/>
      <c r="AJ4" s="624"/>
      <c r="AK4" s="624"/>
      <c r="AL4" s="624"/>
      <c r="AM4" s="625"/>
      <c r="AO4" s="100"/>
      <c r="AP4" s="104"/>
      <c r="AQ4" s="607"/>
      <c r="AR4" s="607"/>
      <c r="AS4" s="607"/>
      <c r="AT4" s="607"/>
      <c r="AU4" s="607"/>
    </row>
    <row r="5" spans="1:47" s="14" customFormat="1" ht="20.25" customHeight="1">
      <c r="A5" s="477"/>
      <c r="B5" s="105" t="s">
        <v>72</v>
      </c>
      <c r="C5" s="437"/>
      <c r="D5" s="437"/>
      <c r="E5" s="18"/>
      <c r="F5" s="18"/>
      <c r="G5" s="18"/>
      <c r="H5" s="18"/>
      <c r="I5" s="18"/>
      <c r="J5" s="18"/>
      <c r="K5" s="106"/>
      <c r="L5" s="626" t="s">
        <v>136</v>
      </c>
      <c r="M5" s="627"/>
      <c r="N5" s="627"/>
      <c r="O5" s="627"/>
      <c r="P5" s="627"/>
      <c r="Q5" s="627"/>
      <c r="R5" s="627"/>
      <c r="S5" s="627"/>
      <c r="T5" s="627"/>
      <c r="U5" s="627"/>
      <c r="V5" s="627"/>
      <c r="W5" s="627"/>
      <c r="X5" s="627"/>
      <c r="Y5" s="627"/>
      <c r="Z5" s="627"/>
      <c r="AA5" s="627"/>
      <c r="AB5" s="628"/>
      <c r="AC5" s="629" t="s">
        <v>66</v>
      </c>
      <c r="AD5" s="630"/>
      <c r="AE5" s="630"/>
      <c r="AF5" s="631"/>
      <c r="AG5" s="632">
        <v>40</v>
      </c>
      <c r="AH5" s="632"/>
      <c r="AI5" s="632"/>
      <c r="AJ5" s="632"/>
      <c r="AK5" s="632"/>
      <c r="AL5" s="540" t="s">
        <v>67</v>
      </c>
      <c r="AM5" s="541"/>
      <c r="AO5" s="100"/>
      <c r="AP5" s="104"/>
      <c r="AQ5" s="607"/>
      <c r="AR5" s="607"/>
      <c r="AS5" s="607"/>
      <c r="AT5" s="607"/>
      <c r="AU5" s="607"/>
    </row>
    <row r="6" spans="1:47" s="14" customFormat="1" ht="13.5" customHeight="1">
      <c r="A6" s="477"/>
      <c r="B6" s="608" t="s">
        <v>151</v>
      </c>
      <c r="C6" s="609"/>
      <c r="D6" s="609"/>
      <c r="E6" s="609"/>
      <c r="F6" s="609"/>
      <c r="G6" s="609"/>
      <c r="H6" s="609"/>
      <c r="I6" s="609"/>
      <c r="J6" s="609"/>
      <c r="K6" s="610"/>
      <c r="L6" s="438" t="s">
        <v>5</v>
      </c>
      <c r="M6" s="438"/>
      <c r="N6" s="438"/>
      <c r="O6" s="438"/>
      <c r="P6" s="438"/>
      <c r="Q6" s="614" t="s">
        <v>319</v>
      </c>
      <c r="R6" s="614"/>
      <c r="S6" s="438" t="s">
        <v>6</v>
      </c>
      <c r="T6" s="614" t="s">
        <v>320</v>
      </c>
      <c r="U6" s="614"/>
      <c r="V6" s="614"/>
      <c r="W6" s="438" t="s">
        <v>7</v>
      </c>
      <c r="X6" s="438"/>
      <c r="Y6" s="438"/>
      <c r="Z6" s="438"/>
      <c r="AA6" s="438"/>
      <c r="AB6" s="438"/>
      <c r="AC6" s="107" t="s">
        <v>68</v>
      </c>
      <c r="AD6" s="438"/>
      <c r="AE6" s="438"/>
      <c r="AF6" s="438"/>
      <c r="AG6" s="438"/>
      <c r="AH6" s="438"/>
      <c r="AI6" s="438"/>
      <c r="AJ6" s="438"/>
      <c r="AK6" s="438"/>
      <c r="AL6" s="438"/>
      <c r="AM6" s="439"/>
      <c r="AO6" s="100"/>
      <c r="AP6" s="104"/>
      <c r="AU6" s="615"/>
    </row>
    <row r="7" spans="1:47" s="14" customFormat="1" ht="20.25" customHeight="1">
      <c r="A7" s="477"/>
      <c r="B7" s="611"/>
      <c r="C7" s="612"/>
      <c r="D7" s="612"/>
      <c r="E7" s="612"/>
      <c r="F7" s="612"/>
      <c r="G7" s="612"/>
      <c r="H7" s="612"/>
      <c r="I7" s="612"/>
      <c r="J7" s="612"/>
      <c r="K7" s="613"/>
      <c r="L7" s="616" t="s">
        <v>330</v>
      </c>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8"/>
      <c r="AO7" s="100"/>
      <c r="AP7" s="104"/>
      <c r="AU7" s="615"/>
    </row>
    <row r="8" spans="1:47" s="14" customFormat="1" ht="20.25" customHeight="1">
      <c r="A8" s="477"/>
      <c r="B8" s="27" t="s">
        <v>8</v>
      </c>
      <c r="C8" s="436"/>
      <c r="D8" s="436"/>
      <c r="E8" s="28"/>
      <c r="F8" s="28"/>
      <c r="G8" s="28"/>
      <c r="H8" s="28"/>
      <c r="I8" s="28"/>
      <c r="J8" s="28"/>
      <c r="K8" s="28"/>
      <c r="L8" s="27" t="s">
        <v>9</v>
      </c>
      <c r="M8" s="28"/>
      <c r="N8" s="28"/>
      <c r="O8" s="28"/>
      <c r="P8" s="28"/>
      <c r="Q8" s="28"/>
      <c r="R8" s="29"/>
      <c r="S8" s="647" t="s">
        <v>331</v>
      </c>
      <c r="T8" s="648"/>
      <c r="U8" s="648"/>
      <c r="V8" s="648"/>
      <c r="W8" s="648"/>
      <c r="X8" s="648"/>
      <c r="Y8" s="649"/>
      <c r="Z8" s="27" t="s">
        <v>60</v>
      </c>
      <c r="AA8" s="28"/>
      <c r="AB8" s="28"/>
      <c r="AC8" s="28"/>
      <c r="AD8" s="28"/>
      <c r="AE8" s="28"/>
      <c r="AF8" s="29"/>
      <c r="AG8" s="650" t="s">
        <v>332</v>
      </c>
      <c r="AH8" s="651"/>
      <c r="AI8" s="651"/>
      <c r="AJ8" s="651"/>
      <c r="AK8" s="651"/>
      <c r="AL8" s="651"/>
      <c r="AM8" s="652"/>
      <c r="AO8" s="100"/>
      <c r="AP8" s="104"/>
    </row>
    <row r="9" spans="1:47" s="14" customFormat="1" ht="20.25" customHeight="1">
      <c r="A9" s="478"/>
      <c r="B9" s="27" t="s">
        <v>38</v>
      </c>
      <c r="C9" s="436"/>
      <c r="D9" s="436"/>
      <c r="E9" s="28"/>
      <c r="F9" s="28"/>
      <c r="G9" s="28"/>
      <c r="H9" s="28"/>
      <c r="I9" s="28"/>
      <c r="J9" s="28"/>
      <c r="K9" s="28"/>
      <c r="L9" s="647" t="s">
        <v>333</v>
      </c>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9"/>
      <c r="AO9" s="100"/>
      <c r="AP9" s="104"/>
    </row>
    <row r="10" spans="1:47" s="14" customFormat="1" ht="18" customHeight="1">
      <c r="A10" s="653" t="s">
        <v>98</v>
      </c>
      <c r="B10" s="654"/>
      <c r="C10" s="654"/>
      <c r="D10" s="654"/>
      <c r="E10" s="654"/>
      <c r="F10" s="654"/>
      <c r="G10" s="654"/>
      <c r="H10" s="655"/>
      <c r="I10" s="108" t="str">
        <f>IF(OR(Y14&gt;0,AI14&gt;0),"✔","")</f>
        <v>✔</v>
      </c>
      <c r="J10" s="109" t="s">
        <v>184</v>
      </c>
      <c r="K10" s="438"/>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c r="AO10" s="100"/>
      <c r="AP10" s="104"/>
    </row>
    <row r="11" spans="1:47" s="14" customFormat="1" ht="18" customHeight="1">
      <c r="A11" s="656"/>
      <c r="B11" s="615"/>
      <c r="C11" s="615"/>
      <c r="D11" s="615"/>
      <c r="E11" s="615"/>
      <c r="F11" s="615"/>
      <c r="G11" s="615"/>
      <c r="H11" s="657"/>
      <c r="I11" s="112" t="str">
        <f>IF(AI57&gt;0,"✔","")</f>
        <v>✔</v>
      </c>
      <c r="J11" s="113" t="s">
        <v>186</v>
      </c>
      <c r="K11" s="18"/>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114"/>
      <c r="AO11" s="100"/>
      <c r="AP11" s="104"/>
    </row>
    <row r="12" spans="1:47" s="14" customFormat="1" ht="18" customHeight="1">
      <c r="A12" s="658"/>
      <c r="B12" s="659"/>
      <c r="C12" s="659"/>
      <c r="D12" s="659"/>
      <c r="E12" s="659"/>
      <c r="F12" s="659"/>
      <c r="G12" s="659"/>
      <c r="H12" s="660"/>
      <c r="I12" s="115" t="str">
        <f>IF(AI120&gt;0,"✔","")</f>
        <v>✔</v>
      </c>
      <c r="J12" s="116" t="s">
        <v>187</v>
      </c>
      <c r="K12" s="441"/>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117"/>
      <c r="AO12" s="100"/>
      <c r="AP12" s="104"/>
    </row>
    <row r="13" spans="1:47" s="14" customFormat="1" ht="5.25" customHeight="1">
      <c r="A13" s="108"/>
      <c r="B13" s="108"/>
      <c r="C13" s="108"/>
      <c r="D13" s="108"/>
      <c r="E13" s="108"/>
      <c r="F13" s="108"/>
      <c r="G13" s="108"/>
      <c r="H13" s="108"/>
      <c r="I13" s="109"/>
      <c r="J13" s="118"/>
      <c r="K13" s="438"/>
      <c r="L13" s="110"/>
      <c r="M13" s="110"/>
      <c r="N13" s="110"/>
      <c r="O13" s="110"/>
      <c r="P13" s="110"/>
      <c r="Q13" s="110"/>
      <c r="R13" s="110"/>
      <c r="S13" s="110"/>
      <c r="T13" s="436"/>
      <c r="U13" s="436"/>
      <c r="V13" s="436"/>
      <c r="W13" s="436"/>
      <c r="X13" s="436"/>
      <c r="Y13" s="436"/>
      <c r="Z13" s="436"/>
      <c r="AA13" s="436"/>
      <c r="AB13" s="436"/>
      <c r="AC13" s="436"/>
      <c r="AD13" s="436"/>
      <c r="AE13" s="436"/>
      <c r="AF13" s="436"/>
      <c r="AG13" s="436"/>
      <c r="AH13" s="436"/>
      <c r="AI13" s="436"/>
      <c r="AJ13" s="436"/>
      <c r="AK13" s="436"/>
      <c r="AL13" s="436"/>
      <c r="AM13" s="436"/>
      <c r="AO13" s="100"/>
      <c r="AP13" s="104"/>
    </row>
    <row r="14" spans="1:47" s="14" customFormat="1" ht="20.25" customHeight="1">
      <c r="A14" s="661" t="s">
        <v>185</v>
      </c>
      <c r="B14" s="661"/>
      <c r="C14" s="661"/>
      <c r="D14" s="661"/>
      <c r="E14" s="661"/>
      <c r="F14" s="661"/>
      <c r="G14" s="661"/>
      <c r="H14" s="661"/>
      <c r="I14" s="661"/>
      <c r="J14" s="662"/>
      <c r="K14" s="663" t="s">
        <v>69</v>
      </c>
      <c r="L14" s="664"/>
      <c r="M14" s="664"/>
      <c r="N14" s="665"/>
      <c r="O14" s="666">
        <f>IF(L5="","",VLOOKUP(L5,$A$239:$B$273,2,0))</f>
        <v>1480</v>
      </c>
      <c r="P14" s="667"/>
      <c r="Q14" s="667"/>
      <c r="R14" s="664" t="s">
        <v>57</v>
      </c>
      <c r="S14" s="665"/>
      <c r="T14" s="635" t="s">
        <v>216</v>
      </c>
      <c r="U14" s="636"/>
      <c r="V14" s="636"/>
      <c r="W14" s="636"/>
      <c r="X14" s="637"/>
      <c r="Y14" s="638">
        <f>ROUNDDOWN($F$48/1000,0)</f>
        <v>2006</v>
      </c>
      <c r="Z14" s="639"/>
      <c r="AA14" s="639"/>
      <c r="AB14" s="633" t="s">
        <v>57</v>
      </c>
      <c r="AC14" s="634"/>
      <c r="AD14" s="635" t="s">
        <v>217</v>
      </c>
      <c r="AE14" s="636"/>
      <c r="AF14" s="636"/>
      <c r="AG14" s="636"/>
      <c r="AH14" s="637"/>
      <c r="AI14" s="638">
        <f>ROUNDDOWN($F$55/1000,0)</f>
        <v>860</v>
      </c>
      <c r="AJ14" s="639"/>
      <c r="AK14" s="639"/>
      <c r="AL14" s="633" t="s">
        <v>57</v>
      </c>
      <c r="AM14" s="634"/>
      <c r="AO14" s="348">
        <f>F48+F55+F74+AI119</f>
        <v>4869240</v>
      </c>
      <c r="AP14" s="348"/>
      <c r="AQ14" s="348"/>
    </row>
    <row r="15" spans="1:47" s="14" customFormat="1" ht="20.25" customHeight="1">
      <c r="A15" s="119" t="s">
        <v>39</v>
      </c>
      <c r="B15" s="443"/>
      <c r="C15" s="120"/>
      <c r="D15" s="120"/>
      <c r="E15" s="120"/>
      <c r="F15" s="120"/>
      <c r="G15" s="120"/>
      <c r="H15" s="640" t="s">
        <v>115</v>
      </c>
      <c r="I15" s="641"/>
      <c r="J15" s="642"/>
      <c r="K15" s="643" t="s">
        <v>106</v>
      </c>
      <c r="L15" s="644"/>
      <c r="M15" s="644"/>
      <c r="N15" s="644"/>
      <c r="O15" s="644"/>
      <c r="P15" s="644"/>
      <c r="Q15" s="644"/>
      <c r="R15" s="644"/>
      <c r="S15" s="644"/>
      <c r="T15" s="644"/>
      <c r="U15" s="644"/>
      <c r="V15" s="644"/>
      <c r="W15" s="644"/>
      <c r="X15" s="644"/>
      <c r="Y15" s="644"/>
      <c r="Z15" s="644"/>
      <c r="AA15" s="644"/>
      <c r="AB15" s="644"/>
      <c r="AC15" s="644"/>
      <c r="AD15" s="645" t="s">
        <v>205</v>
      </c>
      <c r="AE15" s="645"/>
      <c r="AF15" s="645"/>
      <c r="AG15" s="645"/>
      <c r="AH15" s="645"/>
      <c r="AI15" s="645"/>
      <c r="AJ15" s="645"/>
      <c r="AK15" s="645"/>
      <c r="AL15" s="645"/>
      <c r="AM15" s="646"/>
      <c r="AO15" s="100"/>
      <c r="AP15" s="104"/>
    </row>
    <row r="16" spans="1:47" s="14" customFormat="1" ht="21" customHeight="1">
      <c r="A16" s="121"/>
      <c r="C16" s="673" t="s">
        <v>286</v>
      </c>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4"/>
      <c r="AO16" s="100"/>
      <c r="AP16" s="104"/>
    </row>
    <row r="17" spans="1:42" s="14" customFormat="1" ht="21" customHeight="1">
      <c r="A17" s="122"/>
      <c r="B17" s="12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4"/>
      <c r="AO17" s="100"/>
      <c r="AP17" s="104"/>
    </row>
    <row r="18" spans="1:42" s="14" customFormat="1" ht="21" customHeight="1">
      <c r="A18" s="122"/>
      <c r="B18" s="12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4"/>
      <c r="AO18" s="100"/>
      <c r="AP18" s="104"/>
    </row>
    <row r="19" spans="1:42" s="14" customFormat="1" ht="21" customHeight="1">
      <c r="A19" s="122"/>
      <c r="B19" s="12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4"/>
      <c r="AO19" s="100"/>
      <c r="AP19" s="104"/>
    </row>
    <row r="20" spans="1:42" s="14" customFormat="1" ht="21" customHeight="1">
      <c r="A20" s="122"/>
      <c r="B20" s="12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4"/>
      <c r="AO20" s="100"/>
      <c r="AP20" s="104"/>
    </row>
    <row r="21" spans="1:42" s="14" customFormat="1" ht="21" customHeight="1">
      <c r="A21" s="122"/>
      <c r="B21" s="12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4"/>
      <c r="AO21" s="100"/>
      <c r="AP21" s="104"/>
    </row>
    <row r="22" spans="1:42" s="14" customFormat="1" ht="21" customHeight="1">
      <c r="A22" s="122"/>
      <c r="B22" s="12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4"/>
      <c r="AO22" s="100"/>
      <c r="AP22" s="104"/>
    </row>
    <row r="23" spans="1:42" s="14" customFormat="1" ht="21" customHeight="1">
      <c r="A23" s="124"/>
      <c r="B23" s="125"/>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6"/>
      <c r="AO23" s="100"/>
      <c r="AP23" s="104"/>
    </row>
    <row r="24" spans="1:42" s="14" customFormat="1" ht="18.75" customHeight="1">
      <c r="A24" s="126" t="s">
        <v>155</v>
      </c>
      <c r="B24" s="120"/>
      <c r="C24" s="120"/>
      <c r="D24" s="120"/>
      <c r="E24" s="120"/>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8"/>
      <c r="AO24" s="100"/>
      <c r="AP24" s="104"/>
    </row>
    <row r="25" spans="1:42" ht="18" customHeight="1">
      <c r="A25" s="677" t="s">
        <v>40</v>
      </c>
      <c r="B25" s="678"/>
      <c r="C25" s="678"/>
      <c r="D25" s="678"/>
      <c r="E25" s="679"/>
      <c r="F25" s="677" t="s">
        <v>152</v>
      </c>
      <c r="G25" s="678"/>
      <c r="H25" s="678"/>
      <c r="I25" s="678"/>
      <c r="J25" s="678"/>
      <c r="K25" s="680" t="s">
        <v>41</v>
      </c>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P25" s="103"/>
    </row>
    <row r="26" spans="1:42" ht="9.75" customHeight="1">
      <c r="A26" s="671" t="s">
        <v>219</v>
      </c>
      <c r="B26" s="671"/>
      <c r="C26" s="671"/>
      <c r="D26" s="671"/>
      <c r="E26" s="671"/>
      <c r="F26" s="669">
        <f>R172+Q187</f>
        <v>2006640</v>
      </c>
      <c r="G26" s="669"/>
      <c r="H26" s="669"/>
      <c r="I26" s="669"/>
      <c r="J26" s="669"/>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row>
    <row r="27" spans="1:42" ht="9.75" customHeight="1">
      <c r="A27" s="668"/>
      <c r="B27" s="668"/>
      <c r="C27" s="668"/>
      <c r="D27" s="668"/>
      <c r="E27" s="668"/>
      <c r="F27" s="669"/>
      <c r="G27" s="669"/>
      <c r="H27" s="669"/>
      <c r="I27" s="669"/>
      <c r="J27" s="669"/>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row>
    <row r="28" spans="1:42" ht="9.75" customHeight="1">
      <c r="A28" s="671" t="s">
        <v>220</v>
      </c>
      <c r="B28" s="671"/>
      <c r="C28" s="671"/>
      <c r="D28" s="671"/>
      <c r="E28" s="671"/>
      <c r="F28" s="669">
        <f>R197+Q205</f>
        <v>0</v>
      </c>
      <c r="G28" s="669"/>
      <c r="H28" s="669"/>
      <c r="I28" s="669"/>
      <c r="J28" s="669"/>
      <c r="K28" s="672" t="s">
        <v>230</v>
      </c>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O28" s="354">
        <f>ROUNDDOWN(F28/1000,0)*1000</f>
        <v>0</v>
      </c>
    </row>
    <row r="29" spans="1:42" ht="9.75" customHeight="1">
      <c r="A29" s="668"/>
      <c r="B29" s="668"/>
      <c r="C29" s="668"/>
      <c r="D29" s="668"/>
      <c r="E29" s="668"/>
      <c r="F29" s="669"/>
      <c r="G29" s="669"/>
      <c r="H29" s="669"/>
      <c r="I29" s="669"/>
      <c r="J29" s="669"/>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row>
    <row r="30" spans="1:42" ht="9.75" customHeight="1">
      <c r="A30" s="668"/>
      <c r="B30" s="668"/>
      <c r="C30" s="668"/>
      <c r="D30" s="668"/>
      <c r="E30" s="668"/>
      <c r="F30" s="669"/>
      <c r="G30" s="669"/>
      <c r="H30" s="669"/>
      <c r="I30" s="669"/>
      <c r="J30" s="669"/>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row>
    <row r="31" spans="1:42" ht="9.75" customHeight="1">
      <c r="A31" s="668"/>
      <c r="B31" s="668"/>
      <c r="C31" s="668"/>
      <c r="D31" s="668"/>
      <c r="E31" s="668"/>
      <c r="F31" s="669"/>
      <c r="G31" s="669"/>
      <c r="H31" s="669"/>
      <c r="I31" s="669"/>
      <c r="J31" s="669"/>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row>
    <row r="32" spans="1:42" ht="9.75" customHeight="1">
      <c r="A32" s="668"/>
      <c r="B32" s="668"/>
      <c r="C32" s="668"/>
      <c r="D32" s="668"/>
      <c r="E32" s="668"/>
      <c r="F32" s="669"/>
      <c r="G32" s="669"/>
      <c r="H32" s="669"/>
      <c r="I32" s="669"/>
      <c r="J32" s="669"/>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row>
    <row r="33" spans="1:39" ht="9.75" customHeight="1">
      <c r="A33" s="681"/>
      <c r="B33" s="682"/>
      <c r="C33" s="682"/>
      <c r="D33" s="682"/>
      <c r="E33" s="683"/>
      <c r="F33" s="684"/>
      <c r="G33" s="685"/>
      <c r="H33" s="685"/>
      <c r="I33" s="685"/>
      <c r="J33" s="686"/>
      <c r="K33" s="687"/>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9"/>
    </row>
    <row r="34" spans="1:39" ht="9.75" customHeight="1">
      <c r="A34" s="668"/>
      <c r="B34" s="668"/>
      <c r="C34" s="668"/>
      <c r="D34" s="668"/>
      <c r="E34" s="668"/>
      <c r="F34" s="669"/>
      <c r="G34" s="669"/>
      <c r="H34" s="669"/>
      <c r="I34" s="669"/>
      <c r="J34" s="669"/>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row>
    <row r="35" spans="1:39" ht="9.75" customHeight="1">
      <c r="A35" s="668"/>
      <c r="B35" s="668"/>
      <c r="C35" s="668"/>
      <c r="D35" s="668"/>
      <c r="E35" s="668"/>
      <c r="F35" s="669"/>
      <c r="G35" s="669"/>
      <c r="H35" s="669"/>
      <c r="I35" s="669"/>
      <c r="J35" s="669"/>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row>
    <row r="36" spans="1:39" ht="9.75" customHeight="1">
      <c r="A36" s="668"/>
      <c r="B36" s="668"/>
      <c r="C36" s="668"/>
      <c r="D36" s="668"/>
      <c r="E36" s="668"/>
      <c r="F36" s="669"/>
      <c r="G36" s="669"/>
      <c r="H36" s="669"/>
      <c r="I36" s="669"/>
      <c r="J36" s="669"/>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row>
    <row r="37" spans="1:39" ht="9.75" customHeight="1">
      <c r="A37" s="668"/>
      <c r="B37" s="668"/>
      <c r="C37" s="668"/>
      <c r="D37" s="668"/>
      <c r="E37" s="668"/>
      <c r="F37" s="669"/>
      <c r="G37" s="669"/>
      <c r="H37" s="669"/>
      <c r="I37" s="669"/>
      <c r="J37" s="669"/>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row>
    <row r="38" spans="1:39" ht="9.75" customHeight="1">
      <c r="A38" s="668"/>
      <c r="B38" s="668"/>
      <c r="C38" s="668"/>
      <c r="D38" s="668"/>
      <c r="E38" s="668"/>
      <c r="F38" s="669"/>
      <c r="G38" s="669"/>
      <c r="H38" s="669"/>
      <c r="I38" s="669"/>
      <c r="J38" s="669"/>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row>
    <row r="39" spans="1:39" ht="9.75" customHeight="1">
      <c r="A39" s="668"/>
      <c r="B39" s="668"/>
      <c r="C39" s="668"/>
      <c r="D39" s="668"/>
      <c r="E39" s="668"/>
      <c r="F39" s="669"/>
      <c r="G39" s="669"/>
      <c r="H39" s="669"/>
      <c r="I39" s="669"/>
      <c r="J39" s="669"/>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row>
    <row r="40" spans="1:39" ht="9.75" customHeight="1">
      <c r="A40" s="668"/>
      <c r="B40" s="668"/>
      <c r="C40" s="668"/>
      <c r="D40" s="668"/>
      <c r="E40" s="668"/>
      <c r="F40" s="669"/>
      <c r="G40" s="669"/>
      <c r="H40" s="669"/>
      <c r="I40" s="669"/>
      <c r="J40" s="669"/>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row>
    <row r="41" spans="1:39" ht="9.75" customHeight="1">
      <c r="A41" s="668"/>
      <c r="B41" s="668"/>
      <c r="C41" s="668"/>
      <c r="D41" s="668"/>
      <c r="E41" s="668"/>
      <c r="F41" s="669"/>
      <c r="G41" s="669"/>
      <c r="H41" s="669"/>
      <c r="I41" s="669"/>
      <c r="J41" s="669"/>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row>
    <row r="42" spans="1:39" ht="9.75" customHeight="1">
      <c r="A42" s="671"/>
      <c r="B42" s="671"/>
      <c r="C42" s="671"/>
      <c r="D42" s="671"/>
      <c r="E42" s="671"/>
      <c r="F42" s="669"/>
      <c r="G42" s="669"/>
      <c r="H42" s="669"/>
      <c r="I42" s="669"/>
      <c r="J42" s="669"/>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row>
    <row r="43" spans="1:39" ht="9.75" customHeight="1">
      <c r="A43" s="668"/>
      <c r="B43" s="668"/>
      <c r="C43" s="668"/>
      <c r="D43" s="668"/>
      <c r="E43" s="668"/>
      <c r="F43" s="669"/>
      <c r="G43" s="669"/>
      <c r="H43" s="669"/>
      <c r="I43" s="669"/>
      <c r="J43" s="66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row>
    <row r="44" spans="1:39" ht="9.75" customHeight="1">
      <c r="A44" s="671"/>
      <c r="B44" s="671"/>
      <c r="C44" s="671"/>
      <c r="D44" s="671"/>
      <c r="E44" s="671"/>
      <c r="F44" s="669"/>
      <c r="G44" s="669"/>
      <c r="H44" s="669"/>
      <c r="I44" s="669"/>
      <c r="J44" s="669"/>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row>
    <row r="45" spans="1:39" ht="9.75" customHeight="1">
      <c r="A45" s="668"/>
      <c r="B45" s="668"/>
      <c r="C45" s="668"/>
      <c r="D45" s="668"/>
      <c r="E45" s="668"/>
      <c r="F45" s="669"/>
      <c r="G45" s="669"/>
      <c r="H45" s="669"/>
      <c r="I45" s="669"/>
      <c r="J45" s="669"/>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row>
    <row r="46" spans="1:39" ht="9.75" customHeight="1">
      <c r="A46" s="668"/>
      <c r="B46" s="668"/>
      <c r="C46" s="668"/>
      <c r="D46" s="668"/>
      <c r="E46" s="668"/>
      <c r="F46" s="669"/>
      <c r="G46" s="669"/>
      <c r="H46" s="669"/>
      <c r="I46" s="669"/>
      <c r="J46" s="669"/>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row>
    <row r="47" spans="1:39" ht="9.75" customHeight="1" thickBot="1">
      <c r="A47" s="690"/>
      <c r="B47" s="691"/>
      <c r="C47" s="691"/>
      <c r="D47" s="691"/>
      <c r="E47" s="692"/>
      <c r="F47" s="693"/>
      <c r="G47" s="694"/>
      <c r="H47" s="694"/>
      <c r="I47" s="694"/>
      <c r="J47" s="695"/>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row>
    <row r="48" spans="1:39" ht="22.5" customHeight="1" thickTop="1">
      <c r="A48" s="697" t="s">
        <v>75</v>
      </c>
      <c r="B48" s="698"/>
      <c r="C48" s="698"/>
      <c r="D48" s="698"/>
      <c r="E48" s="698"/>
      <c r="F48" s="699">
        <f>SUM(F26:J47)</f>
        <v>2006640</v>
      </c>
      <c r="G48" s="700"/>
      <c r="H48" s="700"/>
      <c r="I48" s="700"/>
      <c r="J48" s="701"/>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row>
    <row r="49" spans="1:42" ht="11.25" customHeight="1">
      <c r="A49" s="130"/>
      <c r="B49" s="131"/>
      <c r="C49" s="131"/>
      <c r="D49" s="131"/>
      <c r="E49" s="131"/>
      <c r="F49" s="61"/>
      <c r="G49" s="61"/>
      <c r="H49" s="61"/>
      <c r="I49" s="61"/>
      <c r="J49" s="6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row>
    <row r="50" spans="1:42" s="14" customFormat="1" ht="18.75" customHeight="1">
      <c r="A50" s="134" t="s">
        <v>156</v>
      </c>
      <c r="B50" s="135"/>
      <c r="C50" s="135"/>
      <c r="D50" s="135"/>
      <c r="E50" s="135"/>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8"/>
      <c r="AO50" s="100"/>
      <c r="AP50" s="104"/>
    </row>
    <row r="51" spans="1:42" s="71" customFormat="1" ht="18" customHeight="1">
      <c r="A51" s="714" t="s">
        <v>40</v>
      </c>
      <c r="B51" s="715"/>
      <c r="C51" s="715"/>
      <c r="D51" s="715"/>
      <c r="E51" s="716"/>
      <c r="F51" s="714" t="s">
        <v>153</v>
      </c>
      <c r="G51" s="715"/>
      <c r="H51" s="715"/>
      <c r="I51" s="715"/>
      <c r="J51" s="715"/>
      <c r="K51" s="717" t="s">
        <v>157</v>
      </c>
      <c r="L51" s="717"/>
      <c r="M51" s="717"/>
      <c r="N51" s="717"/>
      <c r="O51" s="717"/>
      <c r="P51" s="717"/>
      <c r="Q51" s="717"/>
      <c r="R51" s="717"/>
      <c r="S51" s="717"/>
      <c r="T51" s="717"/>
      <c r="U51" s="717"/>
      <c r="V51" s="717"/>
      <c r="W51" s="717"/>
      <c r="X51" s="717"/>
      <c r="Y51" s="717"/>
      <c r="Z51" s="717"/>
      <c r="AA51" s="717"/>
      <c r="AB51" s="717"/>
      <c r="AC51" s="717"/>
      <c r="AD51" s="717"/>
      <c r="AE51" s="717"/>
      <c r="AF51" s="717"/>
      <c r="AG51" s="717"/>
      <c r="AH51" s="717"/>
      <c r="AI51" s="717"/>
      <c r="AJ51" s="717"/>
      <c r="AK51" s="717"/>
      <c r="AL51" s="717"/>
      <c r="AM51" s="717"/>
      <c r="AO51" s="100"/>
      <c r="AP51" s="93"/>
    </row>
    <row r="52" spans="1:42" s="71" customFormat="1" ht="9.75" customHeight="1">
      <c r="A52" s="718" t="s">
        <v>202</v>
      </c>
      <c r="B52" s="718"/>
      <c r="C52" s="718"/>
      <c r="D52" s="718"/>
      <c r="E52" s="718"/>
      <c r="F52" s="712">
        <v>610000</v>
      </c>
      <c r="G52" s="712"/>
      <c r="H52" s="712"/>
      <c r="I52" s="712"/>
      <c r="J52" s="712"/>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O52" s="100"/>
      <c r="AP52" s="93"/>
    </row>
    <row r="53" spans="1:42" s="71" customFormat="1" ht="9.75" customHeight="1">
      <c r="A53" s="703" t="s">
        <v>203</v>
      </c>
      <c r="B53" s="704"/>
      <c r="C53" s="704"/>
      <c r="D53" s="704"/>
      <c r="E53" s="705"/>
      <c r="F53" s="706">
        <v>250000</v>
      </c>
      <c r="G53" s="707"/>
      <c r="H53" s="707"/>
      <c r="I53" s="707"/>
      <c r="J53" s="708"/>
      <c r="K53" s="709"/>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1"/>
      <c r="AO53" s="100"/>
      <c r="AP53" s="93"/>
    </row>
    <row r="54" spans="1:42" s="71" customFormat="1" ht="9.75" customHeight="1" thickBot="1">
      <c r="A54" s="671"/>
      <c r="B54" s="671"/>
      <c r="C54" s="671"/>
      <c r="D54" s="671"/>
      <c r="E54" s="671"/>
      <c r="F54" s="712"/>
      <c r="G54" s="712"/>
      <c r="H54" s="712"/>
      <c r="I54" s="712"/>
      <c r="J54" s="712"/>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3"/>
      <c r="AL54" s="713"/>
      <c r="AM54" s="713"/>
      <c r="AO54" s="100"/>
      <c r="AP54" s="93"/>
    </row>
    <row r="55" spans="1:42" s="71" customFormat="1" ht="22.5" customHeight="1" thickTop="1">
      <c r="A55" s="719" t="s">
        <v>75</v>
      </c>
      <c r="B55" s="720"/>
      <c r="C55" s="720"/>
      <c r="D55" s="720"/>
      <c r="E55" s="720"/>
      <c r="F55" s="721">
        <f>SUM(F52:J54)</f>
        <v>860000</v>
      </c>
      <c r="G55" s="722"/>
      <c r="H55" s="722"/>
      <c r="I55" s="722"/>
      <c r="J55" s="723"/>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724"/>
      <c r="AK55" s="724"/>
      <c r="AL55" s="724"/>
      <c r="AM55" s="724"/>
      <c r="AO55" s="100"/>
      <c r="AP55" s="93"/>
    </row>
    <row r="56" spans="1:42" ht="11.25" customHeight="1">
      <c r="B56" s="123"/>
      <c r="C56" s="136"/>
      <c r="D56" s="14"/>
      <c r="E56" s="137"/>
      <c r="F56" s="14"/>
      <c r="G56" s="14"/>
      <c r="H56" s="14"/>
      <c r="I56" s="14"/>
      <c r="J56" s="138"/>
      <c r="K56" s="138"/>
      <c r="L56" s="138"/>
      <c r="M56" s="138"/>
      <c r="N56" s="138"/>
      <c r="O56" s="123"/>
      <c r="P56" s="136"/>
      <c r="S56" s="138"/>
      <c r="T56" s="139"/>
      <c r="U56" s="138"/>
      <c r="V56" s="138"/>
      <c r="W56" s="138"/>
      <c r="X56" s="138"/>
      <c r="Y56" s="14"/>
      <c r="Z56" s="14"/>
      <c r="AA56" s="14"/>
      <c r="AB56" s="123"/>
      <c r="AC56" s="136"/>
      <c r="AD56" s="138"/>
      <c r="AE56" s="138"/>
      <c r="AF56" s="138"/>
      <c r="AG56" s="138"/>
      <c r="AH56" s="138"/>
      <c r="AI56" s="140"/>
      <c r="AJ56" s="140"/>
      <c r="AK56" s="140"/>
      <c r="AL56" s="140"/>
      <c r="AM56" s="138"/>
    </row>
    <row r="57" spans="1:42" ht="18.75" customHeight="1">
      <c r="A57" s="141" t="s">
        <v>222</v>
      </c>
      <c r="B57" s="135"/>
      <c r="C57" s="142"/>
      <c r="D57" s="135"/>
      <c r="E57" s="143"/>
      <c r="F57" s="135"/>
      <c r="G57" s="135"/>
      <c r="H57" s="135"/>
      <c r="I57" s="135"/>
      <c r="J57" s="144"/>
      <c r="K57" s="144"/>
      <c r="L57" s="144"/>
      <c r="M57" s="144"/>
      <c r="N57" s="144"/>
      <c r="O57" s="145"/>
      <c r="P57" s="142"/>
      <c r="Q57" s="146"/>
      <c r="R57" s="146"/>
      <c r="S57" s="144"/>
      <c r="T57" s="147"/>
      <c r="U57" s="144"/>
      <c r="V57" s="148"/>
      <c r="W57" s="622" t="s">
        <v>69</v>
      </c>
      <c r="X57" s="550"/>
      <c r="Y57" s="550"/>
      <c r="Z57" s="551"/>
      <c r="AA57" s="725">
        <f>IF(L5="","",VLOOKUP(L5,$A$239:$C$273,3,FALSE))</f>
        <v>760</v>
      </c>
      <c r="AB57" s="726"/>
      <c r="AC57" s="726"/>
      <c r="AD57" s="550" t="s">
        <v>57</v>
      </c>
      <c r="AE57" s="551"/>
      <c r="AF57" s="622" t="s">
        <v>42</v>
      </c>
      <c r="AG57" s="550"/>
      <c r="AH57" s="551"/>
      <c r="AI57" s="727">
        <f>ROUNDDOWN($F$74/1000,0)</f>
        <v>1042</v>
      </c>
      <c r="AJ57" s="728"/>
      <c r="AK57" s="728"/>
      <c r="AL57" s="550" t="s">
        <v>57</v>
      </c>
      <c r="AM57" s="551"/>
    </row>
    <row r="58" spans="1:42" s="76" customFormat="1" ht="18.75" customHeight="1">
      <c r="A58" s="149" t="s">
        <v>39</v>
      </c>
      <c r="B58" s="444"/>
      <c r="C58" s="150"/>
      <c r="D58" s="150"/>
      <c r="E58" s="150"/>
      <c r="F58" s="150"/>
      <c r="G58" s="150"/>
      <c r="H58" s="729"/>
      <c r="I58" s="730"/>
      <c r="J58" s="731"/>
      <c r="K58" s="643" t="s">
        <v>106</v>
      </c>
      <c r="L58" s="644"/>
      <c r="M58" s="644"/>
      <c r="N58" s="644"/>
      <c r="O58" s="644"/>
      <c r="P58" s="644"/>
      <c r="Q58" s="644"/>
      <c r="R58" s="644"/>
      <c r="S58" s="644"/>
      <c r="T58" s="644"/>
      <c r="U58" s="644"/>
      <c r="V58" s="644"/>
      <c r="W58" s="644"/>
      <c r="X58" s="644"/>
      <c r="Y58" s="644"/>
      <c r="Z58" s="644"/>
      <c r="AA58" s="644"/>
      <c r="AB58" s="644"/>
      <c r="AC58" s="644"/>
      <c r="AD58" s="644"/>
      <c r="AE58" s="644"/>
      <c r="AF58" s="732" t="s">
        <v>218</v>
      </c>
      <c r="AG58" s="732"/>
      <c r="AH58" s="732"/>
      <c r="AI58" s="732"/>
      <c r="AJ58" s="732"/>
      <c r="AK58" s="732"/>
      <c r="AL58" s="732"/>
      <c r="AM58" s="733"/>
      <c r="AN58" s="151"/>
      <c r="AO58" s="152"/>
      <c r="AP58" s="153"/>
    </row>
    <row r="59" spans="1:42" s="71" customFormat="1" ht="25.5" customHeight="1">
      <c r="A59" s="154"/>
      <c r="B59" s="155"/>
      <c r="C59" s="734" t="s">
        <v>285</v>
      </c>
      <c r="D59" s="734"/>
      <c r="E59" s="734"/>
      <c r="F59" s="734"/>
      <c r="G59" s="734"/>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4"/>
      <c r="AK59" s="734"/>
      <c r="AL59" s="734"/>
      <c r="AM59" s="735"/>
      <c r="AO59" s="100"/>
      <c r="AP59" s="93"/>
    </row>
    <row r="60" spans="1:42" s="71" customFormat="1" ht="25.5" customHeight="1">
      <c r="A60" s="156"/>
      <c r="B60" s="157"/>
      <c r="C60" s="675"/>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6"/>
      <c r="AO60" s="100"/>
      <c r="AP60" s="93"/>
    </row>
    <row r="61" spans="1:42" ht="18.75" customHeight="1">
      <c r="A61" s="677" t="s">
        <v>145</v>
      </c>
      <c r="B61" s="678"/>
      <c r="C61" s="678"/>
      <c r="D61" s="678"/>
      <c r="E61" s="67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9"/>
    </row>
    <row r="62" spans="1:42" ht="18" customHeight="1">
      <c r="A62" s="677" t="s">
        <v>40</v>
      </c>
      <c r="B62" s="678"/>
      <c r="C62" s="678"/>
      <c r="D62" s="678"/>
      <c r="E62" s="679"/>
      <c r="F62" s="677" t="s">
        <v>43</v>
      </c>
      <c r="G62" s="678"/>
      <c r="H62" s="678"/>
      <c r="I62" s="678"/>
      <c r="J62" s="678"/>
      <c r="K62" s="680" t="s">
        <v>41</v>
      </c>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row>
    <row r="63" spans="1:42" ht="9.75" customHeight="1">
      <c r="A63" s="671" t="s">
        <v>221</v>
      </c>
      <c r="B63" s="671"/>
      <c r="C63" s="671"/>
      <c r="D63" s="671"/>
      <c r="E63" s="671"/>
      <c r="F63" s="669">
        <f>R217+Q227</f>
        <v>1042600</v>
      </c>
      <c r="G63" s="669"/>
      <c r="H63" s="669"/>
      <c r="I63" s="669"/>
      <c r="J63" s="669"/>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0"/>
      <c r="AL63" s="670"/>
      <c r="AM63" s="670"/>
    </row>
    <row r="64" spans="1:42" ht="9.75" customHeight="1">
      <c r="A64" s="668"/>
      <c r="B64" s="668"/>
      <c r="C64" s="668"/>
      <c r="D64" s="668"/>
      <c r="E64" s="668"/>
      <c r="F64" s="669"/>
      <c r="G64" s="669"/>
      <c r="H64" s="669"/>
      <c r="I64" s="669"/>
      <c r="J64" s="669"/>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670"/>
      <c r="AM64" s="670"/>
    </row>
    <row r="65" spans="1:39" ht="9.75" customHeight="1">
      <c r="A65" s="668"/>
      <c r="B65" s="668"/>
      <c r="C65" s="668"/>
      <c r="D65" s="668"/>
      <c r="E65" s="668"/>
      <c r="F65" s="669"/>
      <c r="G65" s="669"/>
      <c r="H65" s="669"/>
      <c r="I65" s="669"/>
      <c r="J65" s="669"/>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670"/>
      <c r="AJ65" s="670"/>
      <c r="AK65" s="670"/>
      <c r="AL65" s="670"/>
      <c r="AM65" s="670"/>
    </row>
    <row r="66" spans="1:39" ht="9.75" customHeight="1">
      <c r="A66" s="668"/>
      <c r="B66" s="668"/>
      <c r="C66" s="668"/>
      <c r="D66" s="668"/>
      <c r="E66" s="668"/>
      <c r="F66" s="669"/>
      <c r="G66" s="669"/>
      <c r="H66" s="669"/>
      <c r="I66" s="669"/>
      <c r="J66" s="669"/>
      <c r="K66" s="670"/>
      <c r="L66" s="670"/>
      <c r="M66" s="670"/>
      <c r="N66" s="670"/>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70"/>
      <c r="AL66" s="670"/>
      <c r="AM66" s="670"/>
    </row>
    <row r="67" spans="1:39" ht="9.75" customHeight="1">
      <c r="A67" s="668"/>
      <c r="B67" s="668"/>
      <c r="C67" s="668"/>
      <c r="D67" s="668"/>
      <c r="E67" s="668"/>
      <c r="F67" s="669"/>
      <c r="G67" s="669"/>
      <c r="H67" s="669"/>
      <c r="I67" s="669"/>
      <c r="J67" s="669"/>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row>
    <row r="68" spans="1:39" ht="9.75" customHeight="1">
      <c r="A68" s="668"/>
      <c r="B68" s="668"/>
      <c r="C68" s="668"/>
      <c r="D68" s="668"/>
      <c r="E68" s="668"/>
      <c r="F68" s="669"/>
      <c r="G68" s="669"/>
      <c r="H68" s="669"/>
      <c r="I68" s="669"/>
      <c r="J68" s="669"/>
      <c r="K68" s="670"/>
      <c r="L68" s="670"/>
      <c r="M68" s="670"/>
      <c r="N68" s="670"/>
      <c r="O68" s="670"/>
      <c r="P68" s="670"/>
      <c r="Q68" s="670"/>
      <c r="R68" s="670"/>
      <c r="S68" s="670"/>
      <c r="T68" s="670"/>
      <c r="U68" s="670"/>
      <c r="V68" s="670"/>
      <c r="W68" s="670"/>
      <c r="X68" s="670"/>
      <c r="Y68" s="670"/>
      <c r="Z68" s="670"/>
      <c r="AA68" s="670"/>
      <c r="AB68" s="670"/>
      <c r="AC68" s="670"/>
      <c r="AD68" s="670"/>
      <c r="AE68" s="670"/>
      <c r="AF68" s="670"/>
      <c r="AG68" s="670"/>
      <c r="AH68" s="670"/>
      <c r="AI68" s="670"/>
      <c r="AJ68" s="670"/>
      <c r="AK68" s="670"/>
      <c r="AL68" s="670"/>
      <c r="AM68" s="670"/>
    </row>
    <row r="69" spans="1:39" ht="9.75" customHeight="1">
      <c r="A69" s="668"/>
      <c r="B69" s="668"/>
      <c r="C69" s="668"/>
      <c r="D69" s="668"/>
      <c r="E69" s="668"/>
      <c r="F69" s="669"/>
      <c r="G69" s="669"/>
      <c r="H69" s="669"/>
      <c r="I69" s="669"/>
      <c r="J69" s="669"/>
      <c r="K69" s="670"/>
      <c r="L69" s="670"/>
      <c r="M69" s="670"/>
      <c r="N69" s="670"/>
      <c r="O69" s="670"/>
      <c r="P69" s="670"/>
      <c r="Q69" s="670"/>
      <c r="R69" s="670"/>
      <c r="S69" s="670"/>
      <c r="T69" s="670"/>
      <c r="U69" s="670"/>
      <c r="V69" s="670"/>
      <c r="W69" s="670"/>
      <c r="X69" s="670"/>
      <c r="Y69" s="670"/>
      <c r="Z69" s="670"/>
      <c r="AA69" s="670"/>
      <c r="AB69" s="670"/>
      <c r="AC69" s="670"/>
      <c r="AD69" s="670"/>
      <c r="AE69" s="670"/>
      <c r="AF69" s="670"/>
      <c r="AG69" s="670"/>
      <c r="AH69" s="670"/>
      <c r="AI69" s="670"/>
      <c r="AJ69" s="670"/>
      <c r="AK69" s="670"/>
      <c r="AL69" s="670"/>
      <c r="AM69" s="670"/>
    </row>
    <row r="70" spans="1:39" ht="9.75" customHeight="1">
      <c r="A70" s="668"/>
      <c r="B70" s="668"/>
      <c r="C70" s="668"/>
      <c r="D70" s="668"/>
      <c r="E70" s="668"/>
      <c r="F70" s="669"/>
      <c r="G70" s="669"/>
      <c r="H70" s="669"/>
      <c r="I70" s="669"/>
      <c r="J70" s="669"/>
      <c r="K70" s="670"/>
      <c r="L70" s="670"/>
      <c r="M70" s="670"/>
      <c r="N70" s="670"/>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70"/>
      <c r="AL70" s="670"/>
      <c r="AM70" s="670"/>
    </row>
    <row r="71" spans="1:39" ht="9.75" customHeight="1">
      <c r="A71" s="668"/>
      <c r="B71" s="668"/>
      <c r="C71" s="668"/>
      <c r="D71" s="668"/>
      <c r="E71" s="668"/>
      <c r="F71" s="669"/>
      <c r="G71" s="669"/>
      <c r="H71" s="669"/>
      <c r="I71" s="669"/>
      <c r="J71" s="669"/>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c r="AL71" s="670"/>
      <c r="AM71" s="670"/>
    </row>
    <row r="72" spans="1:39" ht="9.75" customHeight="1">
      <c r="A72" s="668"/>
      <c r="B72" s="668"/>
      <c r="C72" s="668"/>
      <c r="D72" s="668"/>
      <c r="E72" s="668"/>
      <c r="F72" s="669"/>
      <c r="G72" s="669"/>
      <c r="H72" s="669"/>
      <c r="I72" s="669"/>
      <c r="J72" s="669"/>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row>
    <row r="73" spans="1:39" ht="9.75" customHeight="1" thickBot="1">
      <c r="A73" s="668"/>
      <c r="B73" s="668"/>
      <c r="C73" s="668"/>
      <c r="D73" s="668"/>
      <c r="E73" s="668"/>
      <c r="F73" s="742"/>
      <c r="G73" s="742"/>
      <c r="H73" s="742"/>
      <c r="I73" s="742"/>
      <c r="J73" s="742"/>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row>
    <row r="74" spans="1:39" ht="22.5" customHeight="1" thickTop="1">
      <c r="A74" s="697" t="s">
        <v>154</v>
      </c>
      <c r="B74" s="698"/>
      <c r="C74" s="698"/>
      <c r="D74" s="698"/>
      <c r="E74" s="743"/>
      <c r="F74" s="744">
        <f>SUM(F63:J73)</f>
        <v>1042600</v>
      </c>
      <c r="G74" s="745"/>
      <c r="H74" s="745"/>
      <c r="I74" s="745"/>
      <c r="J74" s="746"/>
      <c r="K74" s="702"/>
      <c r="L74" s="702"/>
      <c r="M74" s="702"/>
      <c r="N74" s="702"/>
      <c r="O74" s="702"/>
      <c r="P74" s="702"/>
      <c r="Q74" s="702"/>
      <c r="R74" s="702"/>
      <c r="S74" s="702"/>
      <c r="T74" s="702"/>
      <c r="U74" s="702"/>
      <c r="V74" s="702"/>
      <c r="W74" s="702"/>
      <c r="X74" s="702"/>
      <c r="Y74" s="702"/>
      <c r="Z74" s="702"/>
      <c r="AA74" s="702"/>
      <c r="AB74" s="702"/>
      <c r="AC74" s="702"/>
      <c r="AD74" s="702"/>
      <c r="AE74" s="702"/>
      <c r="AF74" s="702"/>
      <c r="AG74" s="702"/>
      <c r="AH74" s="702"/>
      <c r="AI74" s="702"/>
      <c r="AJ74" s="702"/>
      <c r="AK74" s="702"/>
      <c r="AL74" s="702"/>
      <c r="AM74" s="702"/>
    </row>
    <row r="75" spans="1:39" ht="4.5" customHeight="1">
      <c r="A75" s="132"/>
      <c r="B75" s="132"/>
      <c r="C75" s="132"/>
      <c r="D75" s="132"/>
      <c r="E75" s="132"/>
      <c r="F75" s="132"/>
      <c r="G75" s="132"/>
      <c r="H75" s="132"/>
      <c r="I75" s="132"/>
      <c r="J75" s="132"/>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9" ht="3.75" customHeight="1">
      <c r="A76" s="9"/>
      <c r="B76" s="16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61"/>
      <c r="AL76" s="161"/>
      <c r="AM76" s="162"/>
    </row>
    <row r="77" spans="1:39" ht="11.25" customHeight="1">
      <c r="A77" s="163" t="s">
        <v>88</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M77" s="165"/>
    </row>
    <row r="78" spans="1:39" ht="11.25" customHeight="1">
      <c r="A78" s="446" t="s">
        <v>90</v>
      </c>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166"/>
      <c r="AM78" s="11"/>
    </row>
    <row r="79" spans="1:39" ht="11.25" customHeight="1">
      <c r="A79" s="163" t="s">
        <v>91</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7"/>
      <c r="AM79" s="168"/>
    </row>
    <row r="80" spans="1:39" ht="11.25" customHeight="1">
      <c r="A80" s="163" t="s">
        <v>92</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9"/>
      <c r="AM80" s="165"/>
    </row>
    <row r="81" spans="1:39" ht="4.5" customHeight="1">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9"/>
      <c r="AM81" s="165"/>
    </row>
    <row r="82" spans="1:39" ht="11.25" customHeight="1">
      <c r="A82" s="736" t="s">
        <v>99</v>
      </c>
      <c r="B82" s="737"/>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M82" s="165"/>
    </row>
    <row r="83" spans="1:39" ht="11.25" customHeight="1">
      <c r="A83" s="446" t="s">
        <v>93</v>
      </c>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M83" s="165"/>
    </row>
    <row r="84" spans="1:39" ht="11.25" customHeight="1">
      <c r="A84" s="446" t="s">
        <v>94</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69"/>
      <c r="AM84" s="165"/>
    </row>
    <row r="85" spans="1:39" ht="11.25" customHeight="1">
      <c r="A85" s="446" t="s">
        <v>100</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69"/>
      <c r="AM85" s="165"/>
    </row>
    <row r="86" spans="1:39" ht="4.5" customHeight="1">
      <c r="A86" s="446"/>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69"/>
      <c r="AM86" s="165"/>
    </row>
    <row r="87" spans="1:39" ht="11.25" customHeight="1">
      <c r="A87" s="738" t="s">
        <v>101</v>
      </c>
      <c r="B87" s="737"/>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M87" s="165"/>
    </row>
    <row r="88" spans="1:39" ht="11.25" customHeight="1">
      <c r="A88" s="446" t="s">
        <v>102</v>
      </c>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M88" s="165"/>
    </row>
    <row r="89" spans="1:39" ht="11.25" customHeight="1">
      <c r="A89" s="446" t="s">
        <v>95</v>
      </c>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M89" s="165"/>
    </row>
    <row r="90" spans="1:39" ht="3" customHeight="1">
      <c r="A90" s="446"/>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M90" s="165"/>
    </row>
    <row r="91" spans="1:39" ht="11.25" customHeight="1">
      <c r="A91" s="736" t="s">
        <v>89</v>
      </c>
      <c r="B91" s="737"/>
      <c r="C91" s="737"/>
      <c r="D91" s="737"/>
      <c r="E91" s="737"/>
      <c r="F91" s="737"/>
      <c r="G91" s="737"/>
      <c r="H91" s="737"/>
      <c r="I91" s="737"/>
      <c r="J91" s="737"/>
      <c r="K91" s="737"/>
      <c r="L91" s="737"/>
      <c r="M91" s="737"/>
      <c r="N91" s="737"/>
      <c r="O91" s="737"/>
      <c r="P91" s="737"/>
      <c r="Q91" s="737"/>
      <c r="R91" s="737"/>
      <c r="S91" s="737"/>
      <c r="T91" s="737"/>
      <c r="U91" s="737"/>
      <c r="V91" s="737"/>
      <c r="W91" s="737"/>
      <c r="X91" s="737"/>
      <c r="Y91" s="737"/>
      <c r="Z91" s="737"/>
      <c r="AA91" s="737"/>
      <c r="AB91" s="737"/>
      <c r="AC91" s="737"/>
      <c r="AD91" s="737"/>
      <c r="AE91" s="737"/>
      <c r="AF91" s="737"/>
      <c r="AG91" s="737"/>
      <c r="AH91" s="737"/>
      <c r="AI91" s="737"/>
      <c r="AJ91" s="737"/>
      <c r="AK91" s="737"/>
      <c r="AM91" s="165"/>
    </row>
    <row r="92" spans="1:39" ht="11.25" customHeight="1">
      <c r="A92" s="446" t="s">
        <v>96</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M92" s="165"/>
    </row>
    <row r="93" spans="1:39" ht="11.25" customHeight="1">
      <c r="A93" s="446" t="s">
        <v>97</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M93" s="165"/>
    </row>
    <row r="94" spans="1:39" ht="3" customHeight="1">
      <c r="A94" s="446"/>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M94" s="165"/>
    </row>
    <row r="95" spans="1:39" ht="11.25" customHeight="1">
      <c r="A95" s="446" t="s">
        <v>103</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M95" s="165"/>
    </row>
    <row r="96" spans="1:39">
      <c r="A96" s="172" t="s">
        <v>104</v>
      </c>
      <c r="B96" s="173"/>
      <c r="AM96" s="165"/>
    </row>
    <row r="97" spans="1:42">
      <c r="A97" s="174" t="s">
        <v>105</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6"/>
    </row>
    <row r="99" spans="1:42" s="67" customFormat="1" ht="14.15" customHeight="1">
      <c r="A99" s="82" t="s">
        <v>189</v>
      </c>
      <c r="B99" s="68"/>
      <c r="C99" s="69"/>
      <c r="D99" s="70"/>
      <c r="E99" s="69"/>
      <c r="F99" s="70"/>
      <c r="G99" s="69"/>
      <c r="H99" s="70"/>
      <c r="I99" s="69"/>
      <c r="J99" s="69"/>
      <c r="K99" s="68"/>
      <c r="L99" s="69"/>
      <c r="M99" s="70"/>
      <c r="N99" s="69"/>
      <c r="O99" s="70"/>
      <c r="P99" s="69"/>
      <c r="Q99" s="70"/>
      <c r="R99" s="69"/>
      <c r="S99" s="69"/>
      <c r="T99" s="69"/>
      <c r="U99" s="69"/>
      <c r="V99" s="69"/>
      <c r="W99" s="69"/>
      <c r="X99" s="69"/>
      <c r="Y99" s="69"/>
      <c r="Z99" s="69"/>
      <c r="AA99" s="69"/>
      <c r="AO99" s="99"/>
      <c r="AP99" s="92"/>
    </row>
    <row r="100" spans="1:42" s="71" customFormat="1" ht="15" customHeight="1">
      <c r="A100" s="452"/>
      <c r="B100" s="714" t="s">
        <v>193</v>
      </c>
      <c r="C100" s="715"/>
      <c r="D100" s="715"/>
      <c r="E100" s="715"/>
      <c r="F100" s="716"/>
      <c r="G100" s="739" t="s">
        <v>183</v>
      </c>
      <c r="H100" s="740"/>
      <c r="I100" s="740"/>
      <c r="J100" s="740"/>
      <c r="K100" s="740"/>
      <c r="L100" s="740"/>
      <c r="M100" s="740"/>
      <c r="N100" s="740"/>
      <c r="O100" s="740"/>
      <c r="P100" s="740"/>
      <c r="Q100" s="740"/>
      <c r="R100" s="741"/>
      <c r="S100" s="739" t="s">
        <v>182</v>
      </c>
      <c r="T100" s="740"/>
      <c r="U100" s="740"/>
      <c r="V100" s="740"/>
      <c r="W100" s="740"/>
      <c r="X100" s="740"/>
      <c r="Y100" s="740"/>
      <c r="Z100" s="740"/>
      <c r="AA100" s="740"/>
      <c r="AB100" s="740"/>
      <c r="AC100" s="740"/>
      <c r="AD100" s="741"/>
      <c r="AO100" s="100"/>
      <c r="AP100" s="93"/>
    </row>
    <row r="101" spans="1:42" s="71" customFormat="1" ht="12" customHeight="1">
      <c r="A101" s="739">
        <v>1</v>
      </c>
      <c r="B101" s="747" t="s">
        <v>334</v>
      </c>
      <c r="C101" s="763"/>
      <c r="D101" s="763"/>
      <c r="E101" s="763"/>
      <c r="F101" s="764"/>
      <c r="G101" s="739" t="s">
        <v>190</v>
      </c>
      <c r="H101" s="740"/>
      <c r="I101" s="453" t="s">
        <v>192</v>
      </c>
      <c r="J101" s="83" t="s">
        <v>335</v>
      </c>
      <c r="K101" s="448" t="s">
        <v>2</v>
      </c>
      <c r="L101" s="83">
        <v>11</v>
      </c>
      <c r="M101" s="448" t="s">
        <v>175</v>
      </c>
      <c r="N101" s="83">
        <v>10</v>
      </c>
      <c r="O101" s="448" t="s">
        <v>1</v>
      </c>
      <c r="P101" s="747">
        <v>15</v>
      </c>
      <c r="Q101" s="740" t="s">
        <v>174</v>
      </c>
      <c r="R101" s="741"/>
      <c r="S101" s="739" t="s">
        <v>190</v>
      </c>
      <c r="T101" s="740"/>
      <c r="U101" s="453" t="s">
        <v>192</v>
      </c>
      <c r="V101" s="83" t="s">
        <v>336</v>
      </c>
      <c r="W101" s="448" t="s">
        <v>2</v>
      </c>
      <c r="X101" s="83">
        <v>11</v>
      </c>
      <c r="Y101" s="448" t="s">
        <v>175</v>
      </c>
      <c r="Z101" s="83">
        <v>26</v>
      </c>
      <c r="AA101" s="448" t="s">
        <v>1</v>
      </c>
      <c r="AB101" s="747">
        <v>10</v>
      </c>
      <c r="AC101" s="740" t="s">
        <v>174</v>
      </c>
      <c r="AD101" s="741"/>
      <c r="AO101" s="100"/>
      <c r="AP101" s="93"/>
    </row>
    <row r="102" spans="1:42" s="71" customFormat="1" ht="12" customHeight="1">
      <c r="A102" s="762"/>
      <c r="B102" s="748"/>
      <c r="C102" s="765"/>
      <c r="D102" s="765"/>
      <c r="E102" s="765"/>
      <c r="F102" s="766"/>
      <c r="G102" s="751" t="s">
        <v>191</v>
      </c>
      <c r="H102" s="752"/>
      <c r="I102" s="84" t="s">
        <v>192</v>
      </c>
      <c r="J102" s="85" t="s">
        <v>335</v>
      </c>
      <c r="K102" s="450" t="s">
        <v>2</v>
      </c>
      <c r="L102" s="85">
        <v>11</v>
      </c>
      <c r="M102" s="450" t="s">
        <v>175</v>
      </c>
      <c r="N102" s="85">
        <v>25</v>
      </c>
      <c r="O102" s="450" t="s">
        <v>1</v>
      </c>
      <c r="P102" s="748"/>
      <c r="Q102" s="749"/>
      <c r="R102" s="750"/>
      <c r="S102" s="751" t="s">
        <v>191</v>
      </c>
      <c r="T102" s="752"/>
      <c r="U102" s="84" t="s">
        <v>192</v>
      </c>
      <c r="V102" s="85" t="s">
        <v>335</v>
      </c>
      <c r="W102" s="450" t="s">
        <v>2</v>
      </c>
      <c r="X102" s="85">
        <v>12</v>
      </c>
      <c r="Y102" s="450" t="s">
        <v>175</v>
      </c>
      <c r="Z102" s="85">
        <v>5</v>
      </c>
      <c r="AA102" s="450" t="s">
        <v>1</v>
      </c>
      <c r="AB102" s="748"/>
      <c r="AC102" s="749"/>
      <c r="AD102" s="750"/>
      <c r="AF102" s="753" t="s">
        <v>229</v>
      </c>
      <c r="AG102" s="754"/>
      <c r="AH102" s="754"/>
      <c r="AI102" s="754"/>
      <c r="AJ102" s="754"/>
      <c r="AK102" s="754"/>
      <c r="AL102" s="754"/>
      <c r="AM102" s="755"/>
      <c r="AO102" s="100"/>
      <c r="AP102" s="93"/>
    </row>
    <row r="103" spans="1:42" s="71" customFormat="1" ht="12" customHeight="1">
      <c r="A103" s="739">
        <v>2</v>
      </c>
      <c r="B103" s="747" t="s">
        <v>337</v>
      </c>
      <c r="C103" s="763"/>
      <c r="D103" s="763"/>
      <c r="E103" s="763"/>
      <c r="F103" s="764"/>
      <c r="G103" s="767" t="s">
        <v>190</v>
      </c>
      <c r="H103" s="768"/>
      <c r="I103" s="86" t="s">
        <v>192</v>
      </c>
      <c r="J103" s="87" t="s">
        <v>335</v>
      </c>
      <c r="K103" s="451" t="s">
        <v>2</v>
      </c>
      <c r="L103" s="87">
        <v>11</v>
      </c>
      <c r="M103" s="451" t="s">
        <v>175</v>
      </c>
      <c r="N103" s="87">
        <v>5</v>
      </c>
      <c r="O103" s="451" t="s">
        <v>1</v>
      </c>
      <c r="P103" s="747">
        <v>20</v>
      </c>
      <c r="Q103" s="740" t="s">
        <v>174</v>
      </c>
      <c r="R103" s="741"/>
      <c r="S103" s="767" t="s">
        <v>190</v>
      </c>
      <c r="T103" s="768"/>
      <c r="U103" s="86" t="s">
        <v>192</v>
      </c>
      <c r="V103" s="87" t="s">
        <v>335</v>
      </c>
      <c r="W103" s="451" t="s">
        <v>2</v>
      </c>
      <c r="X103" s="87">
        <v>11</v>
      </c>
      <c r="Y103" s="451" t="s">
        <v>175</v>
      </c>
      <c r="Z103" s="87">
        <v>26</v>
      </c>
      <c r="AA103" s="451" t="s">
        <v>1</v>
      </c>
      <c r="AB103" s="747">
        <v>14</v>
      </c>
      <c r="AC103" s="740" t="s">
        <v>174</v>
      </c>
      <c r="AD103" s="741"/>
      <c r="AF103" s="756"/>
      <c r="AG103" s="757"/>
      <c r="AH103" s="757"/>
      <c r="AI103" s="757"/>
      <c r="AJ103" s="757"/>
      <c r="AK103" s="757"/>
      <c r="AL103" s="757"/>
      <c r="AM103" s="758"/>
      <c r="AO103" s="100"/>
      <c r="AP103" s="93"/>
    </row>
    <row r="104" spans="1:42" s="71" customFormat="1" ht="12" customHeight="1">
      <c r="A104" s="762"/>
      <c r="B104" s="748"/>
      <c r="C104" s="765"/>
      <c r="D104" s="765"/>
      <c r="E104" s="765"/>
      <c r="F104" s="766"/>
      <c r="G104" s="762" t="s">
        <v>191</v>
      </c>
      <c r="H104" s="749"/>
      <c r="I104" s="88" t="s">
        <v>192</v>
      </c>
      <c r="J104" s="89" t="s">
        <v>335</v>
      </c>
      <c r="K104" s="449" t="s">
        <v>2</v>
      </c>
      <c r="L104" s="89">
        <v>11</v>
      </c>
      <c r="M104" s="449" t="s">
        <v>175</v>
      </c>
      <c r="N104" s="89">
        <v>25</v>
      </c>
      <c r="O104" s="449" t="s">
        <v>1</v>
      </c>
      <c r="P104" s="748"/>
      <c r="Q104" s="749"/>
      <c r="R104" s="750"/>
      <c r="S104" s="769" t="s">
        <v>191</v>
      </c>
      <c r="T104" s="770"/>
      <c r="U104" s="88" t="s">
        <v>192</v>
      </c>
      <c r="V104" s="89" t="s">
        <v>335</v>
      </c>
      <c r="W104" s="449" t="s">
        <v>2</v>
      </c>
      <c r="X104" s="89">
        <v>12</v>
      </c>
      <c r="Y104" s="449" t="s">
        <v>175</v>
      </c>
      <c r="Z104" s="89">
        <v>9</v>
      </c>
      <c r="AA104" s="449" t="s">
        <v>1</v>
      </c>
      <c r="AB104" s="748"/>
      <c r="AC104" s="749"/>
      <c r="AD104" s="750"/>
      <c r="AF104" s="756"/>
      <c r="AG104" s="757"/>
      <c r="AH104" s="757"/>
      <c r="AI104" s="757"/>
      <c r="AJ104" s="757"/>
      <c r="AK104" s="757"/>
      <c r="AL104" s="757"/>
      <c r="AM104" s="758"/>
      <c r="AO104" s="100"/>
      <c r="AP104" s="93"/>
    </row>
    <row r="105" spans="1:42" s="71" customFormat="1" ht="12" customHeight="1">
      <c r="A105" s="739">
        <v>3</v>
      </c>
      <c r="B105" s="747"/>
      <c r="C105" s="763"/>
      <c r="D105" s="763"/>
      <c r="E105" s="763"/>
      <c r="F105" s="764"/>
      <c r="G105" s="739" t="s">
        <v>190</v>
      </c>
      <c r="H105" s="740"/>
      <c r="I105" s="453" t="s">
        <v>192</v>
      </c>
      <c r="J105" s="83"/>
      <c r="K105" s="448" t="s">
        <v>2</v>
      </c>
      <c r="L105" s="83"/>
      <c r="M105" s="448" t="s">
        <v>173</v>
      </c>
      <c r="N105" s="83"/>
      <c r="O105" s="448" t="s">
        <v>172</v>
      </c>
      <c r="P105" s="747"/>
      <c r="Q105" s="740" t="s">
        <v>174</v>
      </c>
      <c r="R105" s="741"/>
      <c r="S105" s="767" t="s">
        <v>190</v>
      </c>
      <c r="T105" s="768"/>
      <c r="U105" s="453" t="s">
        <v>192</v>
      </c>
      <c r="V105" s="83"/>
      <c r="W105" s="448" t="s">
        <v>2</v>
      </c>
      <c r="X105" s="83"/>
      <c r="Y105" s="448" t="s">
        <v>173</v>
      </c>
      <c r="Z105" s="83"/>
      <c r="AA105" s="448" t="s">
        <v>172</v>
      </c>
      <c r="AB105" s="747"/>
      <c r="AC105" s="740" t="s">
        <v>174</v>
      </c>
      <c r="AD105" s="741"/>
      <c r="AF105" s="756"/>
      <c r="AG105" s="757"/>
      <c r="AH105" s="757"/>
      <c r="AI105" s="757"/>
      <c r="AJ105" s="757"/>
      <c r="AK105" s="757"/>
      <c r="AL105" s="757"/>
      <c r="AM105" s="758"/>
      <c r="AO105" s="100"/>
      <c r="AP105" s="93"/>
    </row>
    <row r="106" spans="1:42" s="71" customFormat="1" ht="12" customHeight="1">
      <c r="A106" s="762"/>
      <c r="B106" s="748"/>
      <c r="C106" s="765"/>
      <c r="D106" s="765"/>
      <c r="E106" s="765"/>
      <c r="F106" s="766"/>
      <c r="G106" s="751" t="s">
        <v>191</v>
      </c>
      <c r="H106" s="752"/>
      <c r="I106" s="84" t="s">
        <v>192</v>
      </c>
      <c r="J106" s="85"/>
      <c r="K106" s="450" t="s">
        <v>2</v>
      </c>
      <c r="L106" s="85"/>
      <c r="M106" s="450" t="s">
        <v>173</v>
      </c>
      <c r="N106" s="85"/>
      <c r="O106" s="450" t="s">
        <v>172</v>
      </c>
      <c r="P106" s="748"/>
      <c r="Q106" s="749"/>
      <c r="R106" s="750"/>
      <c r="S106" s="751" t="s">
        <v>191</v>
      </c>
      <c r="T106" s="752"/>
      <c r="U106" s="84" t="s">
        <v>192</v>
      </c>
      <c r="V106" s="85"/>
      <c r="W106" s="450" t="s">
        <v>2</v>
      </c>
      <c r="X106" s="85"/>
      <c r="Y106" s="450" t="s">
        <v>173</v>
      </c>
      <c r="Z106" s="85"/>
      <c r="AA106" s="450" t="s">
        <v>172</v>
      </c>
      <c r="AB106" s="748"/>
      <c r="AC106" s="749"/>
      <c r="AD106" s="750"/>
      <c r="AF106" s="756"/>
      <c r="AG106" s="757"/>
      <c r="AH106" s="757"/>
      <c r="AI106" s="757"/>
      <c r="AJ106" s="757"/>
      <c r="AK106" s="757"/>
      <c r="AL106" s="757"/>
      <c r="AM106" s="758"/>
      <c r="AO106" s="100"/>
      <c r="AP106" s="93"/>
    </row>
    <row r="107" spans="1:42" s="71" customFormat="1" ht="12" customHeight="1">
      <c r="A107" s="739">
        <v>4</v>
      </c>
      <c r="B107" s="747"/>
      <c r="C107" s="763"/>
      <c r="D107" s="763"/>
      <c r="E107" s="763"/>
      <c r="F107" s="764"/>
      <c r="G107" s="767" t="s">
        <v>190</v>
      </c>
      <c r="H107" s="768"/>
      <c r="I107" s="86" t="s">
        <v>192</v>
      </c>
      <c r="J107" s="87"/>
      <c r="K107" s="451" t="s">
        <v>2</v>
      </c>
      <c r="L107" s="87"/>
      <c r="M107" s="451" t="s">
        <v>175</v>
      </c>
      <c r="N107" s="87"/>
      <c r="O107" s="451" t="s">
        <v>1</v>
      </c>
      <c r="P107" s="747"/>
      <c r="Q107" s="740" t="s">
        <v>174</v>
      </c>
      <c r="R107" s="741"/>
      <c r="S107" s="767" t="s">
        <v>190</v>
      </c>
      <c r="T107" s="768"/>
      <c r="U107" s="86" t="s">
        <v>192</v>
      </c>
      <c r="V107" s="87"/>
      <c r="W107" s="451" t="s">
        <v>2</v>
      </c>
      <c r="X107" s="87"/>
      <c r="Y107" s="451" t="s">
        <v>175</v>
      </c>
      <c r="Z107" s="87"/>
      <c r="AA107" s="451" t="s">
        <v>1</v>
      </c>
      <c r="AB107" s="747"/>
      <c r="AC107" s="740" t="s">
        <v>174</v>
      </c>
      <c r="AD107" s="741"/>
      <c r="AF107" s="756"/>
      <c r="AG107" s="757"/>
      <c r="AH107" s="757"/>
      <c r="AI107" s="757"/>
      <c r="AJ107" s="757"/>
      <c r="AK107" s="757"/>
      <c r="AL107" s="757"/>
      <c r="AM107" s="758"/>
      <c r="AO107" s="100"/>
      <c r="AP107" s="93"/>
    </row>
    <row r="108" spans="1:42" s="71" customFormat="1" ht="12" customHeight="1">
      <c r="A108" s="762"/>
      <c r="B108" s="748"/>
      <c r="C108" s="765"/>
      <c r="D108" s="765"/>
      <c r="E108" s="765"/>
      <c r="F108" s="766"/>
      <c r="G108" s="751" t="s">
        <v>191</v>
      </c>
      <c r="H108" s="752"/>
      <c r="I108" s="84" t="s">
        <v>192</v>
      </c>
      <c r="J108" s="85"/>
      <c r="K108" s="450" t="s">
        <v>2</v>
      </c>
      <c r="L108" s="85"/>
      <c r="M108" s="450" t="s">
        <v>175</v>
      </c>
      <c r="N108" s="85"/>
      <c r="O108" s="450" t="s">
        <v>1</v>
      </c>
      <c r="P108" s="748"/>
      <c r="Q108" s="749"/>
      <c r="R108" s="750"/>
      <c r="S108" s="751" t="s">
        <v>191</v>
      </c>
      <c r="T108" s="752"/>
      <c r="U108" s="84" t="s">
        <v>192</v>
      </c>
      <c r="V108" s="85"/>
      <c r="W108" s="450" t="s">
        <v>2</v>
      </c>
      <c r="X108" s="85"/>
      <c r="Y108" s="450" t="s">
        <v>175</v>
      </c>
      <c r="Z108" s="85"/>
      <c r="AA108" s="450" t="s">
        <v>1</v>
      </c>
      <c r="AB108" s="748"/>
      <c r="AC108" s="749"/>
      <c r="AD108" s="750"/>
      <c r="AF108" s="756"/>
      <c r="AG108" s="757"/>
      <c r="AH108" s="757"/>
      <c r="AI108" s="757"/>
      <c r="AJ108" s="757"/>
      <c r="AK108" s="757"/>
      <c r="AL108" s="757"/>
      <c r="AM108" s="758"/>
      <c r="AO108" s="100"/>
      <c r="AP108" s="93"/>
    </row>
    <row r="109" spans="1:42" s="71" customFormat="1" ht="12" customHeight="1">
      <c r="A109" s="739">
        <v>5</v>
      </c>
      <c r="B109" s="747"/>
      <c r="C109" s="763"/>
      <c r="D109" s="763"/>
      <c r="E109" s="763"/>
      <c r="F109" s="764"/>
      <c r="G109" s="767" t="s">
        <v>190</v>
      </c>
      <c r="H109" s="768"/>
      <c r="I109" s="86" t="s">
        <v>192</v>
      </c>
      <c r="J109" s="87"/>
      <c r="K109" s="451" t="s">
        <v>2</v>
      </c>
      <c r="L109" s="87"/>
      <c r="M109" s="451" t="s">
        <v>173</v>
      </c>
      <c r="N109" s="87"/>
      <c r="O109" s="451" t="s">
        <v>172</v>
      </c>
      <c r="P109" s="747"/>
      <c r="Q109" s="740" t="s">
        <v>174</v>
      </c>
      <c r="R109" s="741"/>
      <c r="S109" s="767" t="s">
        <v>190</v>
      </c>
      <c r="T109" s="768"/>
      <c r="U109" s="86" t="s">
        <v>192</v>
      </c>
      <c r="V109" s="87"/>
      <c r="W109" s="451" t="s">
        <v>2</v>
      </c>
      <c r="X109" s="87"/>
      <c r="Y109" s="451" t="s">
        <v>173</v>
      </c>
      <c r="Z109" s="87"/>
      <c r="AA109" s="451" t="s">
        <v>172</v>
      </c>
      <c r="AB109" s="747"/>
      <c r="AC109" s="740" t="s">
        <v>174</v>
      </c>
      <c r="AD109" s="741"/>
      <c r="AF109" s="756"/>
      <c r="AG109" s="757"/>
      <c r="AH109" s="757"/>
      <c r="AI109" s="757"/>
      <c r="AJ109" s="757"/>
      <c r="AK109" s="757"/>
      <c r="AL109" s="757"/>
      <c r="AM109" s="758"/>
      <c r="AO109" s="100"/>
      <c r="AP109" s="93"/>
    </row>
    <row r="110" spans="1:42" s="71" customFormat="1" ht="12" customHeight="1">
      <c r="A110" s="762"/>
      <c r="B110" s="748"/>
      <c r="C110" s="765"/>
      <c r="D110" s="765"/>
      <c r="E110" s="765"/>
      <c r="F110" s="766"/>
      <c r="G110" s="762" t="s">
        <v>191</v>
      </c>
      <c r="H110" s="749"/>
      <c r="I110" s="88" t="s">
        <v>192</v>
      </c>
      <c r="J110" s="89"/>
      <c r="K110" s="449" t="s">
        <v>2</v>
      </c>
      <c r="L110" s="89"/>
      <c r="M110" s="449" t="s">
        <v>173</v>
      </c>
      <c r="N110" s="89"/>
      <c r="O110" s="449" t="s">
        <v>172</v>
      </c>
      <c r="P110" s="748"/>
      <c r="Q110" s="749"/>
      <c r="R110" s="750"/>
      <c r="S110" s="762" t="s">
        <v>191</v>
      </c>
      <c r="T110" s="749"/>
      <c r="U110" s="88" t="s">
        <v>192</v>
      </c>
      <c r="V110" s="89"/>
      <c r="W110" s="449" t="s">
        <v>2</v>
      </c>
      <c r="X110" s="89"/>
      <c r="Y110" s="449" t="s">
        <v>173</v>
      </c>
      <c r="Z110" s="89"/>
      <c r="AA110" s="449" t="s">
        <v>172</v>
      </c>
      <c r="AB110" s="748"/>
      <c r="AC110" s="749"/>
      <c r="AD110" s="750"/>
      <c r="AF110" s="759"/>
      <c r="AG110" s="760"/>
      <c r="AH110" s="760"/>
      <c r="AI110" s="760"/>
      <c r="AJ110" s="760"/>
      <c r="AK110" s="760"/>
      <c r="AL110" s="760"/>
      <c r="AM110" s="761"/>
      <c r="AO110" s="100"/>
      <c r="AP110" s="93"/>
    </row>
    <row r="111" spans="1:42" s="71" customFormat="1" ht="15" customHeight="1">
      <c r="A111" s="177"/>
      <c r="B111" s="177"/>
      <c r="C111" s="177"/>
      <c r="D111" s="177"/>
      <c r="E111" s="177"/>
      <c r="F111" s="177"/>
      <c r="G111" s="177"/>
      <c r="H111" s="177"/>
      <c r="I111" s="178"/>
      <c r="J111" s="155"/>
      <c r="K111" s="177"/>
      <c r="L111" s="155"/>
      <c r="M111" s="177"/>
      <c r="N111" s="155"/>
      <c r="O111" s="177"/>
      <c r="P111" s="155"/>
      <c r="Q111" s="155"/>
      <c r="R111" s="155"/>
      <c r="S111" s="155"/>
      <c r="T111" s="178"/>
      <c r="U111" s="155"/>
      <c r="V111" s="155"/>
      <c r="W111" s="177"/>
      <c r="X111" s="155"/>
      <c r="Y111" s="177"/>
      <c r="Z111" s="177"/>
      <c r="AA111" s="155"/>
      <c r="AB111" s="177"/>
      <c r="AC111" s="177"/>
      <c r="AD111" s="177"/>
      <c r="AE111" s="179"/>
      <c r="AF111" s="179"/>
      <c r="AG111" s="179"/>
      <c r="AH111" s="180"/>
      <c r="AI111" s="181"/>
      <c r="AJ111" s="179"/>
      <c r="AK111" s="180"/>
      <c r="AL111" s="180"/>
      <c r="AO111" s="100"/>
      <c r="AP111" s="93"/>
    </row>
    <row r="112" spans="1:42" s="71" customFormat="1" ht="15" customHeight="1">
      <c r="A112" s="771"/>
      <c r="B112" s="773" t="s">
        <v>194</v>
      </c>
      <c r="C112" s="740"/>
      <c r="D112" s="740"/>
      <c r="E112" s="740"/>
      <c r="F112" s="741"/>
      <c r="G112" s="714" t="s">
        <v>181</v>
      </c>
      <c r="H112" s="715"/>
      <c r="I112" s="715"/>
      <c r="J112" s="715"/>
      <c r="K112" s="715"/>
      <c r="L112" s="715"/>
      <c r="M112" s="715"/>
      <c r="N112" s="715"/>
      <c r="O112" s="715"/>
      <c r="P112" s="715"/>
      <c r="Q112" s="715"/>
      <c r="R112" s="715"/>
      <c r="S112" s="715"/>
      <c r="T112" s="715"/>
      <c r="U112" s="715"/>
      <c r="V112" s="716"/>
      <c r="W112" s="774" t="s">
        <v>180</v>
      </c>
      <c r="X112" s="775"/>
      <c r="Y112" s="775"/>
      <c r="Z112" s="775"/>
      <c r="AA112" s="775"/>
      <c r="AB112" s="775"/>
      <c r="AC112" s="775"/>
      <c r="AD112" s="775"/>
      <c r="AE112" s="775"/>
      <c r="AF112" s="775"/>
      <c r="AG112" s="775"/>
      <c r="AH112" s="776"/>
      <c r="AI112" s="777" t="s">
        <v>201</v>
      </c>
      <c r="AJ112" s="777"/>
      <c r="AK112" s="777"/>
      <c r="AL112" s="777"/>
      <c r="AM112" s="777"/>
      <c r="AO112" s="100"/>
      <c r="AP112" s="93"/>
    </row>
    <row r="113" spans="1:48" s="72" customFormat="1" ht="30" customHeight="1">
      <c r="A113" s="772"/>
      <c r="B113" s="762"/>
      <c r="C113" s="749"/>
      <c r="D113" s="749"/>
      <c r="E113" s="749"/>
      <c r="F113" s="750"/>
      <c r="G113" s="778" t="s">
        <v>179</v>
      </c>
      <c r="H113" s="779"/>
      <c r="I113" s="779"/>
      <c r="J113" s="780"/>
      <c r="K113" s="778" t="s">
        <v>178</v>
      </c>
      <c r="L113" s="779"/>
      <c r="M113" s="779"/>
      <c r="N113" s="780"/>
      <c r="O113" s="778" t="s">
        <v>196</v>
      </c>
      <c r="P113" s="779"/>
      <c r="Q113" s="779"/>
      <c r="R113" s="780"/>
      <c r="S113" s="778" t="s">
        <v>177</v>
      </c>
      <c r="T113" s="779"/>
      <c r="U113" s="779"/>
      <c r="V113" s="780"/>
      <c r="W113" s="781" t="s">
        <v>188</v>
      </c>
      <c r="X113" s="782"/>
      <c r="Y113" s="782"/>
      <c r="Z113" s="783"/>
      <c r="AA113" s="781" t="s">
        <v>228</v>
      </c>
      <c r="AB113" s="782"/>
      <c r="AC113" s="782"/>
      <c r="AD113" s="783"/>
      <c r="AE113" s="778" t="s">
        <v>176</v>
      </c>
      <c r="AF113" s="779"/>
      <c r="AG113" s="779"/>
      <c r="AH113" s="780"/>
      <c r="AI113" s="777"/>
      <c r="AJ113" s="777"/>
      <c r="AK113" s="777"/>
      <c r="AL113" s="777"/>
      <c r="AM113" s="777"/>
      <c r="AO113" s="100"/>
      <c r="AP113" s="94"/>
    </row>
    <row r="114" spans="1:48" s="71" customFormat="1" ht="18" customHeight="1">
      <c r="A114" s="447">
        <v>1</v>
      </c>
      <c r="B114" s="791" t="str">
        <f>IF(B101="","",B101)</f>
        <v>信州　次郎</v>
      </c>
      <c r="C114" s="792"/>
      <c r="D114" s="792"/>
      <c r="E114" s="792"/>
      <c r="F114" s="792"/>
      <c r="G114" s="793">
        <v>16000</v>
      </c>
      <c r="H114" s="794"/>
      <c r="I114" s="794"/>
      <c r="J114" s="795"/>
      <c r="K114" s="796">
        <v>20000</v>
      </c>
      <c r="L114" s="797"/>
      <c r="M114" s="797"/>
      <c r="N114" s="798"/>
      <c r="O114" s="784">
        <f>AB101</f>
        <v>10</v>
      </c>
      <c r="P114" s="785"/>
      <c r="Q114" s="785"/>
      <c r="R114" s="786"/>
      <c r="S114" s="787">
        <f>IF(G114&lt;K114,G114*O114,K114*O114)</f>
        <v>160000</v>
      </c>
      <c r="T114" s="788"/>
      <c r="U114" s="788"/>
      <c r="V114" s="789"/>
      <c r="W114" s="793">
        <v>10000</v>
      </c>
      <c r="X114" s="794"/>
      <c r="Y114" s="794"/>
      <c r="Z114" s="795"/>
      <c r="AA114" s="784">
        <f>P101+AB101</f>
        <v>25</v>
      </c>
      <c r="AB114" s="785"/>
      <c r="AC114" s="785"/>
      <c r="AD114" s="786"/>
      <c r="AE114" s="787">
        <f>W114*AA114</f>
        <v>250000</v>
      </c>
      <c r="AF114" s="788"/>
      <c r="AG114" s="788"/>
      <c r="AH114" s="789"/>
      <c r="AI114" s="790">
        <f t="shared" ref="AI114:AI118" si="0">S114+AE114</f>
        <v>410000</v>
      </c>
      <c r="AJ114" s="790"/>
      <c r="AK114" s="790"/>
      <c r="AL114" s="790"/>
      <c r="AM114" s="790"/>
      <c r="AO114" s="100"/>
      <c r="AP114" s="93"/>
    </row>
    <row r="115" spans="1:48" s="71" customFormat="1" ht="18" customHeight="1">
      <c r="A115" s="447">
        <v>2</v>
      </c>
      <c r="B115" s="791" t="str">
        <f>IF(B103="","",B103)</f>
        <v>松本　あずさ</v>
      </c>
      <c r="C115" s="792"/>
      <c r="D115" s="792"/>
      <c r="E115" s="792"/>
      <c r="F115" s="792"/>
      <c r="G115" s="793">
        <v>16000</v>
      </c>
      <c r="H115" s="794"/>
      <c r="I115" s="794"/>
      <c r="J115" s="795"/>
      <c r="K115" s="796">
        <v>15000</v>
      </c>
      <c r="L115" s="797"/>
      <c r="M115" s="797"/>
      <c r="N115" s="798"/>
      <c r="O115" s="784">
        <f t="shared" ref="O115" si="1">AB103</f>
        <v>14</v>
      </c>
      <c r="P115" s="785"/>
      <c r="Q115" s="785"/>
      <c r="R115" s="786"/>
      <c r="S115" s="787">
        <f t="shared" ref="S115:S118" si="2">IF(G115&lt;K115,G115*O115,K115*O115)</f>
        <v>210000</v>
      </c>
      <c r="T115" s="788"/>
      <c r="U115" s="788"/>
      <c r="V115" s="789"/>
      <c r="W115" s="793">
        <v>10000</v>
      </c>
      <c r="X115" s="794"/>
      <c r="Y115" s="794"/>
      <c r="Z115" s="795"/>
      <c r="AA115" s="784">
        <f>P103+AB103</f>
        <v>34</v>
      </c>
      <c r="AB115" s="785"/>
      <c r="AC115" s="785"/>
      <c r="AD115" s="786"/>
      <c r="AE115" s="787">
        <f t="shared" ref="AE115:AE118" si="3">W115*AA115</f>
        <v>340000</v>
      </c>
      <c r="AF115" s="788"/>
      <c r="AG115" s="788"/>
      <c r="AH115" s="789"/>
      <c r="AI115" s="790">
        <f t="shared" si="0"/>
        <v>550000</v>
      </c>
      <c r="AJ115" s="790"/>
      <c r="AK115" s="790"/>
      <c r="AL115" s="790"/>
      <c r="AM115" s="790"/>
      <c r="AO115" s="100"/>
      <c r="AP115" s="93"/>
    </row>
    <row r="116" spans="1:48" s="71" customFormat="1" ht="18" customHeight="1">
      <c r="A116" s="447">
        <v>3</v>
      </c>
      <c r="B116" s="791" t="str">
        <f>IF(B105="","",B105)</f>
        <v/>
      </c>
      <c r="C116" s="792"/>
      <c r="D116" s="792"/>
      <c r="E116" s="792"/>
      <c r="F116" s="792"/>
      <c r="G116" s="793">
        <v>16000</v>
      </c>
      <c r="H116" s="794"/>
      <c r="I116" s="794"/>
      <c r="J116" s="795"/>
      <c r="K116" s="796"/>
      <c r="L116" s="797"/>
      <c r="M116" s="797"/>
      <c r="N116" s="798"/>
      <c r="O116" s="784">
        <f t="shared" ref="O116" si="4">AB105</f>
        <v>0</v>
      </c>
      <c r="P116" s="785"/>
      <c r="Q116" s="785"/>
      <c r="R116" s="786"/>
      <c r="S116" s="787">
        <f t="shared" si="2"/>
        <v>0</v>
      </c>
      <c r="T116" s="788"/>
      <c r="U116" s="788"/>
      <c r="V116" s="789"/>
      <c r="W116" s="793">
        <v>10000</v>
      </c>
      <c r="X116" s="794"/>
      <c r="Y116" s="794"/>
      <c r="Z116" s="795"/>
      <c r="AA116" s="784">
        <f>P105+AB105</f>
        <v>0</v>
      </c>
      <c r="AB116" s="785"/>
      <c r="AC116" s="785"/>
      <c r="AD116" s="786"/>
      <c r="AE116" s="787">
        <f t="shared" si="3"/>
        <v>0</v>
      </c>
      <c r="AF116" s="788"/>
      <c r="AG116" s="788"/>
      <c r="AH116" s="789"/>
      <c r="AI116" s="790">
        <f t="shared" si="0"/>
        <v>0</v>
      </c>
      <c r="AJ116" s="790"/>
      <c r="AK116" s="790"/>
      <c r="AL116" s="790"/>
      <c r="AM116" s="790"/>
      <c r="AO116" s="100"/>
      <c r="AP116" s="93"/>
    </row>
    <row r="117" spans="1:48" s="71" customFormat="1" ht="18" customHeight="1">
      <c r="A117" s="447">
        <v>4</v>
      </c>
      <c r="B117" s="791" t="str">
        <f>IF(B107="","",B107)</f>
        <v/>
      </c>
      <c r="C117" s="792"/>
      <c r="D117" s="792"/>
      <c r="E117" s="792"/>
      <c r="F117" s="792"/>
      <c r="G117" s="793">
        <v>16000</v>
      </c>
      <c r="H117" s="794"/>
      <c r="I117" s="794"/>
      <c r="J117" s="795"/>
      <c r="K117" s="796"/>
      <c r="L117" s="797"/>
      <c r="M117" s="797"/>
      <c r="N117" s="798"/>
      <c r="O117" s="784">
        <f t="shared" ref="O117" si="5">AB107</f>
        <v>0</v>
      </c>
      <c r="P117" s="785"/>
      <c r="Q117" s="785"/>
      <c r="R117" s="786"/>
      <c r="S117" s="787">
        <f t="shared" si="2"/>
        <v>0</v>
      </c>
      <c r="T117" s="788"/>
      <c r="U117" s="788"/>
      <c r="V117" s="789"/>
      <c r="W117" s="793">
        <v>10000</v>
      </c>
      <c r="X117" s="794"/>
      <c r="Y117" s="794"/>
      <c r="Z117" s="795"/>
      <c r="AA117" s="784">
        <f>P107+AB107</f>
        <v>0</v>
      </c>
      <c r="AB117" s="785"/>
      <c r="AC117" s="785"/>
      <c r="AD117" s="786"/>
      <c r="AE117" s="787">
        <f t="shared" si="3"/>
        <v>0</v>
      </c>
      <c r="AF117" s="788"/>
      <c r="AG117" s="788"/>
      <c r="AH117" s="789"/>
      <c r="AI117" s="790">
        <f t="shared" si="0"/>
        <v>0</v>
      </c>
      <c r="AJ117" s="790"/>
      <c r="AK117" s="790"/>
      <c r="AL117" s="790"/>
      <c r="AM117" s="790"/>
      <c r="AO117" s="100"/>
      <c r="AP117" s="93"/>
    </row>
    <row r="118" spans="1:48" s="71" customFormat="1" ht="18" customHeight="1" thickBot="1">
      <c r="A118" s="447">
        <v>5</v>
      </c>
      <c r="B118" s="791" t="str">
        <f>IF(B109="","",B109)</f>
        <v/>
      </c>
      <c r="C118" s="792"/>
      <c r="D118" s="792"/>
      <c r="E118" s="792"/>
      <c r="F118" s="792"/>
      <c r="G118" s="793">
        <v>16000</v>
      </c>
      <c r="H118" s="794"/>
      <c r="I118" s="794"/>
      <c r="J118" s="795"/>
      <c r="K118" s="796"/>
      <c r="L118" s="797"/>
      <c r="M118" s="797"/>
      <c r="N118" s="798"/>
      <c r="O118" s="784">
        <f t="shared" ref="O118" si="6">AB109</f>
        <v>0</v>
      </c>
      <c r="P118" s="785"/>
      <c r="Q118" s="785"/>
      <c r="R118" s="786"/>
      <c r="S118" s="787">
        <f t="shared" si="2"/>
        <v>0</v>
      </c>
      <c r="T118" s="788"/>
      <c r="U118" s="788"/>
      <c r="V118" s="789"/>
      <c r="W118" s="793">
        <v>10000</v>
      </c>
      <c r="X118" s="794"/>
      <c r="Y118" s="794"/>
      <c r="Z118" s="795"/>
      <c r="AA118" s="784">
        <f>P109+AB109</f>
        <v>0</v>
      </c>
      <c r="AB118" s="785"/>
      <c r="AC118" s="785"/>
      <c r="AD118" s="786"/>
      <c r="AE118" s="787">
        <f t="shared" si="3"/>
        <v>0</v>
      </c>
      <c r="AF118" s="788"/>
      <c r="AG118" s="788"/>
      <c r="AH118" s="789"/>
      <c r="AI118" s="833">
        <f t="shared" si="0"/>
        <v>0</v>
      </c>
      <c r="AJ118" s="833"/>
      <c r="AK118" s="833"/>
      <c r="AL118" s="833"/>
      <c r="AM118" s="833"/>
      <c r="AO118" s="100"/>
      <c r="AP118" s="93"/>
    </row>
    <row r="119" spans="1:48" s="71" customFormat="1" ht="18" customHeight="1" thickTop="1">
      <c r="A119" s="799" t="s">
        <v>171</v>
      </c>
      <c r="B119" s="800"/>
      <c r="C119" s="800"/>
      <c r="D119" s="800"/>
      <c r="E119" s="800"/>
      <c r="F119" s="801"/>
      <c r="G119" s="802"/>
      <c r="H119" s="803"/>
      <c r="I119" s="803"/>
      <c r="J119" s="804"/>
      <c r="K119" s="802"/>
      <c r="L119" s="803"/>
      <c r="M119" s="803"/>
      <c r="N119" s="804"/>
      <c r="O119" s="802"/>
      <c r="P119" s="803"/>
      <c r="Q119" s="803"/>
      <c r="R119" s="804"/>
      <c r="S119" s="805">
        <f>SUM(S114:S118)</f>
        <v>370000</v>
      </c>
      <c r="T119" s="806"/>
      <c r="U119" s="806"/>
      <c r="V119" s="807"/>
      <c r="W119" s="808"/>
      <c r="X119" s="809"/>
      <c r="Y119" s="809"/>
      <c r="Z119" s="810"/>
      <c r="AA119" s="811"/>
      <c r="AB119" s="812"/>
      <c r="AC119" s="812"/>
      <c r="AD119" s="813"/>
      <c r="AE119" s="814">
        <f>SUM(AE114:AE118)</f>
        <v>590000</v>
      </c>
      <c r="AF119" s="815"/>
      <c r="AG119" s="815"/>
      <c r="AH119" s="816"/>
      <c r="AI119" s="817">
        <f>S119+AE119</f>
        <v>960000</v>
      </c>
      <c r="AJ119" s="817"/>
      <c r="AK119" s="817"/>
      <c r="AL119" s="817"/>
      <c r="AM119" s="817"/>
      <c r="AO119" s="100"/>
      <c r="AP119" s="93"/>
    </row>
    <row r="120" spans="1:48" s="71" customFormat="1" ht="10" customHeight="1">
      <c r="A120" s="90" t="s">
        <v>195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182"/>
      <c r="AB120" s="182"/>
      <c r="AC120" s="182"/>
      <c r="AD120" s="182"/>
      <c r="AE120" s="182"/>
      <c r="AF120" s="182"/>
      <c r="AG120" s="182"/>
      <c r="AH120" s="183"/>
      <c r="AI120" s="818">
        <f>ROUNDDOWN($AI$119/1000,0)</f>
        <v>960</v>
      </c>
      <c r="AJ120" s="819"/>
      <c r="AK120" s="819"/>
      <c r="AL120" s="822" t="s">
        <v>57</v>
      </c>
      <c r="AM120" s="823"/>
      <c r="AO120" s="100"/>
      <c r="AP120" s="93"/>
    </row>
    <row r="121" spans="1:48" s="71" customFormat="1" ht="10" customHeight="1">
      <c r="A121" s="90" t="s">
        <v>197</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184"/>
      <c r="AI121" s="820">
        <f t="shared" ref="AI121" si="7">ROUNDDOWN($F$74/1000,0)</f>
        <v>1042</v>
      </c>
      <c r="AJ121" s="821"/>
      <c r="AK121" s="821"/>
      <c r="AL121" s="824"/>
      <c r="AM121" s="825"/>
      <c r="AO121" s="100"/>
      <c r="AP121" s="93"/>
    </row>
    <row r="123" spans="1:48" s="91" customFormat="1" ht="12" customHeight="1">
      <c r="A123" s="185" t="s">
        <v>0</v>
      </c>
      <c r="B123" s="186"/>
      <c r="C123" s="186"/>
      <c r="D123" s="187"/>
      <c r="E123" s="187"/>
      <c r="F123" s="187"/>
      <c r="G123" s="187"/>
      <c r="H123" s="187"/>
      <c r="I123" s="187"/>
      <c r="J123" s="188"/>
      <c r="K123" s="826" t="str">
        <f>IF(L3="","",L3)</f>
        <v>トクベツヨウゴロウジンホーム　△△△△</v>
      </c>
      <c r="L123" s="827"/>
      <c r="M123" s="827"/>
      <c r="N123" s="827"/>
      <c r="O123" s="827"/>
      <c r="P123" s="827"/>
      <c r="Q123" s="827"/>
      <c r="R123" s="827"/>
      <c r="S123" s="827"/>
      <c r="T123" s="827"/>
      <c r="U123" s="827"/>
      <c r="V123" s="827"/>
      <c r="W123" s="827"/>
      <c r="X123" s="827"/>
      <c r="Y123" s="827"/>
      <c r="Z123" s="827"/>
      <c r="AA123" s="827"/>
      <c r="AB123" s="827"/>
      <c r="AC123" s="827"/>
      <c r="AD123" s="827"/>
      <c r="AE123" s="828"/>
      <c r="AO123" s="100"/>
      <c r="AP123" s="189"/>
    </row>
    <row r="124" spans="1:48" s="91" customFormat="1" ht="20.25" customHeight="1">
      <c r="A124" s="190" t="s">
        <v>150</v>
      </c>
      <c r="B124" s="191"/>
      <c r="C124" s="191"/>
      <c r="D124" s="192"/>
      <c r="E124" s="192"/>
      <c r="F124" s="192"/>
      <c r="G124" s="192"/>
      <c r="H124" s="192"/>
      <c r="I124" s="192"/>
      <c r="J124" s="193"/>
      <c r="K124" s="829" t="str">
        <f>IF(L4="","",L4)</f>
        <v>特別養護老人ホーム　△△△△</v>
      </c>
      <c r="L124" s="830"/>
      <c r="M124" s="830"/>
      <c r="N124" s="830"/>
      <c r="O124" s="830"/>
      <c r="P124" s="830"/>
      <c r="Q124" s="830"/>
      <c r="R124" s="830"/>
      <c r="S124" s="830"/>
      <c r="T124" s="830"/>
      <c r="U124" s="830"/>
      <c r="V124" s="830"/>
      <c r="W124" s="830"/>
      <c r="X124" s="830"/>
      <c r="Y124" s="830"/>
      <c r="Z124" s="830"/>
      <c r="AA124" s="830"/>
      <c r="AB124" s="830"/>
      <c r="AC124" s="830"/>
      <c r="AD124" s="830"/>
      <c r="AE124" s="831"/>
      <c r="AH124" s="832"/>
      <c r="AI124" s="832"/>
      <c r="AJ124" s="832"/>
      <c r="AK124" s="832"/>
      <c r="AL124" s="832"/>
      <c r="AO124" s="100"/>
      <c r="AP124" s="189"/>
    </row>
    <row r="125" spans="1:48" s="194" customFormat="1">
      <c r="L125" s="195"/>
      <c r="M125" s="195"/>
      <c r="AC125" s="195"/>
      <c r="AD125" s="195"/>
      <c r="AO125" s="196"/>
      <c r="AP125" s="197"/>
    </row>
    <row r="126" spans="1:48" s="454" customFormat="1">
      <c r="A126" s="198" t="s">
        <v>287</v>
      </c>
      <c r="B126" s="198"/>
      <c r="C126" s="198"/>
      <c r="D126" s="198"/>
      <c r="E126" s="198"/>
      <c r="AO126" s="196"/>
      <c r="AP126" s="199"/>
    </row>
    <row r="127" spans="1:48" s="454" customFormat="1" ht="7" customHeight="1">
      <c r="L127" s="200"/>
      <c r="M127" s="200"/>
      <c r="AC127" s="200"/>
      <c r="AD127" s="200"/>
      <c r="AO127" s="196"/>
      <c r="AP127" s="199"/>
    </row>
    <row r="128" spans="1:48" s="454" customFormat="1">
      <c r="B128" s="222" t="s">
        <v>254</v>
      </c>
      <c r="C128" s="222"/>
      <c r="D128" s="222"/>
      <c r="E128" s="222"/>
      <c r="L128" s="834" t="s">
        <v>210</v>
      </c>
      <c r="M128" s="834"/>
      <c r="N128" s="835">
        <v>5</v>
      </c>
      <c r="O128" s="835"/>
      <c r="P128" s="454" t="s">
        <v>2</v>
      </c>
      <c r="Q128" s="836">
        <v>11</v>
      </c>
      <c r="R128" s="836"/>
      <c r="S128" s="454" t="s">
        <v>175</v>
      </c>
      <c r="T128" s="836">
        <v>2</v>
      </c>
      <c r="U128" s="836"/>
      <c r="V128" s="454" t="s">
        <v>1</v>
      </c>
      <c r="W128" s="834" t="s">
        <v>209</v>
      </c>
      <c r="X128" s="834"/>
      <c r="Y128" s="834" t="s">
        <v>246</v>
      </c>
      <c r="Z128" s="834"/>
      <c r="AA128" s="834"/>
      <c r="AB128" s="834"/>
      <c r="AC128" s="834" t="s">
        <v>210</v>
      </c>
      <c r="AD128" s="834"/>
      <c r="AE128" s="835">
        <v>5</v>
      </c>
      <c r="AF128" s="835"/>
      <c r="AG128" s="454" t="s">
        <v>2</v>
      </c>
      <c r="AH128" s="836">
        <v>11</v>
      </c>
      <c r="AI128" s="836"/>
      <c r="AJ128" s="454" t="s">
        <v>175</v>
      </c>
      <c r="AK128" s="836">
        <v>20</v>
      </c>
      <c r="AL128" s="836"/>
      <c r="AM128" s="454" t="s">
        <v>1</v>
      </c>
      <c r="AO128" s="349" t="str">
        <f>IF(T128="","",L128&amp;N128&amp;P128&amp;Q128&amp;S128&amp;T128&amp;V128)</f>
        <v>令和5年11月2日</v>
      </c>
      <c r="AP128" s="349" t="str">
        <f>IF(AK128="","",AC128&amp;AE128&amp;AG128&amp;AH128&amp;AJ128&amp;AK128&amp;AM128)</f>
        <v>令和5年11月20日</v>
      </c>
      <c r="AU128" s="196"/>
      <c r="AV128" s="199"/>
    </row>
    <row r="129" spans="1:48" s="76" customFormat="1" ht="6" customHeight="1">
      <c r="AO129" s="100"/>
      <c r="AP129" s="103"/>
    </row>
    <row r="130" spans="1:48" s="454" customFormat="1">
      <c r="B130" s="232" t="s">
        <v>255</v>
      </c>
      <c r="C130" s="222"/>
      <c r="D130" s="222"/>
      <c r="E130" s="222"/>
      <c r="L130" s="834" t="s">
        <v>210</v>
      </c>
      <c r="M130" s="834"/>
      <c r="N130" s="835">
        <v>5</v>
      </c>
      <c r="O130" s="835"/>
      <c r="P130" s="454" t="s">
        <v>2</v>
      </c>
      <c r="Q130" s="836">
        <v>11</v>
      </c>
      <c r="R130" s="836"/>
      <c r="S130" s="454" t="s">
        <v>175</v>
      </c>
      <c r="T130" s="836">
        <v>5</v>
      </c>
      <c r="U130" s="836"/>
      <c r="V130" s="454" t="s">
        <v>1</v>
      </c>
      <c r="W130" s="834" t="s">
        <v>209</v>
      </c>
      <c r="X130" s="834"/>
      <c r="Y130" s="834" t="s">
        <v>246</v>
      </c>
      <c r="Z130" s="834"/>
      <c r="AA130" s="834"/>
      <c r="AB130" s="834"/>
      <c r="AC130" s="834" t="s">
        <v>210</v>
      </c>
      <c r="AD130" s="834"/>
      <c r="AE130" s="835">
        <v>5</v>
      </c>
      <c r="AF130" s="835"/>
      <c r="AG130" s="454" t="s">
        <v>2</v>
      </c>
      <c r="AH130" s="836">
        <v>11</v>
      </c>
      <c r="AI130" s="836"/>
      <c r="AJ130" s="454" t="s">
        <v>175</v>
      </c>
      <c r="AK130" s="836">
        <v>25</v>
      </c>
      <c r="AL130" s="836"/>
      <c r="AM130" s="454" t="s">
        <v>1</v>
      </c>
      <c r="AU130" s="196"/>
      <c r="AV130" s="199"/>
    </row>
    <row r="131" spans="1:48" s="454" customFormat="1" ht="7" customHeight="1">
      <c r="L131" s="200"/>
      <c r="M131" s="200"/>
      <c r="AC131" s="200"/>
      <c r="AD131" s="200"/>
      <c r="AO131" s="196"/>
      <c r="AP131" s="199"/>
    </row>
    <row r="132" spans="1:48" s="76" customFormat="1">
      <c r="C132" s="91" t="s">
        <v>289</v>
      </c>
      <c r="AP132" s="100"/>
      <c r="AQ132" s="103"/>
    </row>
    <row r="133" spans="1:48" s="76" customFormat="1">
      <c r="C133" s="91" t="s">
        <v>290</v>
      </c>
      <c r="AP133" s="100"/>
      <c r="AQ133" s="103"/>
    </row>
    <row r="134" spans="1:48" s="76" customFormat="1">
      <c r="AO134" s="100"/>
      <c r="AP134" s="103"/>
    </row>
    <row r="135" spans="1:48" s="76" customFormat="1">
      <c r="A135" s="201" t="s">
        <v>214</v>
      </c>
      <c r="AO135" s="100"/>
      <c r="AP135" s="103"/>
    </row>
    <row r="136" spans="1:48" s="71" customFormat="1">
      <c r="A136" s="842" t="s">
        <v>338</v>
      </c>
      <c r="B136" s="843"/>
      <c r="C136" s="843"/>
      <c r="D136" s="843"/>
      <c r="E136" s="843"/>
      <c r="F136" s="843"/>
      <c r="G136" s="843"/>
      <c r="H136" s="843"/>
      <c r="I136" s="843"/>
      <c r="J136" s="843"/>
      <c r="K136" s="843"/>
      <c r="L136" s="843"/>
      <c r="M136" s="843"/>
      <c r="N136" s="843"/>
      <c r="O136" s="843"/>
      <c r="P136" s="843"/>
      <c r="Q136" s="843"/>
      <c r="R136" s="843"/>
      <c r="S136" s="843"/>
      <c r="T136" s="843"/>
      <c r="U136" s="843"/>
      <c r="V136" s="843"/>
      <c r="W136" s="843"/>
      <c r="X136" s="843"/>
      <c r="Y136" s="843"/>
      <c r="Z136" s="843"/>
      <c r="AA136" s="843"/>
      <c r="AB136" s="843"/>
      <c r="AC136" s="843"/>
      <c r="AD136" s="843"/>
      <c r="AE136" s="843"/>
      <c r="AF136" s="843"/>
      <c r="AG136" s="843"/>
      <c r="AH136" s="843"/>
      <c r="AI136" s="843"/>
      <c r="AJ136" s="843"/>
      <c r="AK136" s="843"/>
      <c r="AL136" s="843"/>
      <c r="AM136" s="843"/>
      <c r="AO136" s="100"/>
      <c r="AP136" s="93"/>
    </row>
    <row r="137" spans="1:48" s="71" customFormat="1">
      <c r="A137" s="843"/>
      <c r="B137" s="843"/>
      <c r="C137" s="843"/>
      <c r="D137" s="843"/>
      <c r="E137" s="843"/>
      <c r="F137" s="843"/>
      <c r="G137" s="843"/>
      <c r="H137" s="843"/>
      <c r="I137" s="843"/>
      <c r="J137" s="843"/>
      <c r="K137" s="843"/>
      <c r="L137" s="843"/>
      <c r="M137" s="843"/>
      <c r="N137" s="843"/>
      <c r="O137" s="843"/>
      <c r="P137" s="843"/>
      <c r="Q137" s="843"/>
      <c r="R137" s="843"/>
      <c r="S137" s="843"/>
      <c r="T137" s="843"/>
      <c r="U137" s="843"/>
      <c r="V137" s="843"/>
      <c r="W137" s="843"/>
      <c r="X137" s="843"/>
      <c r="Y137" s="843"/>
      <c r="Z137" s="843"/>
      <c r="AA137" s="843"/>
      <c r="AB137" s="843"/>
      <c r="AC137" s="843"/>
      <c r="AD137" s="843"/>
      <c r="AE137" s="843"/>
      <c r="AF137" s="843"/>
      <c r="AG137" s="843"/>
      <c r="AH137" s="843"/>
      <c r="AI137" s="843"/>
      <c r="AJ137" s="843"/>
      <c r="AK137" s="843"/>
      <c r="AL137" s="843"/>
      <c r="AM137" s="843"/>
      <c r="AO137" s="100"/>
      <c r="AP137" s="93"/>
    </row>
    <row r="138" spans="1:48" s="71" customFormat="1">
      <c r="A138" s="843"/>
      <c r="B138" s="843"/>
      <c r="C138" s="843"/>
      <c r="D138" s="843"/>
      <c r="E138" s="843"/>
      <c r="F138" s="843"/>
      <c r="G138" s="843"/>
      <c r="H138" s="843"/>
      <c r="I138" s="843"/>
      <c r="J138" s="843"/>
      <c r="K138" s="843"/>
      <c r="L138" s="843"/>
      <c r="M138" s="843"/>
      <c r="N138" s="843"/>
      <c r="O138" s="843"/>
      <c r="P138" s="843"/>
      <c r="Q138" s="843"/>
      <c r="R138" s="843"/>
      <c r="S138" s="843"/>
      <c r="T138" s="843"/>
      <c r="U138" s="843"/>
      <c r="V138" s="843"/>
      <c r="W138" s="843"/>
      <c r="X138" s="843"/>
      <c r="Y138" s="843"/>
      <c r="Z138" s="843"/>
      <c r="AA138" s="843"/>
      <c r="AB138" s="843"/>
      <c r="AC138" s="843"/>
      <c r="AD138" s="843"/>
      <c r="AE138" s="843"/>
      <c r="AF138" s="843"/>
      <c r="AG138" s="843"/>
      <c r="AH138" s="843"/>
      <c r="AI138" s="843"/>
      <c r="AJ138" s="843"/>
      <c r="AK138" s="843"/>
      <c r="AL138" s="843"/>
      <c r="AM138" s="843"/>
      <c r="AO138" s="100"/>
      <c r="AP138" s="93"/>
    </row>
    <row r="139" spans="1:48" s="71" customFormat="1">
      <c r="A139" s="843"/>
      <c r="B139" s="843"/>
      <c r="C139" s="843"/>
      <c r="D139" s="843"/>
      <c r="E139" s="843"/>
      <c r="F139" s="843"/>
      <c r="G139" s="843"/>
      <c r="H139" s="843"/>
      <c r="I139" s="843"/>
      <c r="J139" s="843"/>
      <c r="K139" s="843"/>
      <c r="L139" s="843"/>
      <c r="M139" s="843"/>
      <c r="N139" s="843"/>
      <c r="O139" s="843"/>
      <c r="P139" s="843"/>
      <c r="Q139" s="843"/>
      <c r="R139" s="843"/>
      <c r="S139" s="843"/>
      <c r="T139" s="843"/>
      <c r="U139" s="843"/>
      <c r="V139" s="843"/>
      <c r="W139" s="843"/>
      <c r="X139" s="843"/>
      <c r="Y139" s="843"/>
      <c r="Z139" s="843"/>
      <c r="AA139" s="843"/>
      <c r="AB139" s="843"/>
      <c r="AC139" s="843"/>
      <c r="AD139" s="843"/>
      <c r="AE139" s="843"/>
      <c r="AF139" s="843"/>
      <c r="AG139" s="843"/>
      <c r="AH139" s="843"/>
      <c r="AI139" s="843"/>
      <c r="AJ139" s="843"/>
      <c r="AK139" s="843"/>
      <c r="AL139" s="843"/>
      <c r="AM139" s="843"/>
      <c r="AO139" s="100"/>
      <c r="AP139" s="93"/>
    </row>
    <row r="140" spans="1:48" s="71" customFormat="1">
      <c r="A140" s="843"/>
      <c r="B140" s="843"/>
      <c r="C140" s="843"/>
      <c r="D140" s="843"/>
      <c r="E140" s="843"/>
      <c r="F140" s="843"/>
      <c r="G140" s="843"/>
      <c r="H140" s="843"/>
      <c r="I140" s="843"/>
      <c r="J140" s="843"/>
      <c r="K140" s="843"/>
      <c r="L140" s="843"/>
      <c r="M140" s="843"/>
      <c r="N140" s="843"/>
      <c r="O140" s="843"/>
      <c r="P140" s="843"/>
      <c r="Q140" s="843"/>
      <c r="R140" s="843"/>
      <c r="S140" s="843"/>
      <c r="T140" s="843"/>
      <c r="U140" s="843"/>
      <c r="V140" s="843"/>
      <c r="W140" s="843"/>
      <c r="X140" s="843"/>
      <c r="Y140" s="843"/>
      <c r="Z140" s="843"/>
      <c r="AA140" s="843"/>
      <c r="AB140" s="843"/>
      <c r="AC140" s="843"/>
      <c r="AD140" s="843"/>
      <c r="AE140" s="843"/>
      <c r="AF140" s="843"/>
      <c r="AG140" s="843"/>
      <c r="AH140" s="843"/>
      <c r="AI140" s="843"/>
      <c r="AJ140" s="843"/>
      <c r="AK140" s="843"/>
      <c r="AL140" s="843"/>
      <c r="AM140" s="843"/>
      <c r="AO140" s="100"/>
      <c r="AP140" s="93"/>
    </row>
    <row r="141" spans="1:48" s="71" customFormat="1">
      <c r="A141" s="843"/>
      <c r="B141" s="843"/>
      <c r="C141" s="843"/>
      <c r="D141" s="843"/>
      <c r="E141" s="843"/>
      <c r="F141" s="843"/>
      <c r="G141" s="843"/>
      <c r="H141" s="843"/>
      <c r="I141" s="843"/>
      <c r="J141" s="843"/>
      <c r="K141" s="843"/>
      <c r="L141" s="843"/>
      <c r="M141" s="843"/>
      <c r="N141" s="843"/>
      <c r="O141" s="843"/>
      <c r="P141" s="843"/>
      <c r="Q141" s="843"/>
      <c r="R141" s="843"/>
      <c r="S141" s="843"/>
      <c r="T141" s="843"/>
      <c r="U141" s="843"/>
      <c r="V141" s="843"/>
      <c r="W141" s="843"/>
      <c r="X141" s="843"/>
      <c r="Y141" s="843"/>
      <c r="Z141" s="843"/>
      <c r="AA141" s="843"/>
      <c r="AB141" s="843"/>
      <c r="AC141" s="843"/>
      <c r="AD141" s="843"/>
      <c r="AE141" s="843"/>
      <c r="AF141" s="843"/>
      <c r="AG141" s="843"/>
      <c r="AH141" s="843"/>
      <c r="AI141" s="843"/>
      <c r="AJ141" s="843"/>
      <c r="AK141" s="843"/>
      <c r="AL141" s="843"/>
      <c r="AM141" s="843"/>
      <c r="AO141" s="100"/>
      <c r="AP141" s="93"/>
    </row>
    <row r="142" spans="1:48" s="71" customFormat="1">
      <c r="A142" s="843"/>
      <c r="B142" s="843"/>
      <c r="C142" s="843"/>
      <c r="D142" s="843"/>
      <c r="E142" s="843"/>
      <c r="F142" s="843"/>
      <c r="G142" s="843"/>
      <c r="H142" s="843"/>
      <c r="I142" s="843"/>
      <c r="J142" s="843"/>
      <c r="K142" s="843"/>
      <c r="L142" s="843"/>
      <c r="M142" s="843"/>
      <c r="N142" s="843"/>
      <c r="O142" s="843"/>
      <c r="P142" s="843"/>
      <c r="Q142" s="843"/>
      <c r="R142" s="843"/>
      <c r="S142" s="843"/>
      <c r="T142" s="843"/>
      <c r="U142" s="843"/>
      <c r="V142" s="843"/>
      <c r="W142" s="843"/>
      <c r="X142" s="843"/>
      <c r="Y142" s="843"/>
      <c r="Z142" s="843"/>
      <c r="AA142" s="843"/>
      <c r="AB142" s="843"/>
      <c r="AC142" s="843"/>
      <c r="AD142" s="843"/>
      <c r="AE142" s="843"/>
      <c r="AF142" s="843"/>
      <c r="AG142" s="843"/>
      <c r="AH142" s="843"/>
      <c r="AI142" s="843"/>
      <c r="AJ142" s="843"/>
      <c r="AK142" s="843"/>
      <c r="AL142" s="843"/>
      <c r="AM142" s="843"/>
      <c r="AO142" s="100"/>
      <c r="AP142" s="93"/>
    </row>
    <row r="143" spans="1:48" s="71" customFormat="1">
      <c r="A143" s="843"/>
      <c r="B143" s="843"/>
      <c r="C143" s="843"/>
      <c r="D143" s="843"/>
      <c r="E143" s="843"/>
      <c r="F143" s="843"/>
      <c r="G143" s="843"/>
      <c r="H143" s="843"/>
      <c r="I143" s="843"/>
      <c r="J143" s="843"/>
      <c r="K143" s="843"/>
      <c r="L143" s="843"/>
      <c r="M143" s="843"/>
      <c r="N143" s="843"/>
      <c r="O143" s="843"/>
      <c r="P143" s="843"/>
      <c r="Q143" s="843"/>
      <c r="R143" s="843"/>
      <c r="S143" s="843"/>
      <c r="T143" s="843"/>
      <c r="U143" s="843"/>
      <c r="V143" s="843"/>
      <c r="W143" s="843"/>
      <c r="X143" s="843"/>
      <c r="Y143" s="843"/>
      <c r="Z143" s="843"/>
      <c r="AA143" s="843"/>
      <c r="AB143" s="843"/>
      <c r="AC143" s="843"/>
      <c r="AD143" s="843"/>
      <c r="AE143" s="843"/>
      <c r="AF143" s="843"/>
      <c r="AG143" s="843"/>
      <c r="AH143" s="843"/>
      <c r="AI143" s="843"/>
      <c r="AJ143" s="843"/>
      <c r="AK143" s="843"/>
      <c r="AL143" s="843"/>
      <c r="AM143" s="843"/>
      <c r="AO143" s="100"/>
      <c r="AP143" s="93"/>
    </row>
    <row r="144" spans="1:48" s="71" customFormat="1">
      <c r="A144" s="843"/>
      <c r="B144" s="843"/>
      <c r="C144" s="843"/>
      <c r="D144" s="843"/>
      <c r="E144" s="843"/>
      <c r="F144" s="843"/>
      <c r="G144" s="843"/>
      <c r="H144" s="843"/>
      <c r="I144" s="843"/>
      <c r="J144" s="843"/>
      <c r="K144" s="843"/>
      <c r="L144" s="843"/>
      <c r="M144" s="843"/>
      <c r="N144" s="843"/>
      <c r="O144" s="843"/>
      <c r="P144" s="843"/>
      <c r="Q144" s="843"/>
      <c r="R144" s="843"/>
      <c r="S144" s="843"/>
      <c r="T144" s="843"/>
      <c r="U144" s="843"/>
      <c r="V144" s="843"/>
      <c r="W144" s="843"/>
      <c r="X144" s="843"/>
      <c r="Y144" s="843"/>
      <c r="Z144" s="843"/>
      <c r="AA144" s="843"/>
      <c r="AB144" s="843"/>
      <c r="AC144" s="843"/>
      <c r="AD144" s="843"/>
      <c r="AE144" s="843"/>
      <c r="AF144" s="843"/>
      <c r="AG144" s="843"/>
      <c r="AH144" s="843"/>
      <c r="AI144" s="843"/>
      <c r="AJ144" s="843"/>
      <c r="AK144" s="843"/>
      <c r="AL144" s="843"/>
      <c r="AM144" s="843"/>
      <c r="AO144" s="100"/>
      <c r="AP144" s="93"/>
    </row>
    <row r="145" spans="1:44" s="71" customFormat="1">
      <c r="A145" s="843"/>
      <c r="B145" s="843"/>
      <c r="C145" s="843"/>
      <c r="D145" s="843"/>
      <c r="E145" s="843"/>
      <c r="F145" s="843"/>
      <c r="G145" s="843"/>
      <c r="H145" s="843"/>
      <c r="I145" s="843"/>
      <c r="J145" s="843"/>
      <c r="K145" s="843"/>
      <c r="L145" s="843"/>
      <c r="M145" s="843"/>
      <c r="N145" s="843"/>
      <c r="O145" s="843"/>
      <c r="P145" s="843"/>
      <c r="Q145" s="843"/>
      <c r="R145" s="843"/>
      <c r="S145" s="843"/>
      <c r="T145" s="843"/>
      <c r="U145" s="843"/>
      <c r="V145" s="843"/>
      <c r="W145" s="843"/>
      <c r="X145" s="843"/>
      <c r="Y145" s="843"/>
      <c r="Z145" s="843"/>
      <c r="AA145" s="843"/>
      <c r="AB145" s="843"/>
      <c r="AC145" s="843"/>
      <c r="AD145" s="843"/>
      <c r="AE145" s="843"/>
      <c r="AF145" s="843"/>
      <c r="AG145" s="843"/>
      <c r="AH145" s="843"/>
      <c r="AI145" s="843"/>
      <c r="AJ145" s="843"/>
      <c r="AK145" s="843"/>
      <c r="AL145" s="843"/>
      <c r="AM145" s="843"/>
      <c r="AO145" s="100"/>
      <c r="AP145" s="93"/>
    </row>
    <row r="146" spans="1:44" s="71" customFormat="1">
      <c r="AO146" s="100"/>
      <c r="AP146" s="93"/>
    </row>
    <row r="147" spans="1:44" s="76" customFormat="1">
      <c r="A147" s="201" t="s">
        <v>249</v>
      </c>
      <c r="AO147" s="100"/>
      <c r="AP147" s="103"/>
    </row>
    <row r="148" spans="1:44" s="76" customFormat="1" ht="13.5" thickBot="1">
      <c r="A148" s="201"/>
      <c r="AO148" s="100"/>
      <c r="AP148" s="103"/>
      <c r="AR148" s="324"/>
    </row>
    <row r="149" spans="1:44" s="76" customFormat="1" ht="13" customHeight="1">
      <c r="A149" s="844" t="s">
        <v>456</v>
      </c>
      <c r="B149" s="845"/>
      <c r="C149" s="845"/>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845"/>
      <c r="AD149" s="845"/>
      <c r="AE149" s="845"/>
      <c r="AF149" s="845"/>
      <c r="AG149" s="845"/>
      <c r="AH149" s="845"/>
      <c r="AI149" s="845"/>
      <c r="AJ149" s="845"/>
      <c r="AK149" s="845"/>
      <c r="AL149" s="845"/>
      <c r="AM149" s="846"/>
      <c r="AN149" s="302"/>
      <c r="AO149" s="303"/>
      <c r="AP149" s="73"/>
      <c r="AQ149" s="73"/>
      <c r="AR149" s="73"/>
    </row>
    <row r="150" spans="1:44" s="323" customFormat="1" ht="13" customHeight="1">
      <c r="A150" s="847"/>
      <c r="B150" s="848"/>
      <c r="C150" s="848"/>
      <c r="D150" s="848"/>
      <c r="E150" s="848"/>
      <c r="F150" s="848"/>
      <c r="G150" s="848"/>
      <c r="H150" s="848"/>
      <c r="I150" s="848"/>
      <c r="J150" s="848"/>
      <c r="K150" s="848"/>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c r="AJ150" s="848"/>
      <c r="AK150" s="848"/>
      <c r="AL150" s="848"/>
      <c r="AM150" s="849"/>
      <c r="AN150" s="325"/>
      <c r="AO150" s="73"/>
      <c r="AP150" s="73"/>
      <c r="AQ150" s="73"/>
      <c r="AR150" s="73"/>
    </row>
    <row r="151" spans="1:44" s="323" customFormat="1" ht="13" customHeight="1">
      <c r="A151" s="847"/>
      <c r="B151" s="848"/>
      <c r="C151" s="848"/>
      <c r="D151" s="848"/>
      <c r="E151" s="848"/>
      <c r="F151" s="848"/>
      <c r="G151" s="848"/>
      <c r="H151" s="848"/>
      <c r="I151" s="848"/>
      <c r="J151" s="848"/>
      <c r="K151" s="848"/>
      <c r="L151" s="848"/>
      <c r="M151" s="848"/>
      <c r="N151" s="848"/>
      <c r="O151" s="848"/>
      <c r="P151" s="848"/>
      <c r="Q151" s="848"/>
      <c r="R151" s="848"/>
      <c r="S151" s="848"/>
      <c r="T151" s="848"/>
      <c r="U151" s="848"/>
      <c r="V151" s="848"/>
      <c r="W151" s="848"/>
      <c r="X151" s="848"/>
      <c r="Y151" s="848"/>
      <c r="Z151" s="848"/>
      <c r="AA151" s="848"/>
      <c r="AB151" s="848"/>
      <c r="AC151" s="848"/>
      <c r="AD151" s="848"/>
      <c r="AE151" s="848"/>
      <c r="AF151" s="848"/>
      <c r="AG151" s="848"/>
      <c r="AH151" s="848"/>
      <c r="AI151" s="848"/>
      <c r="AJ151" s="848"/>
      <c r="AK151" s="848"/>
      <c r="AL151" s="848"/>
      <c r="AM151" s="849"/>
      <c r="AN151" s="325"/>
      <c r="AO151" s="73"/>
      <c r="AP151" s="73"/>
      <c r="AQ151" s="73"/>
      <c r="AR151" s="73"/>
    </row>
    <row r="152" spans="1:44" s="73" customFormat="1" ht="13" customHeight="1">
      <c r="A152" s="847"/>
      <c r="B152" s="848"/>
      <c r="C152" s="848"/>
      <c r="D152" s="848"/>
      <c r="E152" s="848"/>
      <c r="F152" s="848"/>
      <c r="G152" s="848"/>
      <c r="H152" s="848"/>
      <c r="I152" s="848"/>
      <c r="J152" s="848"/>
      <c r="K152" s="848"/>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c r="AJ152" s="848"/>
      <c r="AK152" s="848"/>
      <c r="AL152" s="848"/>
      <c r="AM152" s="849"/>
      <c r="AN152" s="302"/>
      <c r="AO152" s="303"/>
    </row>
    <row r="153" spans="1:44" s="323" customFormat="1" ht="13" customHeight="1">
      <c r="A153" s="847"/>
      <c r="B153" s="848"/>
      <c r="C153" s="848"/>
      <c r="D153" s="848"/>
      <c r="E153" s="848"/>
      <c r="F153" s="848"/>
      <c r="G153" s="848"/>
      <c r="H153" s="848"/>
      <c r="I153" s="848"/>
      <c r="J153" s="848"/>
      <c r="K153" s="848"/>
      <c r="L153" s="848"/>
      <c r="M153" s="848"/>
      <c r="N153" s="848"/>
      <c r="O153" s="848"/>
      <c r="P153" s="848"/>
      <c r="Q153" s="848"/>
      <c r="R153" s="848"/>
      <c r="S153" s="848"/>
      <c r="T153" s="848"/>
      <c r="U153" s="848"/>
      <c r="V153" s="848"/>
      <c r="W153" s="848"/>
      <c r="X153" s="848"/>
      <c r="Y153" s="848"/>
      <c r="Z153" s="848"/>
      <c r="AA153" s="848"/>
      <c r="AB153" s="848"/>
      <c r="AC153" s="848"/>
      <c r="AD153" s="848"/>
      <c r="AE153" s="848"/>
      <c r="AF153" s="848"/>
      <c r="AG153" s="848"/>
      <c r="AH153" s="848"/>
      <c r="AI153" s="848"/>
      <c r="AJ153" s="848"/>
      <c r="AK153" s="848"/>
      <c r="AL153" s="848"/>
      <c r="AM153" s="849"/>
      <c r="AN153" s="325"/>
      <c r="AO153" s="73"/>
      <c r="AP153" s="73"/>
      <c r="AQ153" s="73"/>
      <c r="AR153" s="73"/>
    </row>
    <row r="154" spans="1:44" s="323" customFormat="1" ht="13" customHeight="1">
      <c r="A154" s="847"/>
      <c r="B154" s="848"/>
      <c r="C154" s="848"/>
      <c r="D154" s="848"/>
      <c r="E154" s="848"/>
      <c r="F154" s="848"/>
      <c r="G154" s="848"/>
      <c r="H154" s="848"/>
      <c r="I154" s="848"/>
      <c r="J154" s="848"/>
      <c r="K154" s="848"/>
      <c r="L154" s="848"/>
      <c r="M154" s="848"/>
      <c r="N154" s="848"/>
      <c r="O154" s="848"/>
      <c r="P154" s="848"/>
      <c r="Q154" s="848"/>
      <c r="R154" s="848"/>
      <c r="S154" s="848"/>
      <c r="T154" s="848"/>
      <c r="U154" s="848"/>
      <c r="V154" s="848"/>
      <c r="W154" s="848"/>
      <c r="X154" s="848"/>
      <c r="Y154" s="848"/>
      <c r="Z154" s="848"/>
      <c r="AA154" s="848"/>
      <c r="AB154" s="848"/>
      <c r="AC154" s="848"/>
      <c r="AD154" s="848"/>
      <c r="AE154" s="848"/>
      <c r="AF154" s="848"/>
      <c r="AG154" s="848"/>
      <c r="AH154" s="848"/>
      <c r="AI154" s="848"/>
      <c r="AJ154" s="848"/>
      <c r="AK154" s="848"/>
      <c r="AL154" s="848"/>
      <c r="AM154" s="849"/>
      <c r="AN154" s="325"/>
      <c r="AO154" s="73"/>
      <c r="AP154" s="73"/>
      <c r="AQ154" s="73"/>
      <c r="AR154" s="73"/>
    </row>
    <row r="155" spans="1:44" s="323" customFormat="1" ht="13" customHeight="1">
      <c r="A155" s="847"/>
      <c r="B155" s="848"/>
      <c r="C155" s="848"/>
      <c r="D155" s="848"/>
      <c r="E155" s="848"/>
      <c r="F155" s="848"/>
      <c r="G155" s="848"/>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848"/>
      <c r="AL155" s="848"/>
      <c r="AM155" s="849"/>
      <c r="AN155" s="325"/>
      <c r="AO155" s="73"/>
      <c r="AP155" s="73"/>
      <c r="AQ155" s="73"/>
      <c r="AR155" s="73"/>
    </row>
    <row r="156" spans="1:44" s="323" customFormat="1" ht="13" customHeight="1">
      <c r="A156" s="847"/>
      <c r="B156" s="848"/>
      <c r="C156" s="848"/>
      <c r="D156" s="848"/>
      <c r="E156" s="848"/>
      <c r="F156" s="848"/>
      <c r="G156" s="848"/>
      <c r="H156" s="848"/>
      <c r="I156" s="848"/>
      <c r="J156" s="848"/>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J156" s="848"/>
      <c r="AK156" s="848"/>
      <c r="AL156" s="848"/>
      <c r="AM156" s="849"/>
      <c r="AN156" s="325"/>
      <c r="AO156" s="73"/>
      <c r="AP156" s="73"/>
      <c r="AQ156" s="73"/>
      <c r="AR156" s="73"/>
    </row>
    <row r="157" spans="1:44" s="323" customFormat="1" ht="13" customHeight="1">
      <c r="A157" s="847"/>
      <c r="B157" s="848"/>
      <c r="C157" s="848"/>
      <c r="D157" s="848"/>
      <c r="E157" s="848"/>
      <c r="F157" s="848"/>
      <c r="G157" s="848"/>
      <c r="H157" s="848"/>
      <c r="I157" s="848"/>
      <c r="J157" s="848"/>
      <c r="K157" s="848"/>
      <c r="L157" s="848"/>
      <c r="M157" s="848"/>
      <c r="N157" s="848"/>
      <c r="O157" s="848"/>
      <c r="P157" s="848"/>
      <c r="Q157" s="848"/>
      <c r="R157" s="848"/>
      <c r="S157" s="848"/>
      <c r="T157" s="848"/>
      <c r="U157" s="848"/>
      <c r="V157" s="848"/>
      <c r="W157" s="848"/>
      <c r="X157" s="848"/>
      <c r="Y157" s="848"/>
      <c r="Z157" s="848"/>
      <c r="AA157" s="848"/>
      <c r="AB157" s="848"/>
      <c r="AC157" s="848"/>
      <c r="AD157" s="848"/>
      <c r="AE157" s="848"/>
      <c r="AF157" s="848"/>
      <c r="AG157" s="848"/>
      <c r="AH157" s="848"/>
      <c r="AI157" s="848"/>
      <c r="AJ157" s="848"/>
      <c r="AK157" s="848"/>
      <c r="AL157" s="848"/>
      <c r="AM157" s="849"/>
      <c r="AN157" s="325"/>
      <c r="AO157" s="73"/>
      <c r="AP157" s="73"/>
      <c r="AQ157" s="73"/>
      <c r="AR157" s="73"/>
    </row>
    <row r="158" spans="1:44" s="73" customFormat="1" ht="13" customHeight="1">
      <c r="A158" s="847"/>
      <c r="B158" s="848"/>
      <c r="C158" s="848"/>
      <c r="D158" s="848"/>
      <c r="E158" s="848"/>
      <c r="F158" s="848"/>
      <c r="G158" s="848"/>
      <c r="H158" s="848"/>
      <c r="I158" s="848"/>
      <c r="J158" s="848"/>
      <c r="K158" s="848"/>
      <c r="L158" s="848"/>
      <c r="M158" s="848"/>
      <c r="N158" s="848"/>
      <c r="O158" s="848"/>
      <c r="P158" s="848"/>
      <c r="Q158" s="848"/>
      <c r="R158" s="848"/>
      <c r="S158" s="848"/>
      <c r="T158" s="848"/>
      <c r="U158" s="848"/>
      <c r="V158" s="848"/>
      <c r="W158" s="848"/>
      <c r="X158" s="848"/>
      <c r="Y158" s="848"/>
      <c r="Z158" s="848"/>
      <c r="AA158" s="848"/>
      <c r="AB158" s="848"/>
      <c r="AC158" s="848"/>
      <c r="AD158" s="848"/>
      <c r="AE158" s="848"/>
      <c r="AF158" s="848"/>
      <c r="AG158" s="848"/>
      <c r="AH158" s="848"/>
      <c r="AI158" s="848"/>
      <c r="AJ158" s="848"/>
      <c r="AK158" s="848"/>
      <c r="AL158" s="848"/>
      <c r="AM158" s="849"/>
      <c r="AN158" s="302"/>
      <c r="AO158" s="303"/>
    </row>
    <row r="159" spans="1:44" s="323" customFormat="1" ht="13" customHeight="1">
      <c r="A159" s="847"/>
      <c r="B159" s="848"/>
      <c r="C159" s="848"/>
      <c r="D159" s="848"/>
      <c r="E159" s="848"/>
      <c r="F159" s="848"/>
      <c r="G159" s="848"/>
      <c r="H159" s="848"/>
      <c r="I159" s="848"/>
      <c r="J159" s="848"/>
      <c r="K159" s="848"/>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c r="AJ159" s="848"/>
      <c r="AK159" s="848"/>
      <c r="AL159" s="848"/>
      <c r="AM159" s="849"/>
      <c r="AN159" s="325"/>
      <c r="AO159" s="73"/>
      <c r="AP159" s="73"/>
      <c r="AQ159" s="73"/>
      <c r="AR159" s="73"/>
    </row>
    <row r="160" spans="1:44" s="323" customFormat="1" ht="13" customHeight="1">
      <c r="A160" s="847"/>
      <c r="B160" s="848"/>
      <c r="C160" s="848"/>
      <c r="D160" s="848"/>
      <c r="E160" s="848"/>
      <c r="F160" s="848"/>
      <c r="G160" s="848"/>
      <c r="H160" s="848"/>
      <c r="I160" s="848"/>
      <c r="J160" s="848"/>
      <c r="K160" s="848"/>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c r="AJ160" s="848"/>
      <c r="AK160" s="848"/>
      <c r="AL160" s="848"/>
      <c r="AM160" s="849"/>
      <c r="AN160" s="325"/>
      <c r="AO160" s="73"/>
      <c r="AP160" s="73"/>
      <c r="AQ160" s="73"/>
      <c r="AR160" s="73"/>
    </row>
    <row r="161" spans="1:44" s="323" customFormat="1" ht="13" customHeight="1" thickBot="1">
      <c r="A161" s="850"/>
      <c r="B161" s="851"/>
      <c r="C161" s="851"/>
      <c r="D161" s="851"/>
      <c r="E161" s="851"/>
      <c r="F161" s="851"/>
      <c r="G161" s="851"/>
      <c r="H161" s="851"/>
      <c r="I161" s="851"/>
      <c r="J161" s="851"/>
      <c r="K161" s="851"/>
      <c r="L161" s="851"/>
      <c r="M161" s="851"/>
      <c r="N161" s="851"/>
      <c r="O161" s="851"/>
      <c r="P161" s="851"/>
      <c r="Q161" s="851"/>
      <c r="R161" s="851"/>
      <c r="S161" s="851"/>
      <c r="T161" s="851"/>
      <c r="U161" s="851"/>
      <c r="V161" s="851"/>
      <c r="W161" s="851"/>
      <c r="X161" s="851"/>
      <c r="Y161" s="851"/>
      <c r="Z161" s="851"/>
      <c r="AA161" s="851"/>
      <c r="AB161" s="851"/>
      <c r="AC161" s="851"/>
      <c r="AD161" s="851"/>
      <c r="AE161" s="851"/>
      <c r="AF161" s="851"/>
      <c r="AG161" s="851"/>
      <c r="AH161" s="851"/>
      <c r="AI161" s="851"/>
      <c r="AJ161" s="851"/>
      <c r="AK161" s="851"/>
      <c r="AL161" s="851"/>
      <c r="AM161" s="852"/>
      <c r="AN161" s="325"/>
      <c r="AO161" s="73"/>
      <c r="AP161" s="73"/>
      <c r="AQ161" s="73"/>
      <c r="AR161" s="73"/>
    </row>
    <row r="162" spans="1:44" s="73" customFormat="1" ht="13" customHeight="1">
      <c r="AO162" s="302"/>
      <c r="AP162" s="303"/>
    </row>
    <row r="163" spans="1:44" s="76" customFormat="1">
      <c r="A163" s="237" t="s">
        <v>258</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8"/>
      <c r="Z163" s="203"/>
      <c r="AA163" s="204"/>
      <c r="AB163" s="204"/>
      <c r="AC163" s="204"/>
      <c r="AD163" s="204"/>
      <c r="AE163" s="204"/>
      <c r="AF163" s="204"/>
      <c r="AG163" s="204"/>
      <c r="AH163" s="204"/>
      <c r="AI163" s="204"/>
      <c r="AJ163" s="204"/>
      <c r="AK163" s="204"/>
      <c r="AL163" s="204"/>
      <c r="AM163" s="103"/>
      <c r="AN163" s="103"/>
      <c r="AO163" s="205"/>
    </row>
    <row r="164" spans="1:44" s="76" customFormat="1" ht="6" customHeight="1">
      <c r="J164" s="206"/>
      <c r="L164" s="206"/>
      <c r="AO164" s="202"/>
    </row>
    <row r="165" spans="1:44" s="76" customFormat="1">
      <c r="A165" s="223" t="s">
        <v>247</v>
      </c>
      <c r="B165" s="218"/>
      <c r="C165" s="201"/>
      <c r="J165" s="390" t="s">
        <v>408</v>
      </c>
      <c r="K165" s="391"/>
      <c r="L165" s="391"/>
      <c r="M165" s="392"/>
      <c r="N165" s="393"/>
      <c r="O165" s="393"/>
      <c r="P165" s="393"/>
      <c r="Q165" s="393"/>
      <c r="R165" s="393"/>
      <c r="S165" s="389"/>
      <c r="T165" s="389"/>
      <c r="U165" s="389"/>
      <c r="V165" s="389"/>
      <c r="W165" s="389"/>
      <c r="X165" s="391" t="s">
        <v>407</v>
      </c>
      <c r="Y165" s="395"/>
      <c r="Z165" s="389"/>
      <c r="AA165" s="389"/>
      <c r="AB165" s="389"/>
      <c r="AC165" s="389"/>
      <c r="AD165" s="389"/>
      <c r="AE165" s="393"/>
      <c r="AF165" s="393"/>
      <c r="AG165" s="391"/>
      <c r="AH165" s="396" t="s">
        <v>409</v>
      </c>
      <c r="AI165" s="300"/>
      <c r="AJ165" s="300"/>
      <c r="AK165" s="300"/>
      <c r="AL165" s="300"/>
      <c r="AM165" s="301"/>
      <c r="AO165" s="202"/>
    </row>
    <row r="166" spans="1:44" s="103" customFormat="1">
      <c r="A166" s="207" t="s">
        <v>73</v>
      </c>
      <c r="B166" s="873" t="s">
        <v>40</v>
      </c>
      <c r="C166" s="873"/>
      <c r="D166" s="873"/>
      <c r="E166" s="873"/>
      <c r="F166" s="873" t="s">
        <v>211</v>
      </c>
      <c r="G166" s="873"/>
      <c r="H166" s="873"/>
      <c r="I166" s="873"/>
      <c r="J166" s="873" t="s">
        <v>223</v>
      </c>
      <c r="K166" s="873"/>
      <c r="L166" s="873"/>
      <c r="M166" s="873"/>
      <c r="N166" s="873"/>
      <c r="O166" s="873" t="s">
        <v>212</v>
      </c>
      <c r="P166" s="873"/>
      <c r="Q166" s="873"/>
      <c r="R166" s="873" t="s">
        <v>224</v>
      </c>
      <c r="S166" s="873"/>
      <c r="T166" s="873"/>
      <c r="U166" s="864"/>
      <c r="V166" s="874" t="s">
        <v>301</v>
      </c>
      <c r="W166" s="865"/>
      <c r="X166" s="865"/>
      <c r="Y166" s="865"/>
      <c r="Z166" s="865"/>
      <c r="AA166" s="866"/>
      <c r="AB166" s="864" t="s">
        <v>360</v>
      </c>
      <c r="AC166" s="865"/>
      <c r="AD166" s="865"/>
      <c r="AE166" s="865"/>
      <c r="AF166" s="865"/>
      <c r="AG166" s="865"/>
      <c r="AH166" s="866"/>
      <c r="AI166" s="864" t="s">
        <v>298</v>
      </c>
      <c r="AJ166" s="865"/>
      <c r="AK166" s="865"/>
      <c r="AL166" s="865"/>
      <c r="AM166" s="866"/>
      <c r="AO166" s="100"/>
    </row>
    <row r="167" spans="1:44" s="103" customFormat="1">
      <c r="A167" s="326">
        <v>1</v>
      </c>
      <c r="B167" s="867" t="s">
        <v>339</v>
      </c>
      <c r="C167" s="867"/>
      <c r="D167" s="867"/>
      <c r="E167" s="867"/>
      <c r="F167" s="868" t="s">
        <v>340</v>
      </c>
      <c r="G167" s="868"/>
      <c r="H167" s="868"/>
      <c r="I167" s="868"/>
      <c r="J167" s="868" t="s">
        <v>380</v>
      </c>
      <c r="K167" s="868"/>
      <c r="L167" s="868"/>
      <c r="M167" s="868"/>
      <c r="N167" s="868"/>
      <c r="O167" s="869" t="s">
        <v>341</v>
      </c>
      <c r="P167" s="869"/>
      <c r="Q167" s="869"/>
      <c r="R167" s="870">
        <f>AB167*AI167</f>
        <v>80000</v>
      </c>
      <c r="S167" s="870"/>
      <c r="T167" s="870"/>
      <c r="U167" s="860"/>
      <c r="V167" s="863" t="s">
        <v>299</v>
      </c>
      <c r="W167" s="854"/>
      <c r="X167" s="854"/>
      <c r="Y167" s="854"/>
      <c r="Z167" s="854"/>
      <c r="AA167" s="855"/>
      <c r="AB167" s="837">
        <v>5000</v>
      </c>
      <c r="AC167" s="838"/>
      <c r="AD167" s="839"/>
      <c r="AE167" s="871" t="s">
        <v>364</v>
      </c>
      <c r="AF167" s="872"/>
      <c r="AG167" s="854" t="s">
        <v>1</v>
      </c>
      <c r="AH167" s="855"/>
      <c r="AI167" s="837">
        <v>16</v>
      </c>
      <c r="AJ167" s="838"/>
      <c r="AK167" s="839"/>
      <c r="AL167" s="840" t="str">
        <f>IF(AG167="","",AG167)</f>
        <v>日</v>
      </c>
      <c r="AM167" s="841"/>
      <c r="AO167" s="100"/>
    </row>
    <row r="168" spans="1:44" s="103" customFormat="1">
      <c r="A168" s="326">
        <v>2</v>
      </c>
      <c r="B168" s="867" t="s">
        <v>342</v>
      </c>
      <c r="C168" s="867"/>
      <c r="D168" s="867"/>
      <c r="E168" s="867"/>
      <c r="F168" s="868" t="s">
        <v>343</v>
      </c>
      <c r="G168" s="868"/>
      <c r="H168" s="868"/>
      <c r="I168" s="868"/>
      <c r="J168" s="868" t="s">
        <v>381</v>
      </c>
      <c r="K168" s="868"/>
      <c r="L168" s="868"/>
      <c r="M168" s="868"/>
      <c r="N168" s="868"/>
      <c r="O168" s="869" t="s">
        <v>344</v>
      </c>
      <c r="P168" s="869"/>
      <c r="Q168" s="869"/>
      <c r="R168" s="870">
        <f t="shared" ref="R168:R171" si="8">AB168*AI168</f>
        <v>20000</v>
      </c>
      <c r="S168" s="870"/>
      <c r="T168" s="870"/>
      <c r="U168" s="860"/>
      <c r="V168" s="863" t="s">
        <v>297</v>
      </c>
      <c r="W168" s="854"/>
      <c r="X168" s="854"/>
      <c r="Y168" s="854"/>
      <c r="Z168" s="854"/>
      <c r="AA168" s="855"/>
      <c r="AB168" s="837">
        <v>1000</v>
      </c>
      <c r="AC168" s="838"/>
      <c r="AD168" s="839"/>
      <c r="AE168" s="871" t="s">
        <v>364</v>
      </c>
      <c r="AF168" s="872"/>
      <c r="AG168" s="854" t="s">
        <v>361</v>
      </c>
      <c r="AH168" s="855"/>
      <c r="AI168" s="837">
        <v>20</v>
      </c>
      <c r="AJ168" s="838"/>
      <c r="AK168" s="839"/>
      <c r="AL168" s="840" t="str">
        <f>IF(AG168="","",AG168)</f>
        <v>時間</v>
      </c>
      <c r="AM168" s="841"/>
      <c r="AO168" s="100"/>
    </row>
    <row r="169" spans="1:44" s="103" customFormat="1">
      <c r="A169" s="326">
        <v>3</v>
      </c>
      <c r="B169" s="867" t="s">
        <v>232</v>
      </c>
      <c r="C169" s="867"/>
      <c r="D169" s="867"/>
      <c r="E169" s="867"/>
      <c r="F169" s="868" t="s">
        <v>390</v>
      </c>
      <c r="G169" s="868"/>
      <c r="H169" s="868"/>
      <c r="I169" s="868"/>
      <c r="J169" s="868" t="s">
        <v>381</v>
      </c>
      <c r="K169" s="868"/>
      <c r="L169" s="868"/>
      <c r="M169" s="868"/>
      <c r="N169" s="868"/>
      <c r="O169" s="869" t="s">
        <v>344</v>
      </c>
      <c r="P169" s="869"/>
      <c r="Q169" s="869"/>
      <c r="R169" s="870">
        <f>AB169*AI169</f>
        <v>18000</v>
      </c>
      <c r="S169" s="870"/>
      <c r="T169" s="870"/>
      <c r="U169" s="860"/>
      <c r="V169" s="863" t="s">
        <v>300</v>
      </c>
      <c r="W169" s="854"/>
      <c r="X169" s="854"/>
      <c r="Y169" s="854"/>
      <c r="Z169" s="854"/>
      <c r="AA169" s="855"/>
      <c r="AB169" s="837">
        <v>3000</v>
      </c>
      <c r="AC169" s="838"/>
      <c r="AD169" s="839"/>
      <c r="AE169" s="871" t="s">
        <v>364</v>
      </c>
      <c r="AF169" s="872"/>
      <c r="AG169" s="854" t="s">
        <v>1</v>
      </c>
      <c r="AH169" s="855"/>
      <c r="AI169" s="837">
        <v>6</v>
      </c>
      <c r="AJ169" s="838"/>
      <c r="AK169" s="839"/>
      <c r="AL169" s="840" t="str">
        <f t="shared" ref="AL169:AL171" si="9">IF(AG169="","",AG169)</f>
        <v>日</v>
      </c>
      <c r="AM169" s="841"/>
      <c r="AO169" s="100"/>
    </row>
    <row r="170" spans="1:44" s="103" customFormat="1">
      <c r="A170" s="326">
        <v>4</v>
      </c>
      <c r="B170" s="853"/>
      <c r="C170" s="854"/>
      <c r="D170" s="854"/>
      <c r="E170" s="855"/>
      <c r="F170" s="856"/>
      <c r="G170" s="857"/>
      <c r="H170" s="857"/>
      <c r="I170" s="858"/>
      <c r="J170" s="856"/>
      <c r="K170" s="857"/>
      <c r="L170" s="857"/>
      <c r="M170" s="857"/>
      <c r="N170" s="858"/>
      <c r="O170" s="837"/>
      <c r="P170" s="838"/>
      <c r="Q170" s="859"/>
      <c r="R170" s="860">
        <f t="shared" si="8"/>
        <v>0</v>
      </c>
      <c r="S170" s="861"/>
      <c r="T170" s="861"/>
      <c r="U170" s="862"/>
      <c r="V170" s="863"/>
      <c r="W170" s="854"/>
      <c r="X170" s="854"/>
      <c r="Y170" s="854"/>
      <c r="Z170" s="854"/>
      <c r="AA170" s="855"/>
      <c r="AB170" s="837"/>
      <c r="AC170" s="838"/>
      <c r="AD170" s="839"/>
      <c r="AE170" s="871" t="s">
        <v>364</v>
      </c>
      <c r="AF170" s="872"/>
      <c r="AG170" s="854"/>
      <c r="AH170" s="855"/>
      <c r="AI170" s="837"/>
      <c r="AJ170" s="838"/>
      <c r="AK170" s="839"/>
      <c r="AL170" s="840" t="str">
        <f t="shared" si="9"/>
        <v/>
      </c>
      <c r="AM170" s="841"/>
      <c r="AO170" s="100"/>
    </row>
    <row r="171" spans="1:44" s="103" customFormat="1" ht="13.5" thickBot="1">
      <c r="A171" s="326">
        <v>5</v>
      </c>
      <c r="B171" s="853"/>
      <c r="C171" s="854"/>
      <c r="D171" s="854"/>
      <c r="E171" s="855"/>
      <c r="F171" s="856"/>
      <c r="G171" s="857"/>
      <c r="H171" s="857"/>
      <c r="I171" s="858"/>
      <c r="J171" s="856"/>
      <c r="K171" s="857"/>
      <c r="L171" s="857"/>
      <c r="M171" s="857"/>
      <c r="N171" s="858"/>
      <c r="O171" s="837"/>
      <c r="P171" s="838"/>
      <c r="Q171" s="859"/>
      <c r="R171" s="860">
        <f t="shared" si="8"/>
        <v>0</v>
      </c>
      <c r="S171" s="861"/>
      <c r="T171" s="861"/>
      <c r="U171" s="862"/>
      <c r="V171" s="863"/>
      <c r="W171" s="854"/>
      <c r="X171" s="854"/>
      <c r="Y171" s="854"/>
      <c r="Z171" s="854"/>
      <c r="AA171" s="855"/>
      <c r="AB171" s="837"/>
      <c r="AC171" s="838"/>
      <c r="AD171" s="839"/>
      <c r="AE171" s="871" t="s">
        <v>364</v>
      </c>
      <c r="AF171" s="872"/>
      <c r="AG171" s="854"/>
      <c r="AH171" s="855"/>
      <c r="AI171" s="837"/>
      <c r="AJ171" s="838"/>
      <c r="AK171" s="839"/>
      <c r="AL171" s="840" t="str">
        <f t="shared" si="9"/>
        <v/>
      </c>
      <c r="AM171" s="841"/>
      <c r="AO171" s="100"/>
    </row>
    <row r="172" spans="1:44" s="103" customFormat="1" ht="13.5" thickTop="1">
      <c r="A172" s="881" t="s">
        <v>213</v>
      </c>
      <c r="B172" s="882"/>
      <c r="C172" s="882"/>
      <c r="D172" s="882"/>
      <c r="E172" s="882"/>
      <c r="F172" s="882"/>
      <c r="G172" s="882"/>
      <c r="H172" s="882"/>
      <c r="I172" s="883"/>
      <c r="J172" s="884"/>
      <c r="K172" s="884"/>
      <c r="L172" s="884"/>
      <c r="M172" s="884"/>
      <c r="N172" s="884"/>
      <c r="O172" s="885"/>
      <c r="P172" s="885"/>
      <c r="Q172" s="885"/>
      <c r="R172" s="886">
        <f>SUM(R167:U171)</f>
        <v>118000</v>
      </c>
      <c r="S172" s="886"/>
      <c r="T172" s="886"/>
      <c r="U172" s="887"/>
      <c r="V172" s="888"/>
      <c r="W172" s="876"/>
      <c r="X172" s="876"/>
      <c r="Y172" s="876"/>
      <c r="Z172" s="876"/>
      <c r="AA172" s="876"/>
      <c r="AB172" s="875"/>
      <c r="AC172" s="876"/>
      <c r="AD172" s="876"/>
      <c r="AE172" s="876"/>
      <c r="AF172" s="876"/>
      <c r="AG172" s="876"/>
      <c r="AH172" s="877"/>
      <c r="AI172" s="878"/>
      <c r="AJ172" s="879"/>
      <c r="AK172" s="879"/>
      <c r="AL172" s="879"/>
      <c r="AM172" s="880"/>
      <c r="AO172" s="100"/>
    </row>
    <row r="173" spans="1:44" s="76" customFormat="1">
      <c r="A173" s="102" t="s">
        <v>215</v>
      </c>
      <c r="V173" s="208"/>
      <c r="AO173" s="202"/>
    </row>
    <row r="174" spans="1:44" s="76" customFormat="1" ht="6" customHeight="1">
      <c r="A174" s="102"/>
      <c r="V174" s="208"/>
      <c r="AO174" s="202"/>
    </row>
    <row r="175" spans="1:44" s="219" customFormat="1">
      <c r="A175" s="223" t="s">
        <v>248</v>
      </c>
      <c r="B175" s="218"/>
      <c r="H175" s="397" t="s">
        <v>410</v>
      </c>
      <c r="I175" s="397"/>
      <c r="J175" s="398"/>
      <c r="K175" s="398"/>
      <c r="L175" s="398"/>
      <c r="M175" s="398"/>
      <c r="N175" s="398"/>
      <c r="O175" s="398"/>
      <c r="P175" s="394"/>
      <c r="Q175" s="402"/>
      <c r="R175" s="398"/>
      <c r="S175" s="398"/>
      <c r="T175" s="398"/>
      <c r="U175" s="398"/>
      <c r="V175" s="398"/>
      <c r="W175" s="398"/>
      <c r="X175" s="398"/>
      <c r="Y175" s="398"/>
      <c r="Z175" s="399"/>
      <c r="AA175" s="399" t="s">
        <v>411</v>
      </c>
      <c r="AB175" s="394"/>
      <c r="AC175" s="394"/>
      <c r="AD175" s="398"/>
      <c r="AE175" s="398"/>
      <c r="AF175" s="400" t="s">
        <v>412</v>
      </c>
      <c r="AG175" s="401"/>
      <c r="AH175" s="398"/>
      <c r="AI175" s="398"/>
      <c r="AJ175" s="398"/>
      <c r="AK175" s="398"/>
      <c r="AL175" s="398"/>
      <c r="AM175" s="399" t="s">
        <v>414</v>
      </c>
      <c r="AO175" s="220"/>
    </row>
    <row r="176" spans="1:44" s="224" customFormat="1">
      <c r="A176" s="209" t="s">
        <v>73</v>
      </c>
      <c r="B176" s="873" t="s">
        <v>40</v>
      </c>
      <c r="C176" s="873"/>
      <c r="D176" s="873"/>
      <c r="E176" s="873"/>
      <c r="F176" s="873"/>
      <c r="G176" s="873" t="s">
        <v>227</v>
      </c>
      <c r="H176" s="873"/>
      <c r="I176" s="873"/>
      <c r="J176" s="873"/>
      <c r="K176" s="873"/>
      <c r="L176" s="873" t="s">
        <v>226</v>
      </c>
      <c r="M176" s="873"/>
      <c r="N176" s="873"/>
      <c r="O176" s="873"/>
      <c r="P176" s="873"/>
      <c r="Q176" s="873" t="s">
        <v>225</v>
      </c>
      <c r="R176" s="873"/>
      <c r="S176" s="873"/>
      <c r="T176" s="864"/>
      <c r="U176" s="874" t="s">
        <v>370</v>
      </c>
      <c r="V176" s="865"/>
      <c r="W176" s="865"/>
      <c r="X176" s="865"/>
      <c r="Y176" s="865"/>
      <c r="Z176" s="865"/>
      <c r="AA176" s="865"/>
      <c r="AB176" s="864" t="s">
        <v>360</v>
      </c>
      <c r="AC176" s="865"/>
      <c r="AD176" s="865"/>
      <c r="AE176" s="865"/>
      <c r="AF176" s="865"/>
      <c r="AG176" s="866"/>
      <c r="AH176" s="864" t="s">
        <v>365</v>
      </c>
      <c r="AI176" s="865"/>
      <c r="AJ176" s="866"/>
      <c r="AK176" s="864" t="s">
        <v>366</v>
      </c>
      <c r="AL176" s="865"/>
      <c r="AM176" s="866"/>
      <c r="AO176" s="225"/>
    </row>
    <row r="177" spans="1:67" s="224" customFormat="1">
      <c r="A177" s="326">
        <v>1</v>
      </c>
      <c r="B177" s="853" t="s">
        <v>345</v>
      </c>
      <c r="C177" s="854"/>
      <c r="D177" s="854"/>
      <c r="E177" s="854"/>
      <c r="F177" s="855"/>
      <c r="G177" s="889" t="s">
        <v>382</v>
      </c>
      <c r="H177" s="890"/>
      <c r="I177" s="890"/>
      <c r="J177" s="890"/>
      <c r="K177" s="891"/>
      <c r="L177" s="856" t="s">
        <v>346</v>
      </c>
      <c r="M177" s="857"/>
      <c r="N177" s="857"/>
      <c r="O177" s="857"/>
      <c r="P177" s="858"/>
      <c r="Q177" s="892">
        <f>IF(AK177="",AB177*AH177,AB177*AH177*AK177)</f>
        <v>880000</v>
      </c>
      <c r="R177" s="893"/>
      <c r="S177" s="893"/>
      <c r="T177" s="893"/>
      <c r="U177" s="894" t="s">
        <v>368</v>
      </c>
      <c r="V177" s="857"/>
      <c r="W177" s="857"/>
      <c r="X177" s="857"/>
      <c r="Y177" s="857"/>
      <c r="Z177" s="857"/>
      <c r="AA177" s="857"/>
      <c r="AB177" s="837">
        <v>110000</v>
      </c>
      <c r="AC177" s="838"/>
      <c r="AD177" s="839"/>
      <c r="AE177" s="871" t="s">
        <v>364</v>
      </c>
      <c r="AF177" s="872"/>
      <c r="AG177" s="321" t="s">
        <v>1</v>
      </c>
      <c r="AH177" s="837">
        <v>8</v>
      </c>
      <c r="AI177" s="838"/>
      <c r="AJ177" s="322" t="str">
        <f>IF(AG177="","",AG177)</f>
        <v>日</v>
      </c>
      <c r="AK177" s="837"/>
      <c r="AL177" s="839"/>
      <c r="AM177" s="321"/>
    </row>
    <row r="178" spans="1:67" s="224" customFormat="1">
      <c r="A178" s="326">
        <v>2</v>
      </c>
      <c r="B178" s="853" t="s">
        <v>347</v>
      </c>
      <c r="C178" s="854"/>
      <c r="D178" s="854"/>
      <c r="E178" s="854"/>
      <c r="F178" s="855"/>
      <c r="G178" s="889" t="s">
        <v>380</v>
      </c>
      <c r="H178" s="890"/>
      <c r="I178" s="890"/>
      <c r="J178" s="890"/>
      <c r="K178" s="891"/>
      <c r="L178" s="856" t="s">
        <v>348</v>
      </c>
      <c r="M178" s="857"/>
      <c r="N178" s="857"/>
      <c r="O178" s="857"/>
      <c r="P178" s="858"/>
      <c r="Q178" s="892">
        <f t="shared" ref="Q178:Q186" si="10">IF(AK178="",AB178*AH178,AB178*AH178*AK178)</f>
        <v>160000</v>
      </c>
      <c r="R178" s="893"/>
      <c r="S178" s="893"/>
      <c r="T178" s="893"/>
      <c r="U178" s="894" t="s">
        <v>369</v>
      </c>
      <c r="V178" s="857"/>
      <c r="W178" s="857"/>
      <c r="X178" s="857"/>
      <c r="Y178" s="857"/>
      <c r="Z178" s="857"/>
      <c r="AA178" s="857"/>
      <c r="AB178" s="837">
        <v>5000</v>
      </c>
      <c r="AC178" s="838"/>
      <c r="AD178" s="839"/>
      <c r="AE178" s="871" t="s">
        <v>364</v>
      </c>
      <c r="AF178" s="872"/>
      <c r="AG178" s="321" t="s">
        <v>1</v>
      </c>
      <c r="AH178" s="837">
        <v>16</v>
      </c>
      <c r="AI178" s="838"/>
      <c r="AJ178" s="322" t="str">
        <f t="shared" ref="AJ178:AJ186" si="11">IF(AG178="","",AG178)</f>
        <v>日</v>
      </c>
      <c r="AK178" s="837">
        <v>2</v>
      </c>
      <c r="AL178" s="839"/>
      <c r="AM178" s="321" t="s">
        <v>67</v>
      </c>
    </row>
    <row r="179" spans="1:67" s="224" customFormat="1">
      <c r="A179" s="326">
        <v>3</v>
      </c>
      <c r="B179" s="853" t="s">
        <v>349</v>
      </c>
      <c r="C179" s="854"/>
      <c r="D179" s="854"/>
      <c r="E179" s="854"/>
      <c r="F179" s="855"/>
      <c r="G179" s="889" t="s">
        <v>383</v>
      </c>
      <c r="H179" s="890"/>
      <c r="I179" s="890"/>
      <c r="J179" s="890"/>
      <c r="K179" s="891"/>
      <c r="L179" s="856" t="s">
        <v>350</v>
      </c>
      <c r="M179" s="857"/>
      <c r="N179" s="857"/>
      <c r="O179" s="857"/>
      <c r="P179" s="858"/>
      <c r="Q179" s="892">
        <f t="shared" si="10"/>
        <v>66000</v>
      </c>
      <c r="R179" s="893"/>
      <c r="S179" s="893"/>
      <c r="T179" s="893"/>
      <c r="U179" s="894" t="s">
        <v>371</v>
      </c>
      <c r="V179" s="857"/>
      <c r="W179" s="857"/>
      <c r="X179" s="857"/>
      <c r="Y179" s="857"/>
      <c r="Z179" s="857"/>
      <c r="AA179" s="857"/>
      <c r="AB179" s="837">
        <v>5500</v>
      </c>
      <c r="AC179" s="838"/>
      <c r="AD179" s="839"/>
      <c r="AE179" s="871" t="s">
        <v>364</v>
      </c>
      <c r="AF179" s="872"/>
      <c r="AG179" s="321" t="s">
        <v>372</v>
      </c>
      <c r="AH179" s="837">
        <v>4</v>
      </c>
      <c r="AI179" s="838"/>
      <c r="AJ179" s="322" t="str">
        <f t="shared" si="11"/>
        <v>泊</v>
      </c>
      <c r="AK179" s="837">
        <v>3</v>
      </c>
      <c r="AL179" s="839"/>
      <c r="AM179" s="321" t="s">
        <v>67</v>
      </c>
    </row>
    <row r="180" spans="1:67" s="224" customFormat="1">
      <c r="A180" s="326">
        <v>4</v>
      </c>
      <c r="B180" s="853" t="s">
        <v>351</v>
      </c>
      <c r="C180" s="854"/>
      <c r="D180" s="854"/>
      <c r="E180" s="854"/>
      <c r="F180" s="855"/>
      <c r="G180" s="889" t="s">
        <v>384</v>
      </c>
      <c r="H180" s="890"/>
      <c r="I180" s="890"/>
      <c r="J180" s="890"/>
      <c r="K180" s="891"/>
      <c r="L180" s="856" t="s">
        <v>352</v>
      </c>
      <c r="M180" s="857"/>
      <c r="N180" s="857"/>
      <c r="O180" s="857"/>
      <c r="P180" s="858"/>
      <c r="Q180" s="892">
        <f t="shared" si="10"/>
        <v>2760</v>
      </c>
      <c r="R180" s="893"/>
      <c r="S180" s="893"/>
      <c r="T180" s="893"/>
      <c r="U180" s="894" t="s">
        <v>373</v>
      </c>
      <c r="V180" s="857"/>
      <c r="W180" s="857"/>
      <c r="X180" s="857"/>
      <c r="Y180" s="857"/>
      <c r="Z180" s="857"/>
      <c r="AA180" s="857"/>
      <c r="AB180" s="837">
        <v>460</v>
      </c>
      <c r="AC180" s="838"/>
      <c r="AD180" s="839"/>
      <c r="AE180" s="871" t="s">
        <v>364</v>
      </c>
      <c r="AF180" s="872"/>
      <c r="AG180" s="321" t="s">
        <v>359</v>
      </c>
      <c r="AH180" s="837">
        <v>2</v>
      </c>
      <c r="AI180" s="838"/>
      <c r="AJ180" s="322" t="str">
        <f t="shared" si="11"/>
        <v>回</v>
      </c>
      <c r="AK180" s="837">
        <v>3</v>
      </c>
      <c r="AL180" s="839"/>
      <c r="AM180" s="321" t="s">
        <v>67</v>
      </c>
    </row>
    <row r="181" spans="1:67" s="224" customFormat="1">
      <c r="A181" s="326">
        <v>5</v>
      </c>
      <c r="B181" s="853" t="s">
        <v>353</v>
      </c>
      <c r="C181" s="854"/>
      <c r="D181" s="854"/>
      <c r="E181" s="854"/>
      <c r="F181" s="855"/>
      <c r="G181" s="895" t="s">
        <v>385</v>
      </c>
      <c r="H181" s="895"/>
      <c r="I181" s="895"/>
      <c r="J181" s="895"/>
      <c r="K181" s="895"/>
      <c r="L181" s="896" t="s">
        <v>354</v>
      </c>
      <c r="M181" s="896"/>
      <c r="N181" s="896"/>
      <c r="O181" s="896"/>
      <c r="P181" s="896"/>
      <c r="Q181" s="892">
        <f t="shared" si="10"/>
        <v>495000</v>
      </c>
      <c r="R181" s="893"/>
      <c r="S181" s="893"/>
      <c r="T181" s="893"/>
      <c r="U181" s="894" t="s">
        <v>374</v>
      </c>
      <c r="V181" s="857"/>
      <c r="W181" s="857"/>
      <c r="X181" s="857"/>
      <c r="Y181" s="857"/>
      <c r="Z181" s="857"/>
      <c r="AA181" s="857"/>
      <c r="AB181" s="837">
        <v>165000</v>
      </c>
      <c r="AC181" s="838"/>
      <c r="AD181" s="839"/>
      <c r="AE181" s="871" t="s">
        <v>364</v>
      </c>
      <c r="AF181" s="872"/>
      <c r="AG181" s="321" t="s">
        <v>359</v>
      </c>
      <c r="AH181" s="837">
        <v>3</v>
      </c>
      <c r="AI181" s="838"/>
      <c r="AJ181" s="322" t="str">
        <f t="shared" si="11"/>
        <v>回</v>
      </c>
      <c r="AK181" s="837"/>
      <c r="AL181" s="839"/>
      <c r="AM181" s="321"/>
    </row>
    <row r="182" spans="1:67" s="224" customFormat="1">
      <c r="A182" s="326">
        <v>6</v>
      </c>
      <c r="B182" s="853" t="s">
        <v>355</v>
      </c>
      <c r="C182" s="854"/>
      <c r="D182" s="854"/>
      <c r="E182" s="854"/>
      <c r="F182" s="855"/>
      <c r="G182" s="889" t="s">
        <v>386</v>
      </c>
      <c r="H182" s="890"/>
      <c r="I182" s="890"/>
      <c r="J182" s="890"/>
      <c r="K182" s="891"/>
      <c r="L182" s="856" t="s">
        <v>356</v>
      </c>
      <c r="M182" s="857"/>
      <c r="N182" s="857"/>
      <c r="O182" s="857"/>
      <c r="P182" s="858"/>
      <c r="Q182" s="892">
        <f t="shared" si="10"/>
        <v>154000</v>
      </c>
      <c r="R182" s="893"/>
      <c r="S182" s="893"/>
      <c r="T182" s="893"/>
      <c r="U182" s="894" t="s">
        <v>375</v>
      </c>
      <c r="V182" s="857"/>
      <c r="W182" s="857"/>
      <c r="X182" s="857"/>
      <c r="Y182" s="857"/>
      <c r="Z182" s="857"/>
      <c r="AA182" s="857"/>
      <c r="AB182" s="837">
        <v>77000</v>
      </c>
      <c r="AC182" s="838"/>
      <c r="AD182" s="839"/>
      <c r="AE182" s="871" t="s">
        <v>364</v>
      </c>
      <c r="AF182" s="872"/>
      <c r="AG182" s="321" t="s">
        <v>359</v>
      </c>
      <c r="AH182" s="837">
        <v>2</v>
      </c>
      <c r="AI182" s="838"/>
      <c r="AJ182" s="322" t="str">
        <f t="shared" si="11"/>
        <v>回</v>
      </c>
      <c r="AK182" s="837"/>
      <c r="AL182" s="839"/>
      <c r="AM182" s="321"/>
    </row>
    <row r="183" spans="1:67" s="224" customFormat="1">
      <c r="A183" s="326">
        <v>7</v>
      </c>
      <c r="B183" s="853" t="s">
        <v>357</v>
      </c>
      <c r="C183" s="854"/>
      <c r="D183" s="854"/>
      <c r="E183" s="854"/>
      <c r="F183" s="855"/>
      <c r="G183" s="889">
        <v>45233</v>
      </c>
      <c r="H183" s="890"/>
      <c r="I183" s="890"/>
      <c r="J183" s="890"/>
      <c r="K183" s="891"/>
      <c r="L183" s="856" t="s">
        <v>358</v>
      </c>
      <c r="M183" s="857"/>
      <c r="N183" s="857"/>
      <c r="O183" s="857"/>
      <c r="P183" s="858"/>
      <c r="Q183" s="892">
        <f t="shared" si="10"/>
        <v>66000</v>
      </c>
      <c r="R183" s="893"/>
      <c r="S183" s="893"/>
      <c r="T183" s="893"/>
      <c r="U183" s="894" t="s">
        <v>376</v>
      </c>
      <c r="V183" s="857"/>
      <c r="W183" s="857"/>
      <c r="X183" s="857"/>
      <c r="Y183" s="857"/>
      <c r="Z183" s="857"/>
      <c r="AA183" s="857"/>
      <c r="AB183" s="837">
        <v>13200</v>
      </c>
      <c r="AC183" s="838"/>
      <c r="AD183" s="839"/>
      <c r="AE183" s="871" t="s">
        <v>364</v>
      </c>
      <c r="AF183" s="872"/>
      <c r="AG183" s="321" t="s">
        <v>367</v>
      </c>
      <c r="AH183" s="837">
        <v>5</v>
      </c>
      <c r="AI183" s="838"/>
      <c r="AJ183" s="322" t="str">
        <f t="shared" si="11"/>
        <v>個</v>
      </c>
      <c r="AK183" s="837"/>
      <c r="AL183" s="839"/>
      <c r="AM183" s="321"/>
    </row>
    <row r="184" spans="1:67" s="224" customFormat="1">
      <c r="A184" s="326">
        <v>8</v>
      </c>
      <c r="B184" s="853" t="s">
        <v>357</v>
      </c>
      <c r="C184" s="854"/>
      <c r="D184" s="854"/>
      <c r="E184" s="854"/>
      <c r="F184" s="855"/>
      <c r="G184" s="889">
        <v>45233</v>
      </c>
      <c r="H184" s="890"/>
      <c r="I184" s="890"/>
      <c r="J184" s="890"/>
      <c r="K184" s="891"/>
      <c r="L184" s="856" t="s">
        <v>358</v>
      </c>
      <c r="M184" s="857"/>
      <c r="N184" s="857"/>
      <c r="O184" s="857"/>
      <c r="P184" s="858"/>
      <c r="Q184" s="892">
        <f t="shared" si="10"/>
        <v>11880</v>
      </c>
      <c r="R184" s="893"/>
      <c r="S184" s="893"/>
      <c r="T184" s="893"/>
      <c r="U184" s="894" t="s">
        <v>378</v>
      </c>
      <c r="V184" s="857"/>
      <c r="W184" s="857"/>
      <c r="X184" s="857"/>
      <c r="Y184" s="857"/>
      <c r="Z184" s="857"/>
      <c r="AA184" s="857"/>
      <c r="AB184" s="837">
        <v>3960</v>
      </c>
      <c r="AC184" s="838"/>
      <c r="AD184" s="839"/>
      <c r="AE184" s="871" t="s">
        <v>364</v>
      </c>
      <c r="AF184" s="872"/>
      <c r="AG184" s="321" t="s">
        <v>367</v>
      </c>
      <c r="AH184" s="837">
        <v>3</v>
      </c>
      <c r="AI184" s="838"/>
      <c r="AJ184" s="322" t="str">
        <f t="shared" si="11"/>
        <v>個</v>
      </c>
      <c r="AK184" s="837"/>
      <c r="AL184" s="839"/>
      <c r="AM184" s="321"/>
    </row>
    <row r="185" spans="1:67" s="224" customFormat="1">
      <c r="A185" s="326">
        <v>9</v>
      </c>
      <c r="B185" s="853" t="s">
        <v>357</v>
      </c>
      <c r="C185" s="854"/>
      <c r="D185" s="854"/>
      <c r="E185" s="854"/>
      <c r="F185" s="855"/>
      <c r="G185" s="889">
        <v>45233</v>
      </c>
      <c r="H185" s="890"/>
      <c r="I185" s="890"/>
      <c r="J185" s="890"/>
      <c r="K185" s="891"/>
      <c r="L185" s="856" t="s">
        <v>358</v>
      </c>
      <c r="M185" s="857"/>
      <c r="N185" s="857"/>
      <c r="O185" s="857"/>
      <c r="P185" s="858"/>
      <c r="Q185" s="892">
        <f t="shared" si="10"/>
        <v>44000</v>
      </c>
      <c r="R185" s="893"/>
      <c r="S185" s="893"/>
      <c r="T185" s="893"/>
      <c r="U185" s="894" t="s">
        <v>377</v>
      </c>
      <c r="V185" s="857"/>
      <c r="W185" s="857"/>
      <c r="X185" s="857"/>
      <c r="Y185" s="857"/>
      <c r="Z185" s="857"/>
      <c r="AA185" s="857"/>
      <c r="AB185" s="837">
        <v>8800</v>
      </c>
      <c r="AC185" s="838"/>
      <c r="AD185" s="839"/>
      <c r="AE185" s="871" t="s">
        <v>364</v>
      </c>
      <c r="AF185" s="872"/>
      <c r="AG185" s="321" t="s">
        <v>367</v>
      </c>
      <c r="AH185" s="837">
        <v>5</v>
      </c>
      <c r="AI185" s="838"/>
      <c r="AJ185" s="322" t="str">
        <f t="shared" si="11"/>
        <v>個</v>
      </c>
      <c r="AK185" s="837"/>
      <c r="AL185" s="839"/>
      <c r="AM185" s="321"/>
    </row>
    <row r="186" spans="1:67" s="224" customFormat="1" ht="13.5" thickBot="1">
      <c r="A186" s="326">
        <v>10</v>
      </c>
      <c r="B186" s="853" t="s">
        <v>240</v>
      </c>
      <c r="C186" s="854"/>
      <c r="D186" s="854"/>
      <c r="E186" s="854"/>
      <c r="F186" s="855"/>
      <c r="G186" s="895"/>
      <c r="H186" s="895"/>
      <c r="I186" s="895"/>
      <c r="J186" s="895"/>
      <c r="K186" s="895"/>
      <c r="L186" s="896"/>
      <c r="M186" s="896"/>
      <c r="N186" s="896"/>
      <c r="O186" s="896"/>
      <c r="P186" s="896"/>
      <c r="Q186" s="892">
        <f t="shared" si="10"/>
        <v>9000</v>
      </c>
      <c r="R186" s="893"/>
      <c r="S186" s="893"/>
      <c r="T186" s="893"/>
      <c r="U186" s="902" t="s">
        <v>379</v>
      </c>
      <c r="V186" s="903"/>
      <c r="W186" s="903"/>
      <c r="X186" s="903"/>
      <c r="Y186" s="903"/>
      <c r="Z186" s="903"/>
      <c r="AA186" s="903"/>
      <c r="AB186" s="899">
        <v>3000</v>
      </c>
      <c r="AC186" s="900"/>
      <c r="AD186" s="901"/>
      <c r="AE186" s="897" t="s">
        <v>364</v>
      </c>
      <c r="AF186" s="898"/>
      <c r="AG186" s="458" t="s">
        <v>359</v>
      </c>
      <c r="AH186" s="837">
        <v>3</v>
      </c>
      <c r="AI186" s="838"/>
      <c r="AJ186" s="322" t="str">
        <f t="shared" si="11"/>
        <v>回</v>
      </c>
      <c r="AK186" s="837"/>
      <c r="AL186" s="839"/>
      <c r="AM186" s="321"/>
    </row>
    <row r="187" spans="1:67" s="224" customFormat="1" ht="13.5" thickTop="1">
      <c r="A187" s="881" t="s">
        <v>213</v>
      </c>
      <c r="B187" s="882"/>
      <c r="C187" s="882"/>
      <c r="D187" s="882"/>
      <c r="E187" s="882"/>
      <c r="F187" s="883"/>
      <c r="G187" s="904"/>
      <c r="H187" s="904"/>
      <c r="I187" s="904"/>
      <c r="J187" s="904"/>
      <c r="K187" s="904"/>
      <c r="L187" s="884"/>
      <c r="M187" s="884"/>
      <c r="N187" s="884"/>
      <c r="O187" s="884"/>
      <c r="P187" s="884"/>
      <c r="Q187" s="886">
        <f>SUM(Q177:T186)</f>
        <v>1888640</v>
      </c>
      <c r="R187" s="886"/>
      <c r="S187" s="886"/>
      <c r="T187" s="887"/>
      <c r="U187" s="905"/>
      <c r="V187" s="906"/>
      <c r="W187" s="906"/>
      <c r="X187" s="906"/>
      <c r="Y187" s="906"/>
      <c r="Z187" s="906"/>
      <c r="AA187" s="907"/>
      <c r="AB187" s="876"/>
      <c r="AC187" s="876"/>
      <c r="AD187" s="876"/>
      <c r="AE187" s="876"/>
      <c r="AF187" s="876"/>
      <c r="AG187" s="877"/>
      <c r="AH187" s="875"/>
      <c r="AI187" s="876"/>
      <c r="AJ187" s="877"/>
      <c r="AK187" s="875"/>
      <c r="AL187" s="876"/>
      <c r="AM187" s="877"/>
      <c r="AO187" s="353">
        <f>SUMIF(B176:B187,$A$299,Q176:Q187)</f>
        <v>9000</v>
      </c>
      <c r="AP187" s="388" t="s">
        <v>406</v>
      </c>
    </row>
    <row r="188" spans="1:67" s="219" customFormat="1">
      <c r="A188" s="226" t="s">
        <v>215</v>
      </c>
      <c r="V188" s="227"/>
      <c r="AO188" s="220"/>
    </row>
    <row r="189" spans="1:67" s="219" customFormat="1">
      <c r="A189" s="226"/>
      <c r="V189" s="227"/>
      <c r="AO189" s="220"/>
    </row>
    <row r="190" spans="1:67" s="76" customFormat="1">
      <c r="A190" s="237" t="s">
        <v>259</v>
      </c>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8"/>
      <c r="Z190" s="203"/>
      <c r="AA190" s="204"/>
      <c r="AB190" s="204"/>
      <c r="AC190" s="204"/>
      <c r="AD190" s="204"/>
      <c r="AE190" s="204"/>
      <c r="AF190" s="204"/>
      <c r="AG190" s="204"/>
      <c r="AH190" s="204"/>
      <c r="AI190" s="204"/>
      <c r="AJ190" s="204"/>
      <c r="AK190" s="204"/>
      <c r="AL190" s="204"/>
      <c r="AM190" s="103"/>
      <c r="AN190" s="103"/>
      <c r="AO190" s="205"/>
      <c r="BC190" s="100"/>
      <c r="BM190" s="103"/>
      <c r="BO190" s="103"/>
    </row>
    <row r="191" spans="1:67" s="219" customFormat="1" ht="6" customHeight="1">
      <c r="J191" s="228"/>
      <c r="L191" s="228"/>
      <c r="AO191" s="220"/>
    </row>
    <row r="192" spans="1:67" s="219" customFormat="1">
      <c r="A192" s="216" t="s">
        <v>247</v>
      </c>
      <c r="B192" s="217"/>
      <c r="C192" s="221"/>
      <c r="J192" s="390" t="s">
        <v>408</v>
      </c>
      <c r="K192" s="391"/>
      <c r="L192" s="391"/>
      <c r="M192" s="392"/>
      <c r="N192" s="393"/>
      <c r="O192" s="393"/>
      <c r="P192" s="393"/>
      <c r="Q192" s="393"/>
      <c r="R192" s="393"/>
      <c r="S192" s="389"/>
      <c r="T192" s="389"/>
      <c r="U192" s="389"/>
      <c r="V192" s="389"/>
      <c r="W192" s="389"/>
      <c r="X192" s="391" t="s">
        <v>407</v>
      </c>
      <c r="Y192" s="395"/>
      <c r="Z192" s="389"/>
      <c r="AA192" s="389"/>
      <c r="AB192" s="389"/>
      <c r="AC192" s="389"/>
      <c r="AD192" s="389"/>
      <c r="AE192" s="393"/>
      <c r="AF192" s="393"/>
      <c r="AG192" s="391"/>
      <c r="AH192" s="396" t="s">
        <v>409</v>
      </c>
      <c r="AO192" s="220"/>
    </row>
    <row r="193" spans="1:62" s="103" customFormat="1">
      <c r="A193" s="207" t="s">
        <v>73</v>
      </c>
      <c r="B193" s="873" t="s">
        <v>40</v>
      </c>
      <c r="C193" s="873"/>
      <c r="D193" s="873"/>
      <c r="E193" s="873"/>
      <c r="F193" s="873" t="s">
        <v>211</v>
      </c>
      <c r="G193" s="873"/>
      <c r="H193" s="873"/>
      <c r="I193" s="873"/>
      <c r="J193" s="873" t="s">
        <v>223</v>
      </c>
      <c r="K193" s="873"/>
      <c r="L193" s="873"/>
      <c r="M193" s="873"/>
      <c r="N193" s="873"/>
      <c r="O193" s="873" t="s">
        <v>212</v>
      </c>
      <c r="P193" s="873"/>
      <c r="Q193" s="873"/>
      <c r="R193" s="873" t="s">
        <v>224</v>
      </c>
      <c r="S193" s="873"/>
      <c r="T193" s="873"/>
      <c r="U193" s="864"/>
      <c r="V193" s="874" t="s">
        <v>301</v>
      </c>
      <c r="W193" s="865"/>
      <c r="X193" s="865"/>
      <c r="Y193" s="865"/>
      <c r="Z193" s="865"/>
      <c r="AA193" s="865"/>
      <c r="AB193" s="864" t="s">
        <v>360</v>
      </c>
      <c r="AC193" s="865"/>
      <c r="AD193" s="865"/>
      <c r="AE193" s="865"/>
      <c r="AF193" s="865"/>
      <c r="AG193" s="865"/>
      <c r="AH193" s="866"/>
      <c r="AI193" s="864" t="s">
        <v>298</v>
      </c>
      <c r="AJ193" s="865"/>
      <c r="AK193" s="865"/>
      <c r="AL193" s="865"/>
      <c r="AM193" s="866"/>
      <c r="AO193" s="100"/>
    </row>
    <row r="194" spans="1:62" s="103" customFormat="1">
      <c r="A194" s="326">
        <v>1</v>
      </c>
      <c r="B194" s="867"/>
      <c r="C194" s="867"/>
      <c r="D194" s="867"/>
      <c r="E194" s="867"/>
      <c r="F194" s="868"/>
      <c r="G194" s="868"/>
      <c r="H194" s="868"/>
      <c r="I194" s="868"/>
      <c r="J194" s="868"/>
      <c r="K194" s="868"/>
      <c r="L194" s="868"/>
      <c r="M194" s="868"/>
      <c r="N194" s="868"/>
      <c r="O194" s="869"/>
      <c r="P194" s="869"/>
      <c r="Q194" s="869"/>
      <c r="R194" s="870">
        <f>AB194*AI194</f>
        <v>0</v>
      </c>
      <c r="S194" s="870"/>
      <c r="T194" s="870"/>
      <c r="U194" s="860"/>
      <c r="V194" s="863"/>
      <c r="W194" s="854"/>
      <c r="X194" s="854"/>
      <c r="Y194" s="854"/>
      <c r="Z194" s="854"/>
      <c r="AA194" s="854"/>
      <c r="AB194" s="837"/>
      <c r="AC194" s="838"/>
      <c r="AD194" s="839"/>
      <c r="AE194" s="871" t="s">
        <v>364</v>
      </c>
      <c r="AF194" s="872"/>
      <c r="AG194" s="854"/>
      <c r="AH194" s="855"/>
      <c r="AI194" s="837"/>
      <c r="AJ194" s="838"/>
      <c r="AK194" s="839"/>
      <c r="AL194" s="840" t="str">
        <f>IF(AG194="","",AG194)</f>
        <v/>
      </c>
      <c r="AM194" s="841"/>
      <c r="AO194" s="100"/>
    </row>
    <row r="195" spans="1:62" s="103" customFormat="1">
      <c r="A195" s="326">
        <v>2</v>
      </c>
      <c r="B195" s="867"/>
      <c r="C195" s="867"/>
      <c r="D195" s="867"/>
      <c r="E195" s="867"/>
      <c r="F195" s="868"/>
      <c r="G195" s="868"/>
      <c r="H195" s="868"/>
      <c r="I195" s="868"/>
      <c r="J195" s="868"/>
      <c r="K195" s="868"/>
      <c r="L195" s="868"/>
      <c r="M195" s="868"/>
      <c r="N195" s="868"/>
      <c r="O195" s="869"/>
      <c r="P195" s="869"/>
      <c r="Q195" s="869"/>
      <c r="R195" s="870">
        <f t="shared" ref="R195:R196" si="12">AB195*AI195</f>
        <v>0</v>
      </c>
      <c r="S195" s="870"/>
      <c r="T195" s="870"/>
      <c r="U195" s="860"/>
      <c r="V195" s="863"/>
      <c r="W195" s="854"/>
      <c r="X195" s="854"/>
      <c r="Y195" s="854"/>
      <c r="Z195" s="854"/>
      <c r="AA195" s="854"/>
      <c r="AB195" s="837"/>
      <c r="AC195" s="838"/>
      <c r="AD195" s="839"/>
      <c r="AE195" s="871" t="s">
        <v>364</v>
      </c>
      <c r="AF195" s="872"/>
      <c r="AG195" s="854"/>
      <c r="AH195" s="855"/>
      <c r="AI195" s="837"/>
      <c r="AJ195" s="838"/>
      <c r="AK195" s="839"/>
      <c r="AL195" s="840" t="str">
        <f t="shared" ref="AL195" si="13">IF(AG195="","",AG195)</f>
        <v/>
      </c>
      <c r="AM195" s="841"/>
      <c r="AO195" s="100"/>
    </row>
    <row r="196" spans="1:62" s="103" customFormat="1" ht="13.5" thickBot="1">
      <c r="A196" s="326">
        <v>3</v>
      </c>
      <c r="B196" s="867"/>
      <c r="C196" s="867"/>
      <c r="D196" s="867"/>
      <c r="E196" s="867"/>
      <c r="F196" s="868"/>
      <c r="G196" s="868"/>
      <c r="H196" s="868"/>
      <c r="I196" s="868"/>
      <c r="J196" s="868"/>
      <c r="K196" s="868"/>
      <c r="L196" s="868"/>
      <c r="M196" s="868"/>
      <c r="N196" s="868"/>
      <c r="O196" s="869"/>
      <c r="P196" s="869"/>
      <c r="Q196" s="869"/>
      <c r="R196" s="870">
        <f t="shared" si="12"/>
        <v>0</v>
      </c>
      <c r="S196" s="870"/>
      <c r="T196" s="870"/>
      <c r="U196" s="860"/>
      <c r="V196" s="908"/>
      <c r="W196" s="909"/>
      <c r="X196" s="909"/>
      <c r="Y196" s="909"/>
      <c r="Z196" s="909"/>
      <c r="AA196" s="909"/>
      <c r="AB196" s="899"/>
      <c r="AC196" s="900"/>
      <c r="AD196" s="901"/>
      <c r="AE196" s="897" t="s">
        <v>363</v>
      </c>
      <c r="AF196" s="898"/>
      <c r="AG196" s="909"/>
      <c r="AH196" s="910"/>
      <c r="AI196" s="837"/>
      <c r="AJ196" s="838"/>
      <c r="AK196" s="839"/>
      <c r="AL196" s="840" t="str">
        <f>IF(AG196="","",AG196)</f>
        <v/>
      </c>
      <c r="AM196" s="841"/>
      <c r="AO196" s="100"/>
    </row>
    <row r="197" spans="1:62" s="224" customFormat="1" ht="13.5" thickTop="1">
      <c r="A197" s="881" t="s">
        <v>213</v>
      </c>
      <c r="B197" s="882"/>
      <c r="C197" s="882"/>
      <c r="D197" s="882"/>
      <c r="E197" s="882"/>
      <c r="F197" s="882"/>
      <c r="G197" s="882"/>
      <c r="H197" s="882"/>
      <c r="I197" s="883"/>
      <c r="J197" s="884"/>
      <c r="K197" s="884"/>
      <c r="L197" s="884"/>
      <c r="M197" s="884"/>
      <c r="N197" s="884"/>
      <c r="O197" s="885"/>
      <c r="P197" s="885"/>
      <c r="Q197" s="885"/>
      <c r="R197" s="886">
        <f>SUM(R194:U196)</f>
        <v>0</v>
      </c>
      <c r="S197" s="886"/>
      <c r="T197" s="886"/>
      <c r="U197" s="887"/>
      <c r="V197" s="888"/>
      <c r="W197" s="876"/>
      <c r="X197" s="876"/>
      <c r="Y197" s="876"/>
      <c r="Z197" s="876"/>
      <c r="AA197" s="876"/>
      <c r="AB197" s="875"/>
      <c r="AC197" s="876"/>
      <c r="AD197" s="876"/>
      <c r="AE197" s="876"/>
      <c r="AF197" s="876"/>
      <c r="AG197" s="876"/>
      <c r="AH197" s="877"/>
      <c r="AI197" s="878"/>
      <c r="AJ197" s="879"/>
      <c r="AK197" s="879"/>
      <c r="AL197" s="879"/>
      <c r="AM197" s="880"/>
      <c r="AO197" s="225"/>
    </row>
    <row r="198" spans="1:62" s="219" customFormat="1">
      <c r="A198" s="226" t="s">
        <v>215</v>
      </c>
      <c r="V198" s="227"/>
      <c r="AO198" s="220"/>
    </row>
    <row r="199" spans="1:62" s="219" customFormat="1" ht="6" customHeight="1">
      <c r="G199" s="228"/>
      <c r="I199" s="228"/>
      <c r="AO199" s="220"/>
    </row>
    <row r="200" spans="1:62" s="219" customFormat="1">
      <c r="A200" s="229" t="s">
        <v>248</v>
      </c>
      <c r="B200" s="230"/>
      <c r="C200" s="231"/>
      <c r="D200" s="231"/>
      <c r="E200" s="231"/>
      <c r="F200" s="231"/>
      <c r="G200" s="231"/>
      <c r="H200" s="397" t="s">
        <v>410</v>
      </c>
      <c r="I200" s="397"/>
      <c r="J200" s="398"/>
      <c r="K200" s="398"/>
      <c r="L200" s="398"/>
      <c r="M200" s="398"/>
      <c r="N200" s="398"/>
      <c r="O200" s="398"/>
      <c r="P200" s="394"/>
      <c r="Q200" s="402"/>
      <c r="R200" s="398"/>
      <c r="S200" s="398"/>
      <c r="T200" s="398"/>
      <c r="U200" s="398"/>
      <c r="V200" s="398"/>
      <c r="W200" s="398"/>
      <c r="X200" s="398"/>
      <c r="Y200" s="398"/>
      <c r="Z200" s="401"/>
      <c r="AA200" s="399" t="s">
        <v>413</v>
      </c>
      <c r="AB200" s="394"/>
      <c r="AC200" s="394"/>
      <c r="AD200" s="398"/>
      <c r="AE200" s="398"/>
      <c r="AF200" s="400" t="s">
        <v>412</v>
      </c>
      <c r="AG200" s="401"/>
      <c r="AH200" s="398"/>
      <c r="AI200" s="398"/>
      <c r="AJ200" s="398"/>
      <c r="AK200" s="398"/>
      <c r="AL200" s="398"/>
      <c r="AM200" s="399" t="s">
        <v>414</v>
      </c>
      <c r="AO200" s="220"/>
    </row>
    <row r="201" spans="1:62" s="224" customFormat="1">
      <c r="A201" s="209" t="s">
        <v>73</v>
      </c>
      <c r="B201" s="873" t="s">
        <v>40</v>
      </c>
      <c r="C201" s="873"/>
      <c r="D201" s="873"/>
      <c r="E201" s="873"/>
      <c r="F201" s="873"/>
      <c r="G201" s="873" t="s">
        <v>227</v>
      </c>
      <c r="H201" s="873"/>
      <c r="I201" s="873"/>
      <c r="J201" s="873"/>
      <c r="K201" s="873"/>
      <c r="L201" s="873" t="s">
        <v>226</v>
      </c>
      <c r="M201" s="873"/>
      <c r="N201" s="873"/>
      <c r="O201" s="873"/>
      <c r="P201" s="873"/>
      <c r="Q201" s="873" t="s">
        <v>225</v>
      </c>
      <c r="R201" s="873"/>
      <c r="S201" s="873"/>
      <c r="T201" s="864"/>
      <c r="U201" s="874" t="s">
        <v>370</v>
      </c>
      <c r="V201" s="865"/>
      <c r="W201" s="865"/>
      <c r="X201" s="865"/>
      <c r="Y201" s="865"/>
      <c r="Z201" s="865"/>
      <c r="AA201" s="866"/>
      <c r="AB201" s="864" t="s">
        <v>360</v>
      </c>
      <c r="AC201" s="865"/>
      <c r="AD201" s="865"/>
      <c r="AE201" s="865"/>
      <c r="AF201" s="865"/>
      <c r="AG201" s="866"/>
      <c r="AH201" s="864" t="s">
        <v>365</v>
      </c>
      <c r="AI201" s="865"/>
      <c r="AJ201" s="866"/>
      <c r="AK201" s="864" t="s">
        <v>366</v>
      </c>
      <c r="AL201" s="865"/>
      <c r="AM201" s="866"/>
      <c r="AO201" s="225"/>
    </row>
    <row r="202" spans="1:62" s="224" customFormat="1">
      <c r="A202" s="326">
        <v>1</v>
      </c>
      <c r="B202" s="853"/>
      <c r="C202" s="854"/>
      <c r="D202" s="854"/>
      <c r="E202" s="854"/>
      <c r="F202" s="855"/>
      <c r="G202" s="889"/>
      <c r="H202" s="890"/>
      <c r="I202" s="890"/>
      <c r="J202" s="890"/>
      <c r="K202" s="891"/>
      <c r="L202" s="856"/>
      <c r="M202" s="857"/>
      <c r="N202" s="857"/>
      <c r="O202" s="857"/>
      <c r="P202" s="858"/>
      <c r="Q202" s="892">
        <f>IF(AK202="",AB202*AH202,AB202*AH202*AK202)</f>
        <v>0</v>
      </c>
      <c r="R202" s="893"/>
      <c r="S202" s="893"/>
      <c r="T202" s="893"/>
      <c r="U202" s="911"/>
      <c r="V202" s="912"/>
      <c r="W202" s="912"/>
      <c r="X202" s="912"/>
      <c r="Y202" s="912"/>
      <c r="Z202" s="912"/>
      <c r="AA202" s="913"/>
      <c r="AB202" s="837"/>
      <c r="AC202" s="838"/>
      <c r="AD202" s="839"/>
      <c r="AE202" s="871" t="s">
        <v>364</v>
      </c>
      <c r="AF202" s="872"/>
      <c r="AG202" s="321"/>
      <c r="AH202" s="837"/>
      <c r="AI202" s="838"/>
      <c r="AJ202" s="322" t="str">
        <f>IF(AG202="","",AG202)</f>
        <v/>
      </c>
      <c r="AK202" s="837"/>
      <c r="AL202" s="839"/>
      <c r="AM202" s="321"/>
    </row>
    <row r="203" spans="1:62" s="224" customFormat="1">
      <c r="A203" s="326">
        <v>2</v>
      </c>
      <c r="B203" s="853"/>
      <c r="C203" s="854"/>
      <c r="D203" s="854"/>
      <c r="E203" s="854"/>
      <c r="F203" s="855"/>
      <c r="G203" s="889"/>
      <c r="H203" s="890"/>
      <c r="I203" s="890"/>
      <c r="J203" s="890"/>
      <c r="K203" s="891"/>
      <c r="L203" s="856"/>
      <c r="M203" s="857"/>
      <c r="N203" s="857"/>
      <c r="O203" s="857"/>
      <c r="P203" s="858"/>
      <c r="Q203" s="892">
        <f t="shared" ref="Q203:Q204" si="14">IF(AK203="",AB203*AH203,AB203*AH203*AK203)</f>
        <v>0</v>
      </c>
      <c r="R203" s="893"/>
      <c r="S203" s="893"/>
      <c r="T203" s="893"/>
      <c r="U203" s="911"/>
      <c r="V203" s="912"/>
      <c r="W203" s="912"/>
      <c r="X203" s="912"/>
      <c r="Y203" s="912"/>
      <c r="Z203" s="912"/>
      <c r="AA203" s="913"/>
      <c r="AB203" s="837"/>
      <c r="AC203" s="838"/>
      <c r="AD203" s="839"/>
      <c r="AE203" s="871" t="s">
        <v>364</v>
      </c>
      <c r="AF203" s="872"/>
      <c r="AG203" s="321"/>
      <c r="AH203" s="837"/>
      <c r="AI203" s="838"/>
      <c r="AJ203" s="322" t="str">
        <f t="shared" ref="AJ203:AJ204" si="15">IF(AG203="","",AG203)</f>
        <v/>
      </c>
      <c r="AK203" s="837"/>
      <c r="AL203" s="839"/>
      <c r="AM203" s="321"/>
    </row>
    <row r="204" spans="1:62" s="224" customFormat="1" ht="13.5" thickBot="1">
      <c r="A204" s="326">
        <v>3</v>
      </c>
      <c r="B204" s="853"/>
      <c r="C204" s="854"/>
      <c r="D204" s="854"/>
      <c r="E204" s="854"/>
      <c r="F204" s="855"/>
      <c r="G204" s="889"/>
      <c r="H204" s="890"/>
      <c r="I204" s="890"/>
      <c r="J204" s="890"/>
      <c r="K204" s="891"/>
      <c r="L204" s="856"/>
      <c r="M204" s="857"/>
      <c r="N204" s="857"/>
      <c r="O204" s="857"/>
      <c r="P204" s="858"/>
      <c r="Q204" s="892">
        <f t="shared" si="14"/>
        <v>0</v>
      </c>
      <c r="R204" s="893"/>
      <c r="S204" s="893"/>
      <c r="T204" s="893"/>
      <c r="U204" s="914"/>
      <c r="V204" s="915"/>
      <c r="W204" s="915"/>
      <c r="X204" s="915"/>
      <c r="Y204" s="915"/>
      <c r="Z204" s="915"/>
      <c r="AA204" s="916"/>
      <c r="AB204" s="899"/>
      <c r="AC204" s="900"/>
      <c r="AD204" s="901"/>
      <c r="AE204" s="897" t="s">
        <v>364</v>
      </c>
      <c r="AF204" s="898"/>
      <c r="AG204" s="321"/>
      <c r="AH204" s="837"/>
      <c r="AI204" s="838"/>
      <c r="AJ204" s="322" t="str">
        <f t="shared" si="15"/>
        <v/>
      </c>
      <c r="AK204" s="837"/>
      <c r="AL204" s="839"/>
      <c r="AM204" s="321"/>
    </row>
    <row r="205" spans="1:62" s="103" customFormat="1" ht="13.5" thickTop="1">
      <c r="A205" s="881" t="s">
        <v>213</v>
      </c>
      <c r="B205" s="882"/>
      <c r="C205" s="882"/>
      <c r="D205" s="882"/>
      <c r="E205" s="882"/>
      <c r="F205" s="883"/>
      <c r="G205" s="884"/>
      <c r="H205" s="884"/>
      <c r="I205" s="884"/>
      <c r="J205" s="884"/>
      <c r="K205" s="884"/>
      <c r="L205" s="884"/>
      <c r="M205" s="884"/>
      <c r="N205" s="884"/>
      <c r="O205" s="884"/>
      <c r="P205" s="884"/>
      <c r="Q205" s="917">
        <f>SUM(Q202:T204)</f>
        <v>0</v>
      </c>
      <c r="R205" s="918"/>
      <c r="S205" s="918"/>
      <c r="T205" s="881"/>
      <c r="U205" s="888"/>
      <c r="V205" s="876"/>
      <c r="W205" s="876"/>
      <c r="X205" s="876"/>
      <c r="Y205" s="876"/>
      <c r="Z205" s="876"/>
      <c r="AA205" s="876"/>
      <c r="AB205" s="875"/>
      <c r="AC205" s="876"/>
      <c r="AD205" s="876"/>
      <c r="AE205" s="876"/>
      <c r="AF205" s="876"/>
      <c r="AG205" s="877"/>
      <c r="AH205" s="875"/>
      <c r="AI205" s="876"/>
      <c r="AJ205" s="877"/>
      <c r="AK205" s="875"/>
      <c r="AL205" s="876"/>
      <c r="AM205" s="877"/>
      <c r="AO205" s="100"/>
    </row>
    <row r="206" spans="1:62" s="76" customFormat="1">
      <c r="A206" s="102" t="s">
        <v>215</v>
      </c>
      <c r="V206" s="208"/>
      <c r="AO206" s="202"/>
    </row>
    <row r="207" spans="1:62" s="76" customFormat="1" ht="13" customHeight="1">
      <c r="J207" s="206"/>
      <c r="L207" s="206"/>
      <c r="AO207" s="202"/>
    </row>
    <row r="208" spans="1:62" s="76" customFormat="1">
      <c r="A208" s="237" t="s">
        <v>260</v>
      </c>
      <c r="B208" s="237"/>
      <c r="C208" s="237"/>
      <c r="D208" s="237"/>
      <c r="E208" s="237"/>
      <c r="F208" s="237"/>
      <c r="G208" s="237"/>
      <c r="H208" s="237"/>
      <c r="I208" s="237"/>
      <c r="J208" s="237"/>
      <c r="K208" s="237"/>
      <c r="L208" s="237"/>
      <c r="M208" s="237"/>
      <c r="N208" s="237"/>
      <c r="O208" s="237"/>
      <c r="P208" s="237"/>
      <c r="Q208" s="237"/>
      <c r="R208" s="237"/>
      <c r="S208" s="237"/>
      <c r="T208" s="238"/>
      <c r="W208" s="203"/>
      <c r="X208" s="204"/>
      <c r="Y208" s="204"/>
      <c r="Z208" s="204"/>
      <c r="AA208" s="204"/>
      <c r="AB208" s="204"/>
      <c r="AC208" s="204"/>
      <c r="AD208" s="204"/>
      <c r="AE208" s="204"/>
      <c r="AF208" s="204"/>
      <c r="AG208" s="204"/>
      <c r="AH208" s="103"/>
      <c r="AI208" s="103"/>
      <c r="AJ208" s="205"/>
      <c r="AQ208" s="204"/>
      <c r="AX208" s="100"/>
      <c r="BH208" s="103"/>
      <c r="BJ208" s="103"/>
    </row>
    <row r="209" spans="1:41" s="76" customFormat="1" ht="6" customHeight="1">
      <c r="J209" s="206"/>
      <c r="L209" s="206"/>
      <c r="AO209" s="202"/>
    </row>
    <row r="210" spans="1:41" s="76" customFormat="1">
      <c r="A210" s="216" t="s">
        <v>247</v>
      </c>
      <c r="B210" s="217"/>
      <c r="C210" s="201"/>
      <c r="J210" s="390" t="s">
        <v>408</v>
      </c>
      <c r="K210" s="391"/>
      <c r="L210" s="391"/>
      <c r="M210" s="392"/>
      <c r="N210" s="393"/>
      <c r="O210" s="393"/>
      <c r="P210" s="393"/>
      <c r="Q210" s="393"/>
      <c r="R210" s="393"/>
      <c r="S210" s="389"/>
      <c r="T210" s="389"/>
      <c r="U210" s="389"/>
      <c r="V210" s="389"/>
      <c r="W210" s="389"/>
      <c r="X210" s="391" t="s">
        <v>407</v>
      </c>
      <c r="Y210" s="395"/>
      <c r="Z210" s="389"/>
      <c r="AA210" s="389"/>
      <c r="AB210" s="389"/>
      <c r="AC210" s="389"/>
      <c r="AD210" s="389"/>
      <c r="AE210" s="393"/>
      <c r="AF210" s="393"/>
      <c r="AG210" s="391"/>
      <c r="AH210" s="396" t="s">
        <v>409</v>
      </c>
      <c r="AO210" s="202"/>
    </row>
    <row r="211" spans="1:41" s="103" customFormat="1">
      <c r="A211" s="207" t="s">
        <v>73</v>
      </c>
      <c r="B211" s="873" t="s">
        <v>40</v>
      </c>
      <c r="C211" s="873"/>
      <c r="D211" s="873"/>
      <c r="E211" s="873"/>
      <c r="F211" s="873" t="s">
        <v>211</v>
      </c>
      <c r="G211" s="873"/>
      <c r="H211" s="873"/>
      <c r="I211" s="873"/>
      <c r="J211" s="873" t="s">
        <v>223</v>
      </c>
      <c r="K211" s="873"/>
      <c r="L211" s="873"/>
      <c r="M211" s="873"/>
      <c r="N211" s="873"/>
      <c r="O211" s="873" t="s">
        <v>212</v>
      </c>
      <c r="P211" s="873"/>
      <c r="Q211" s="873"/>
      <c r="R211" s="873" t="s">
        <v>224</v>
      </c>
      <c r="S211" s="873"/>
      <c r="T211" s="873"/>
      <c r="U211" s="864"/>
      <c r="V211" s="874" t="s">
        <v>301</v>
      </c>
      <c r="W211" s="865"/>
      <c r="X211" s="865"/>
      <c r="Y211" s="865"/>
      <c r="Z211" s="865"/>
      <c r="AA211" s="865"/>
      <c r="AB211" s="864" t="s">
        <v>360</v>
      </c>
      <c r="AC211" s="865"/>
      <c r="AD211" s="865"/>
      <c r="AE211" s="865"/>
      <c r="AF211" s="865"/>
      <c r="AG211" s="865"/>
      <c r="AH211" s="866"/>
      <c r="AI211" s="864" t="s">
        <v>298</v>
      </c>
      <c r="AJ211" s="865"/>
      <c r="AK211" s="865"/>
      <c r="AL211" s="865"/>
      <c r="AM211" s="866"/>
      <c r="AO211" s="100"/>
    </row>
    <row r="212" spans="1:41" s="103" customFormat="1">
      <c r="A212" s="326">
        <v>1</v>
      </c>
      <c r="B212" s="867" t="s">
        <v>438</v>
      </c>
      <c r="C212" s="867"/>
      <c r="D212" s="867"/>
      <c r="E212" s="867"/>
      <c r="F212" s="868" t="s">
        <v>334</v>
      </c>
      <c r="G212" s="868"/>
      <c r="H212" s="868"/>
      <c r="I212" s="868"/>
      <c r="J212" s="868" t="s">
        <v>387</v>
      </c>
      <c r="K212" s="868"/>
      <c r="L212" s="868"/>
      <c r="M212" s="868"/>
      <c r="N212" s="868"/>
      <c r="O212" s="869" t="s">
        <v>341</v>
      </c>
      <c r="P212" s="869"/>
      <c r="Q212" s="869"/>
      <c r="R212" s="870">
        <f>AB212*AI212</f>
        <v>96000</v>
      </c>
      <c r="S212" s="870"/>
      <c r="T212" s="870"/>
      <c r="U212" s="860"/>
      <c r="V212" s="863" t="s">
        <v>443</v>
      </c>
      <c r="W212" s="854"/>
      <c r="X212" s="854"/>
      <c r="Y212" s="854"/>
      <c r="Z212" s="854"/>
      <c r="AA212" s="854"/>
      <c r="AB212" s="837">
        <v>6000</v>
      </c>
      <c r="AC212" s="838"/>
      <c r="AD212" s="839"/>
      <c r="AE212" s="871" t="s">
        <v>364</v>
      </c>
      <c r="AF212" s="872"/>
      <c r="AG212" s="854" t="s">
        <v>1</v>
      </c>
      <c r="AH212" s="855"/>
      <c r="AI212" s="837">
        <v>16</v>
      </c>
      <c r="AJ212" s="838"/>
      <c r="AK212" s="839"/>
      <c r="AL212" s="840" t="str">
        <f>IF(AG212="","",AG212)</f>
        <v>日</v>
      </c>
      <c r="AM212" s="841"/>
      <c r="AO212" s="100"/>
    </row>
    <row r="213" spans="1:41" s="103" customFormat="1">
      <c r="A213" s="326">
        <v>2</v>
      </c>
      <c r="B213" s="867" t="s">
        <v>439</v>
      </c>
      <c r="C213" s="867"/>
      <c r="D213" s="867"/>
      <c r="E213" s="867"/>
      <c r="F213" s="868" t="s">
        <v>337</v>
      </c>
      <c r="G213" s="868"/>
      <c r="H213" s="868"/>
      <c r="I213" s="868"/>
      <c r="J213" s="868" t="s">
        <v>388</v>
      </c>
      <c r="K213" s="868"/>
      <c r="L213" s="868"/>
      <c r="M213" s="868"/>
      <c r="N213" s="868"/>
      <c r="O213" s="869" t="s">
        <v>341</v>
      </c>
      <c r="P213" s="869"/>
      <c r="Q213" s="869"/>
      <c r="R213" s="870">
        <f t="shared" ref="R213:R216" si="16">AB213*AI213</f>
        <v>18000</v>
      </c>
      <c r="S213" s="870"/>
      <c r="T213" s="870"/>
      <c r="U213" s="860"/>
      <c r="V213" s="863" t="s">
        <v>445</v>
      </c>
      <c r="W213" s="854"/>
      <c r="X213" s="854"/>
      <c r="Y213" s="854"/>
      <c r="Z213" s="854"/>
      <c r="AA213" s="854"/>
      <c r="AB213" s="837">
        <v>1200</v>
      </c>
      <c r="AC213" s="838"/>
      <c r="AD213" s="839"/>
      <c r="AE213" s="871" t="s">
        <v>364</v>
      </c>
      <c r="AF213" s="872"/>
      <c r="AG213" s="854" t="s">
        <v>361</v>
      </c>
      <c r="AH213" s="855"/>
      <c r="AI213" s="837">
        <v>15</v>
      </c>
      <c r="AJ213" s="838"/>
      <c r="AK213" s="839"/>
      <c r="AL213" s="840" t="str">
        <f>IF(AG213="","",AG213)</f>
        <v>時間</v>
      </c>
      <c r="AM213" s="841"/>
      <c r="AO213" s="100"/>
    </row>
    <row r="214" spans="1:41" s="103" customFormat="1">
      <c r="A214" s="326">
        <v>3</v>
      </c>
      <c r="B214" s="867"/>
      <c r="C214" s="867"/>
      <c r="D214" s="867"/>
      <c r="E214" s="867"/>
      <c r="F214" s="868"/>
      <c r="G214" s="868"/>
      <c r="H214" s="868"/>
      <c r="I214" s="868"/>
      <c r="J214" s="868"/>
      <c r="K214" s="868"/>
      <c r="L214" s="868"/>
      <c r="M214" s="868"/>
      <c r="N214" s="868"/>
      <c r="O214" s="869"/>
      <c r="P214" s="869"/>
      <c r="Q214" s="869"/>
      <c r="R214" s="870">
        <f t="shared" si="16"/>
        <v>0</v>
      </c>
      <c r="S214" s="870"/>
      <c r="T214" s="870"/>
      <c r="U214" s="860"/>
      <c r="V214" s="863"/>
      <c r="W214" s="854"/>
      <c r="X214" s="854"/>
      <c r="Y214" s="854"/>
      <c r="Z214" s="854"/>
      <c r="AA214" s="854"/>
      <c r="AB214" s="837"/>
      <c r="AC214" s="838"/>
      <c r="AD214" s="839"/>
      <c r="AE214" s="871" t="s">
        <v>364</v>
      </c>
      <c r="AF214" s="872"/>
      <c r="AG214" s="854"/>
      <c r="AH214" s="855"/>
      <c r="AI214" s="837"/>
      <c r="AJ214" s="838"/>
      <c r="AK214" s="839"/>
      <c r="AL214" s="840" t="str">
        <f t="shared" ref="AL214:AL216" si="17">IF(AG214="","",AG214)</f>
        <v/>
      </c>
      <c r="AM214" s="841"/>
      <c r="AO214" s="100"/>
    </row>
    <row r="215" spans="1:41" s="103" customFormat="1">
      <c r="A215" s="326">
        <v>4</v>
      </c>
      <c r="B215" s="853"/>
      <c r="C215" s="854"/>
      <c r="D215" s="854"/>
      <c r="E215" s="855"/>
      <c r="F215" s="856"/>
      <c r="G215" s="857"/>
      <c r="H215" s="857"/>
      <c r="I215" s="858"/>
      <c r="J215" s="856"/>
      <c r="K215" s="857"/>
      <c r="L215" s="857"/>
      <c r="M215" s="857"/>
      <c r="N215" s="858"/>
      <c r="O215" s="837"/>
      <c r="P215" s="838"/>
      <c r="Q215" s="859"/>
      <c r="R215" s="860">
        <f t="shared" si="16"/>
        <v>0</v>
      </c>
      <c r="S215" s="861"/>
      <c r="T215" s="861"/>
      <c r="U215" s="862"/>
      <c r="V215" s="863"/>
      <c r="W215" s="854"/>
      <c r="X215" s="854"/>
      <c r="Y215" s="854"/>
      <c r="Z215" s="854"/>
      <c r="AA215" s="854"/>
      <c r="AB215" s="837"/>
      <c r="AC215" s="838"/>
      <c r="AD215" s="839"/>
      <c r="AE215" s="871" t="s">
        <v>364</v>
      </c>
      <c r="AF215" s="872"/>
      <c r="AG215" s="854"/>
      <c r="AH215" s="855"/>
      <c r="AI215" s="837"/>
      <c r="AJ215" s="838"/>
      <c r="AK215" s="839"/>
      <c r="AL215" s="840" t="str">
        <f t="shared" si="17"/>
        <v/>
      </c>
      <c r="AM215" s="841"/>
      <c r="AO215" s="100"/>
    </row>
    <row r="216" spans="1:41" s="103" customFormat="1" ht="13.5" thickBot="1">
      <c r="A216" s="326">
        <v>5</v>
      </c>
      <c r="B216" s="853"/>
      <c r="C216" s="854"/>
      <c r="D216" s="854"/>
      <c r="E216" s="855"/>
      <c r="F216" s="856"/>
      <c r="G216" s="857"/>
      <c r="H216" s="857"/>
      <c r="I216" s="858"/>
      <c r="J216" s="856"/>
      <c r="K216" s="857"/>
      <c r="L216" s="857"/>
      <c r="M216" s="857"/>
      <c r="N216" s="858"/>
      <c r="O216" s="837"/>
      <c r="P216" s="838"/>
      <c r="Q216" s="859"/>
      <c r="R216" s="860">
        <f t="shared" si="16"/>
        <v>0</v>
      </c>
      <c r="S216" s="861"/>
      <c r="T216" s="861"/>
      <c r="U216" s="862"/>
      <c r="V216" s="863"/>
      <c r="W216" s="854"/>
      <c r="X216" s="854"/>
      <c r="Y216" s="854"/>
      <c r="Z216" s="854"/>
      <c r="AA216" s="854"/>
      <c r="AB216" s="837"/>
      <c r="AC216" s="838"/>
      <c r="AD216" s="839"/>
      <c r="AE216" s="871" t="s">
        <v>364</v>
      </c>
      <c r="AF216" s="872"/>
      <c r="AG216" s="854"/>
      <c r="AH216" s="855"/>
      <c r="AI216" s="837"/>
      <c r="AJ216" s="838"/>
      <c r="AK216" s="839"/>
      <c r="AL216" s="840" t="str">
        <f t="shared" si="17"/>
        <v/>
      </c>
      <c r="AM216" s="841"/>
      <c r="AO216" s="100"/>
    </row>
    <row r="217" spans="1:41" s="103" customFormat="1" ht="13.5" thickTop="1">
      <c r="A217" s="881" t="s">
        <v>213</v>
      </c>
      <c r="B217" s="882"/>
      <c r="C217" s="882"/>
      <c r="D217" s="882"/>
      <c r="E217" s="882"/>
      <c r="F217" s="882"/>
      <c r="G217" s="882"/>
      <c r="H217" s="882"/>
      <c r="I217" s="883"/>
      <c r="J217" s="884"/>
      <c r="K217" s="884"/>
      <c r="L217" s="884"/>
      <c r="M217" s="884"/>
      <c r="N217" s="884"/>
      <c r="O217" s="885"/>
      <c r="P217" s="885"/>
      <c r="Q217" s="885"/>
      <c r="R217" s="886">
        <f>SUM(R212:U216)</f>
        <v>114000</v>
      </c>
      <c r="S217" s="886"/>
      <c r="T217" s="886"/>
      <c r="U217" s="919"/>
      <c r="V217" s="888"/>
      <c r="W217" s="876"/>
      <c r="X217" s="876"/>
      <c r="Y217" s="876"/>
      <c r="Z217" s="876"/>
      <c r="AA217" s="876"/>
      <c r="AB217" s="875"/>
      <c r="AC217" s="876"/>
      <c r="AD217" s="876"/>
      <c r="AE217" s="876"/>
      <c r="AF217" s="876"/>
      <c r="AG217" s="876"/>
      <c r="AH217" s="877"/>
      <c r="AI217" s="878"/>
      <c r="AJ217" s="879"/>
      <c r="AK217" s="879"/>
      <c r="AL217" s="879"/>
      <c r="AM217" s="880"/>
      <c r="AO217" s="100"/>
    </row>
    <row r="218" spans="1:41" s="76" customFormat="1">
      <c r="A218" s="102" t="s">
        <v>215</v>
      </c>
      <c r="V218" s="208"/>
      <c r="AO218" s="202"/>
    </row>
    <row r="219" spans="1:41" s="76" customFormat="1" ht="6" customHeight="1">
      <c r="J219" s="206"/>
      <c r="L219" s="206"/>
      <c r="AO219" s="202"/>
    </row>
    <row r="220" spans="1:41" s="76" customFormat="1">
      <c r="A220" s="216" t="s">
        <v>248</v>
      </c>
      <c r="B220" s="217"/>
      <c r="C220" s="201"/>
      <c r="H220" s="397" t="s">
        <v>410</v>
      </c>
      <c r="I220" s="397"/>
      <c r="J220" s="398"/>
      <c r="K220" s="398"/>
      <c r="L220" s="398"/>
      <c r="M220" s="398"/>
      <c r="N220" s="398"/>
      <c r="O220" s="398"/>
      <c r="P220" s="394"/>
      <c r="Q220" s="402"/>
      <c r="R220" s="398"/>
      <c r="S220" s="398"/>
      <c r="T220" s="398"/>
      <c r="U220" s="398"/>
      <c r="V220" s="398"/>
      <c r="W220" s="398"/>
      <c r="X220" s="398"/>
      <c r="Y220" s="398"/>
      <c r="Z220" s="399"/>
      <c r="AA220" s="399" t="s">
        <v>411</v>
      </c>
      <c r="AB220" s="394"/>
      <c r="AC220" s="394"/>
      <c r="AD220" s="398"/>
      <c r="AE220" s="398"/>
      <c r="AF220" s="400" t="s">
        <v>412</v>
      </c>
      <c r="AG220" s="401"/>
      <c r="AH220" s="398"/>
      <c r="AI220" s="398"/>
      <c r="AJ220" s="398"/>
      <c r="AK220" s="398"/>
      <c r="AL220" s="398"/>
      <c r="AM220" s="399" t="s">
        <v>414</v>
      </c>
      <c r="AO220" s="202"/>
    </row>
    <row r="221" spans="1:41" s="224" customFormat="1">
      <c r="A221" s="209" t="s">
        <v>73</v>
      </c>
      <c r="B221" s="873" t="s">
        <v>40</v>
      </c>
      <c r="C221" s="873"/>
      <c r="D221" s="873"/>
      <c r="E221" s="873"/>
      <c r="F221" s="873"/>
      <c r="G221" s="873" t="s">
        <v>227</v>
      </c>
      <c r="H221" s="873"/>
      <c r="I221" s="873"/>
      <c r="J221" s="873"/>
      <c r="K221" s="873"/>
      <c r="L221" s="873" t="s">
        <v>226</v>
      </c>
      <c r="M221" s="873"/>
      <c r="N221" s="873"/>
      <c r="O221" s="873"/>
      <c r="P221" s="873"/>
      <c r="Q221" s="873" t="s">
        <v>225</v>
      </c>
      <c r="R221" s="873"/>
      <c r="S221" s="873"/>
      <c r="T221" s="864"/>
      <c r="U221" s="874" t="s">
        <v>370</v>
      </c>
      <c r="V221" s="865"/>
      <c r="W221" s="865"/>
      <c r="X221" s="865"/>
      <c r="Y221" s="865"/>
      <c r="Z221" s="865"/>
      <c r="AA221" s="865"/>
      <c r="AB221" s="864" t="s">
        <v>360</v>
      </c>
      <c r="AC221" s="865"/>
      <c r="AD221" s="865"/>
      <c r="AE221" s="865"/>
      <c r="AF221" s="865"/>
      <c r="AG221" s="866"/>
      <c r="AH221" s="864" t="s">
        <v>365</v>
      </c>
      <c r="AI221" s="865"/>
      <c r="AJ221" s="866"/>
      <c r="AK221" s="864" t="s">
        <v>366</v>
      </c>
      <c r="AL221" s="865"/>
      <c r="AM221" s="866"/>
      <c r="AO221" s="225"/>
    </row>
    <row r="222" spans="1:41" s="224" customFormat="1">
      <c r="A222" s="326">
        <v>1</v>
      </c>
      <c r="B222" s="853" t="s">
        <v>440</v>
      </c>
      <c r="C222" s="854"/>
      <c r="D222" s="854"/>
      <c r="E222" s="854"/>
      <c r="F222" s="855"/>
      <c r="G222" s="856" t="s">
        <v>446</v>
      </c>
      <c r="H222" s="857"/>
      <c r="I222" s="857"/>
      <c r="J222" s="857"/>
      <c r="K222" s="858"/>
      <c r="L222" s="856" t="s">
        <v>447</v>
      </c>
      <c r="M222" s="857"/>
      <c r="N222" s="857"/>
      <c r="O222" s="857"/>
      <c r="P222" s="858"/>
      <c r="Q222" s="892">
        <f>IF(AK222="",AB222*AH222,AB222*AH222*AK222)</f>
        <v>800000</v>
      </c>
      <c r="R222" s="893"/>
      <c r="S222" s="893"/>
      <c r="T222" s="921"/>
      <c r="U222" s="911" t="s">
        <v>452</v>
      </c>
      <c r="V222" s="912"/>
      <c r="W222" s="912"/>
      <c r="X222" s="912"/>
      <c r="Y222" s="912"/>
      <c r="Z222" s="912"/>
      <c r="AA222" s="912"/>
      <c r="AB222" s="837">
        <v>100000</v>
      </c>
      <c r="AC222" s="838"/>
      <c r="AD222" s="839"/>
      <c r="AE222" s="871" t="s">
        <v>364</v>
      </c>
      <c r="AF222" s="872"/>
      <c r="AG222" s="321" t="s">
        <v>1</v>
      </c>
      <c r="AH222" s="837">
        <v>8</v>
      </c>
      <c r="AI222" s="838"/>
      <c r="AJ222" s="322" t="str">
        <f>IF(AG222="","",AG222)</f>
        <v>日</v>
      </c>
      <c r="AK222" s="837"/>
      <c r="AL222" s="839"/>
      <c r="AM222" s="321"/>
    </row>
    <row r="223" spans="1:41" s="224" customFormat="1">
      <c r="A223" s="326">
        <v>2</v>
      </c>
      <c r="B223" s="920" t="s">
        <v>441</v>
      </c>
      <c r="C223" s="920"/>
      <c r="D223" s="920"/>
      <c r="E223" s="920"/>
      <c r="F223" s="920"/>
      <c r="G223" s="856" t="s">
        <v>448</v>
      </c>
      <c r="H223" s="857"/>
      <c r="I223" s="857"/>
      <c r="J223" s="857"/>
      <c r="K223" s="858"/>
      <c r="L223" s="856" t="s">
        <v>449</v>
      </c>
      <c r="M223" s="857"/>
      <c r="N223" s="857"/>
      <c r="O223" s="857"/>
      <c r="P223" s="858"/>
      <c r="Q223" s="892">
        <f t="shared" ref="Q223:Q226" si="18">IF(AK223="",AB223*AH223,AB223*AH223*AK223)</f>
        <v>80000</v>
      </c>
      <c r="R223" s="893"/>
      <c r="S223" s="893"/>
      <c r="T223" s="921"/>
      <c r="U223" s="911" t="s">
        <v>453</v>
      </c>
      <c r="V223" s="912"/>
      <c r="W223" s="912"/>
      <c r="X223" s="912"/>
      <c r="Y223" s="912"/>
      <c r="Z223" s="912"/>
      <c r="AA223" s="912"/>
      <c r="AB223" s="837">
        <v>5000</v>
      </c>
      <c r="AC223" s="838"/>
      <c r="AD223" s="839"/>
      <c r="AE223" s="871" t="s">
        <v>364</v>
      </c>
      <c r="AF223" s="872"/>
      <c r="AG223" s="321" t="s">
        <v>1</v>
      </c>
      <c r="AH223" s="837">
        <v>16</v>
      </c>
      <c r="AI223" s="838"/>
      <c r="AJ223" s="322" t="str">
        <f t="shared" ref="AJ223:AJ225" si="19">IF(AG223="","",AG223)</f>
        <v>日</v>
      </c>
      <c r="AK223" s="837">
        <v>1</v>
      </c>
      <c r="AL223" s="839"/>
      <c r="AM223" s="321" t="s">
        <v>67</v>
      </c>
    </row>
    <row r="224" spans="1:41" s="224" customFormat="1">
      <c r="A224" s="326">
        <v>3</v>
      </c>
      <c r="B224" s="853" t="s">
        <v>442</v>
      </c>
      <c r="C224" s="854"/>
      <c r="D224" s="854"/>
      <c r="E224" s="854"/>
      <c r="F224" s="855"/>
      <c r="G224" s="856" t="s">
        <v>448</v>
      </c>
      <c r="H224" s="857"/>
      <c r="I224" s="857"/>
      <c r="J224" s="857"/>
      <c r="K224" s="858"/>
      <c r="L224" s="856" t="s">
        <v>389</v>
      </c>
      <c r="M224" s="857"/>
      <c r="N224" s="857"/>
      <c r="O224" s="857"/>
      <c r="P224" s="858"/>
      <c r="Q224" s="892">
        <f t="shared" si="18"/>
        <v>21600</v>
      </c>
      <c r="R224" s="893"/>
      <c r="S224" s="893"/>
      <c r="T224" s="921"/>
      <c r="U224" s="911" t="s">
        <v>454</v>
      </c>
      <c r="V224" s="912"/>
      <c r="W224" s="912"/>
      <c r="X224" s="912"/>
      <c r="Y224" s="912"/>
      <c r="Z224" s="912"/>
      <c r="AA224" s="912"/>
      <c r="AB224" s="837">
        <v>300</v>
      </c>
      <c r="AC224" s="838"/>
      <c r="AD224" s="839"/>
      <c r="AE224" s="871" t="s">
        <v>364</v>
      </c>
      <c r="AF224" s="872"/>
      <c r="AG224" s="321" t="s">
        <v>359</v>
      </c>
      <c r="AH224" s="837">
        <v>24</v>
      </c>
      <c r="AI224" s="838"/>
      <c r="AJ224" s="322" t="str">
        <f>IF(AG224="","",AG224)</f>
        <v>回</v>
      </c>
      <c r="AK224" s="837">
        <v>3</v>
      </c>
      <c r="AL224" s="839"/>
      <c r="AM224" s="321" t="s">
        <v>67</v>
      </c>
    </row>
    <row r="225" spans="1:42" s="224" customFormat="1">
      <c r="A225" s="326">
        <v>4</v>
      </c>
      <c r="B225" s="853" t="s">
        <v>442</v>
      </c>
      <c r="C225" s="854"/>
      <c r="D225" s="854"/>
      <c r="E225" s="854"/>
      <c r="F225" s="855"/>
      <c r="G225" s="856" t="s">
        <v>450</v>
      </c>
      <c r="H225" s="857"/>
      <c r="I225" s="857"/>
      <c r="J225" s="857"/>
      <c r="K225" s="858"/>
      <c r="L225" s="856" t="s">
        <v>451</v>
      </c>
      <c r="M225" s="857"/>
      <c r="N225" s="857"/>
      <c r="O225" s="857"/>
      <c r="P225" s="858"/>
      <c r="Q225" s="892">
        <f t="shared" si="18"/>
        <v>27000</v>
      </c>
      <c r="R225" s="893"/>
      <c r="S225" s="893"/>
      <c r="T225" s="921"/>
      <c r="U225" s="911" t="s">
        <v>454</v>
      </c>
      <c r="V225" s="912"/>
      <c r="W225" s="912"/>
      <c r="X225" s="912"/>
      <c r="Y225" s="912"/>
      <c r="Z225" s="912"/>
      <c r="AA225" s="912"/>
      <c r="AB225" s="837">
        <v>4500</v>
      </c>
      <c r="AC225" s="838"/>
      <c r="AD225" s="839"/>
      <c r="AE225" s="871" t="s">
        <v>364</v>
      </c>
      <c r="AF225" s="872"/>
      <c r="AG225" s="321" t="s">
        <v>372</v>
      </c>
      <c r="AH225" s="837">
        <v>3</v>
      </c>
      <c r="AI225" s="838"/>
      <c r="AJ225" s="322" t="str">
        <f t="shared" si="19"/>
        <v>泊</v>
      </c>
      <c r="AK225" s="837">
        <v>2</v>
      </c>
      <c r="AL225" s="839"/>
      <c r="AM225" s="321" t="s">
        <v>67</v>
      </c>
    </row>
    <row r="226" spans="1:42" s="224" customFormat="1" ht="13.5" thickBot="1">
      <c r="A226" s="326">
        <v>5</v>
      </c>
      <c r="B226" s="853"/>
      <c r="C226" s="854"/>
      <c r="D226" s="854"/>
      <c r="E226" s="854"/>
      <c r="F226" s="855"/>
      <c r="G226" s="856"/>
      <c r="H226" s="857"/>
      <c r="I226" s="857"/>
      <c r="J226" s="857"/>
      <c r="K226" s="858"/>
      <c r="L226" s="856"/>
      <c r="M226" s="857"/>
      <c r="N226" s="857"/>
      <c r="O226" s="857"/>
      <c r="P226" s="858"/>
      <c r="Q226" s="892">
        <f t="shared" si="18"/>
        <v>0</v>
      </c>
      <c r="R226" s="893"/>
      <c r="S226" s="893"/>
      <c r="T226" s="921"/>
      <c r="U226" s="911"/>
      <c r="V226" s="912"/>
      <c r="W226" s="912"/>
      <c r="X226" s="912"/>
      <c r="Y226" s="912"/>
      <c r="Z226" s="912"/>
      <c r="AA226" s="912"/>
      <c r="AB226" s="837"/>
      <c r="AC226" s="838"/>
      <c r="AD226" s="839"/>
      <c r="AE226" s="871" t="s">
        <v>364</v>
      </c>
      <c r="AF226" s="872"/>
      <c r="AG226" s="321"/>
      <c r="AH226" s="837"/>
      <c r="AI226" s="838"/>
      <c r="AJ226" s="322" t="str">
        <f t="shared" ref="AJ226" si="20">IF(AG226="","",AG226)</f>
        <v/>
      </c>
      <c r="AK226" s="837"/>
      <c r="AL226" s="839"/>
      <c r="AM226" s="321"/>
    </row>
    <row r="227" spans="1:42" s="103" customFormat="1" ht="13.5" thickTop="1">
      <c r="A227" s="881" t="s">
        <v>213</v>
      </c>
      <c r="B227" s="882"/>
      <c r="C227" s="882"/>
      <c r="D227" s="882"/>
      <c r="E227" s="882"/>
      <c r="F227" s="883"/>
      <c r="G227" s="884"/>
      <c r="H227" s="884"/>
      <c r="I227" s="884"/>
      <c r="J227" s="884"/>
      <c r="K227" s="884"/>
      <c r="L227" s="884"/>
      <c r="M227" s="884"/>
      <c r="N227" s="884"/>
      <c r="O227" s="884"/>
      <c r="P227" s="884"/>
      <c r="Q227" s="886">
        <f>SUM(Q222:T226)</f>
        <v>928600</v>
      </c>
      <c r="R227" s="886"/>
      <c r="S227" s="886"/>
      <c r="T227" s="887"/>
      <c r="U227" s="888"/>
      <c r="V227" s="876"/>
      <c r="W227" s="876"/>
      <c r="X227" s="876"/>
      <c r="Y227" s="876"/>
      <c r="Z227" s="876"/>
      <c r="AA227" s="876"/>
      <c r="AB227" s="875"/>
      <c r="AC227" s="876"/>
      <c r="AD227" s="876"/>
      <c r="AE227" s="876"/>
      <c r="AF227" s="876"/>
      <c r="AG227" s="877"/>
      <c r="AH227" s="875"/>
      <c r="AI227" s="876"/>
      <c r="AJ227" s="877"/>
      <c r="AK227" s="875"/>
      <c r="AL227" s="876"/>
      <c r="AM227" s="877"/>
      <c r="AO227" s="100"/>
    </row>
    <row r="228" spans="1:42" s="76" customFormat="1">
      <c r="A228" s="102" t="s">
        <v>215</v>
      </c>
      <c r="V228" s="208"/>
      <c r="AO228" s="202"/>
    </row>
    <row r="229" spans="1:42" s="76" customFormat="1">
      <c r="A229" s="102"/>
      <c r="V229" s="208"/>
      <c r="AO229" s="202"/>
    </row>
    <row r="230" spans="1:42" s="219" customFormat="1">
      <c r="AO230" s="220"/>
    </row>
    <row r="231" spans="1:42" s="76" customFormat="1">
      <c r="A231" s="201" t="s">
        <v>250</v>
      </c>
      <c r="AO231" s="202"/>
    </row>
    <row r="232" spans="1:42" s="76" customFormat="1" ht="29.15" customHeight="1">
      <c r="A232" s="922" t="s">
        <v>253</v>
      </c>
      <c r="B232" s="922"/>
      <c r="C232" s="922"/>
      <c r="D232" s="922"/>
      <c r="E232" s="922"/>
      <c r="F232" s="922"/>
      <c r="G232" s="922"/>
      <c r="H232" s="922"/>
      <c r="I232" s="922"/>
      <c r="J232" s="922"/>
      <c r="K232" s="922"/>
      <c r="L232" s="922"/>
      <c r="M232" s="922"/>
      <c r="N232" s="922"/>
      <c r="O232" s="922"/>
      <c r="P232" s="922"/>
      <c r="Q232" s="922"/>
      <c r="R232" s="922"/>
      <c r="S232" s="922"/>
      <c r="T232" s="922"/>
      <c r="U232" s="922"/>
      <c r="V232" s="922"/>
      <c r="W232" s="922"/>
      <c r="X232" s="922"/>
      <c r="Y232" s="922"/>
      <c r="Z232" s="922"/>
      <c r="AA232" s="922"/>
      <c r="AB232" s="922"/>
      <c r="AC232" s="922"/>
      <c r="AD232" s="922"/>
      <c r="AE232" s="922"/>
      <c r="AF232" s="922"/>
      <c r="AG232" s="922"/>
      <c r="AH232" s="922"/>
      <c r="AI232" s="922"/>
      <c r="AJ232" s="922"/>
      <c r="AK232" s="922"/>
      <c r="AL232" s="922"/>
      <c r="AM232" s="922"/>
      <c r="AO232" s="202"/>
    </row>
    <row r="233" spans="1:42" s="76" customFormat="1" ht="13"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O233" s="202"/>
    </row>
    <row r="234" spans="1:42" s="76" customFormat="1">
      <c r="A234" s="201" t="s">
        <v>251</v>
      </c>
      <c r="AO234" s="202"/>
    </row>
    <row r="235" spans="1:42" s="76" customFormat="1" ht="29.15" customHeight="1">
      <c r="A235" s="922" t="s">
        <v>252</v>
      </c>
      <c r="B235" s="922"/>
      <c r="C235" s="922"/>
      <c r="D235" s="922"/>
      <c r="E235" s="922"/>
      <c r="F235" s="922"/>
      <c r="G235" s="922"/>
      <c r="H235" s="922"/>
      <c r="I235" s="922"/>
      <c r="J235" s="922"/>
      <c r="K235" s="922"/>
      <c r="L235" s="922"/>
      <c r="M235" s="922"/>
      <c r="N235" s="922"/>
      <c r="O235" s="922"/>
      <c r="P235" s="922"/>
      <c r="Q235" s="922"/>
      <c r="R235" s="922"/>
      <c r="S235" s="922"/>
      <c r="T235" s="922"/>
      <c r="U235" s="922"/>
      <c r="V235" s="922"/>
      <c r="W235" s="922"/>
      <c r="X235" s="922"/>
      <c r="Y235" s="922"/>
      <c r="Z235" s="922"/>
      <c r="AA235" s="922"/>
      <c r="AB235" s="922"/>
      <c r="AC235" s="922"/>
      <c r="AD235" s="922"/>
      <c r="AE235" s="922"/>
      <c r="AF235" s="922"/>
      <c r="AG235" s="922"/>
      <c r="AH235" s="922"/>
      <c r="AI235" s="922"/>
      <c r="AJ235" s="922"/>
      <c r="AK235" s="922"/>
      <c r="AL235" s="922"/>
      <c r="AM235" s="922"/>
      <c r="AO235" s="202"/>
    </row>
    <row r="236" spans="1:42" s="76" customFormat="1">
      <c r="AO236" s="202"/>
    </row>
    <row r="237" spans="1:42">
      <c r="AO237" s="210"/>
      <c r="AP237" s="12"/>
    </row>
    <row r="238" spans="1:42" s="211" customFormat="1" ht="7.5">
      <c r="B238" s="211" t="s">
        <v>113</v>
      </c>
      <c r="C238" s="211" t="s">
        <v>114</v>
      </c>
      <c r="D238" s="211" t="s">
        <v>123</v>
      </c>
      <c r="E238" s="211" t="s">
        <v>124</v>
      </c>
      <c r="AO238" s="210"/>
    </row>
    <row r="239" spans="1:42" s="211" customFormat="1" ht="7.5">
      <c r="A239" s="211" t="s">
        <v>125</v>
      </c>
      <c r="B239" s="212">
        <v>537</v>
      </c>
      <c r="C239" s="212">
        <v>268</v>
      </c>
      <c r="D239" s="212">
        <v>537</v>
      </c>
      <c r="E239" s="212">
        <v>268</v>
      </c>
      <c r="F239" s="211" t="s">
        <v>126</v>
      </c>
      <c r="G239" s="212"/>
      <c r="AO239" s="210"/>
    </row>
    <row r="240" spans="1:42" s="211" customFormat="1" ht="7.5">
      <c r="A240" s="211" t="s">
        <v>127</v>
      </c>
      <c r="B240" s="212">
        <v>684</v>
      </c>
      <c r="C240" s="212">
        <v>342</v>
      </c>
      <c r="D240" s="212">
        <v>684</v>
      </c>
      <c r="E240" s="212">
        <v>342</v>
      </c>
      <c r="F240" s="211" t="s">
        <v>126</v>
      </c>
      <c r="G240" s="212"/>
      <c r="AO240" s="210"/>
    </row>
    <row r="241" spans="1:41" s="211" customFormat="1" ht="7.5">
      <c r="A241" s="211" t="s">
        <v>128</v>
      </c>
      <c r="B241" s="212">
        <v>889</v>
      </c>
      <c r="C241" s="212">
        <v>445</v>
      </c>
      <c r="D241" s="212">
        <v>889</v>
      </c>
      <c r="E241" s="212">
        <v>445</v>
      </c>
      <c r="F241" s="211" t="s">
        <v>126</v>
      </c>
      <c r="G241" s="212"/>
      <c r="AO241" s="210"/>
    </row>
    <row r="242" spans="1:41" s="211" customFormat="1" ht="7.5">
      <c r="A242" s="211" t="s">
        <v>129</v>
      </c>
      <c r="B242" s="212">
        <v>231</v>
      </c>
      <c r="C242" s="212">
        <v>115</v>
      </c>
      <c r="D242" s="212">
        <v>231</v>
      </c>
      <c r="E242" s="212">
        <v>115</v>
      </c>
      <c r="F242" s="211" t="s">
        <v>126</v>
      </c>
      <c r="G242" s="212"/>
      <c r="AO242" s="210"/>
    </row>
    <row r="243" spans="1:41" s="211" customFormat="1" ht="7.5">
      <c r="A243" s="211" t="s">
        <v>16</v>
      </c>
      <c r="B243" s="212">
        <v>226</v>
      </c>
      <c r="C243" s="212">
        <v>113</v>
      </c>
      <c r="D243" s="212">
        <v>226</v>
      </c>
      <c r="E243" s="212">
        <v>113</v>
      </c>
      <c r="F243" s="211" t="s">
        <v>126</v>
      </c>
      <c r="G243" s="212"/>
      <c r="AO243" s="210"/>
    </row>
    <row r="244" spans="1:41" s="211" customFormat="1" ht="7.5">
      <c r="A244" s="211" t="s">
        <v>130</v>
      </c>
      <c r="B244" s="212">
        <v>564</v>
      </c>
      <c r="C244" s="212">
        <v>113</v>
      </c>
      <c r="D244" s="212">
        <v>564</v>
      </c>
      <c r="E244" s="212">
        <v>282</v>
      </c>
      <c r="F244" s="211" t="s">
        <v>126</v>
      </c>
      <c r="G244" s="212"/>
      <c r="AO244" s="210"/>
    </row>
    <row r="245" spans="1:41" s="211" customFormat="1" ht="7.5">
      <c r="A245" s="211" t="s">
        <v>131</v>
      </c>
      <c r="B245" s="212">
        <v>710</v>
      </c>
      <c r="C245" s="212">
        <v>355</v>
      </c>
      <c r="D245" s="212">
        <v>710</v>
      </c>
      <c r="E245" s="212">
        <v>355</v>
      </c>
      <c r="F245" s="211" t="s">
        <v>126</v>
      </c>
      <c r="G245" s="212"/>
      <c r="AO245" s="210"/>
    </row>
    <row r="246" spans="1:41" s="211" customFormat="1" ht="7.5">
      <c r="A246" s="211" t="s">
        <v>132</v>
      </c>
      <c r="B246" s="212">
        <v>1133</v>
      </c>
      <c r="C246" s="212">
        <v>567</v>
      </c>
      <c r="D246" s="212">
        <v>1133</v>
      </c>
      <c r="E246" s="212">
        <v>567</v>
      </c>
      <c r="F246" s="211" t="s">
        <v>126</v>
      </c>
      <c r="G246" s="212"/>
      <c r="AO246" s="210"/>
    </row>
    <row r="247" spans="1:41" s="211" customFormat="1" ht="7.5">
      <c r="A247" s="211" t="s">
        <v>45</v>
      </c>
      <c r="B247" s="213">
        <f t="shared" ref="B247:C248" si="21">D247*$AG$5</f>
        <v>1080</v>
      </c>
      <c r="C247" s="213">
        <f t="shared" si="21"/>
        <v>520</v>
      </c>
      <c r="D247" s="212">
        <v>27</v>
      </c>
      <c r="E247" s="212">
        <v>13</v>
      </c>
      <c r="F247" s="211" t="s">
        <v>133</v>
      </c>
      <c r="G247" s="212"/>
      <c r="AO247" s="210"/>
    </row>
    <row r="248" spans="1:41" s="211" customFormat="1" ht="7.5">
      <c r="A248" s="211" t="s">
        <v>134</v>
      </c>
      <c r="B248" s="213">
        <f t="shared" si="21"/>
        <v>1080</v>
      </c>
      <c r="C248" s="213">
        <f t="shared" si="21"/>
        <v>520</v>
      </c>
      <c r="D248" s="212">
        <v>27</v>
      </c>
      <c r="E248" s="212">
        <v>13</v>
      </c>
      <c r="F248" s="211" t="s">
        <v>133</v>
      </c>
      <c r="G248" s="212"/>
      <c r="AO248" s="210"/>
    </row>
    <row r="249" spans="1:41" s="211" customFormat="1" ht="7.5">
      <c r="A249" s="211" t="s">
        <v>17</v>
      </c>
      <c r="B249" s="212">
        <v>320</v>
      </c>
      <c r="C249" s="212">
        <v>160</v>
      </c>
      <c r="D249" s="212">
        <v>320</v>
      </c>
      <c r="E249" s="212">
        <v>160</v>
      </c>
      <c r="F249" s="211" t="s">
        <v>126</v>
      </c>
      <c r="G249" s="212"/>
      <c r="AO249" s="210"/>
    </row>
    <row r="250" spans="1:41" s="211" customFormat="1" ht="7.5">
      <c r="A250" s="211" t="s">
        <v>18</v>
      </c>
      <c r="B250" s="212">
        <v>339</v>
      </c>
      <c r="C250" s="212">
        <v>169</v>
      </c>
      <c r="D250" s="212">
        <v>339</v>
      </c>
      <c r="E250" s="212">
        <v>169</v>
      </c>
      <c r="F250" s="211" t="s">
        <v>126</v>
      </c>
      <c r="G250" s="212"/>
      <c r="AO250" s="210"/>
    </row>
    <row r="251" spans="1:41" s="211" customFormat="1" ht="7.5">
      <c r="A251" s="211" t="s">
        <v>19</v>
      </c>
      <c r="B251" s="212">
        <v>311</v>
      </c>
      <c r="C251" s="212">
        <v>156</v>
      </c>
      <c r="D251" s="212">
        <v>311</v>
      </c>
      <c r="E251" s="212">
        <v>156</v>
      </c>
      <c r="F251" s="211" t="s">
        <v>126</v>
      </c>
      <c r="G251" s="212"/>
      <c r="AO251" s="210"/>
    </row>
    <row r="252" spans="1:41" s="211" customFormat="1" ht="7.5">
      <c r="A252" s="211" t="s">
        <v>20</v>
      </c>
      <c r="B252" s="212">
        <v>137</v>
      </c>
      <c r="C252" s="212">
        <v>68</v>
      </c>
      <c r="D252" s="212">
        <v>137</v>
      </c>
      <c r="E252" s="212">
        <v>68</v>
      </c>
      <c r="F252" s="211" t="s">
        <v>126</v>
      </c>
      <c r="G252" s="212"/>
      <c r="AO252" s="210"/>
    </row>
    <row r="253" spans="1:41" s="211" customFormat="1" ht="7.5">
      <c r="A253" s="211" t="s">
        <v>21</v>
      </c>
      <c r="B253" s="212">
        <v>508</v>
      </c>
      <c r="C253" s="212">
        <v>254</v>
      </c>
      <c r="D253" s="212">
        <v>508</v>
      </c>
      <c r="E253" s="212">
        <v>254</v>
      </c>
      <c r="F253" s="211" t="s">
        <v>126</v>
      </c>
      <c r="G253" s="212"/>
      <c r="AO253" s="210"/>
    </row>
    <row r="254" spans="1:41" s="211" customFormat="1" ht="7.5">
      <c r="A254" s="211" t="s">
        <v>22</v>
      </c>
      <c r="B254" s="212">
        <v>204</v>
      </c>
      <c r="C254" s="212">
        <v>102</v>
      </c>
      <c r="D254" s="212">
        <v>204</v>
      </c>
      <c r="E254" s="212">
        <v>102</v>
      </c>
      <c r="F254" s="211" t="s">
        <v>126</v>
      </c>
      <c r="G254" s="212"/>
      <c r="AO254" s="210"/>
    </row>
    <row r="255" spans="1:41" s="211" customFormat="1" ht="7.5">
      <c r="A255" s="211" t="s">
        <v>23</v>
      </c>
      <c r="B255" s="212">
        <v>148</v>
      </c>
      <c r="C255" s="212">
        <v>74</v>
      </c>
      <c r="D255" s="212">
        <v>148</v>
      </c>
      <c r="E255" s="212">
        <v>74</v>
      </c>
      <c r="F255" s="211" t="s">
        <v>126</v>
      </c>
      <c r="G255" s="212"/>
      <c r="AO255" s="210"/>
    </row>
    <row r="256" spans="1:41" s="211" customFormat="1" ht="7.5">
      <c r="A256" s="211" t="s">
        <v>24</v>
      </c>
      <c r="B256" s="212"/>
      <c r="C256" s="212">
        <v>282</v>
      </c>
      <c r="D256" s="212"/>
      <c r="E256" s="212">
        <v>282</v>
      </c>
      <c r="F256" s="211" t="s">
        <v>126</v>
      </c>
      <c r="G256" s="212"/>
      <c r="AO256" s="210"/>
    </row>
    <row r="257" spans="1:41" s="211" customFormat="1" ht="7.5">
      <c r="A257" s="211" t="s">
        <v>135</v>
      </c>
      <c r="B257" s="212">
        <v>33</v>
      </c>
      <c r="C257" s="212">
        <v>16</v>
      </c>
      <c r="D257" s="212">
        <v>33</v>
      </c>
      <c r="E257" s="212">
        <v>16</v>
      </c>
      <c r="F257" s="211" t="s">
        <v>126</v>
      </c>
      <c r="G257" s="212"/>
      <c r="AO257" s="210"/>
    </row>
    <row r="258" spans="1:41" s="211" customFormat="1" ht="7.5">
      <c r="A258" s="211" t="s">
        <v>25</v>
      </c>
      <c r="B258" s="212">
        <v>475</v>
      </c>
      <c r="C258" s="212">
        <v>237</v>
      </c>
      <c r="D258" s="212">
        <v>475</v>
      </c>
      <c r="E258" s="212">
        <v>237</v>
      </c>
      <c r="F258" s="211" t="s">
        <v>126</v>
      </c>
      <c r="G258" s="212"/>
      <c r="AO258" s="210"/>
    </row>
    <row r="259" spans="1:41" s="211" customFormat="1" ht="7.5">
      <c r="A259" s="211" t="s">
        <v>26</v>
      </c>
      <c r="B259" s="212">
        <v>638</v>
      </c>
      <c r="C259" s="212">
        <v>319</v>
      </c>
      <c r="D259" s="212">
        <v>638</v>
      </c>
      <c r="E259" s="212">
        <v>319</v>
      </c>
      <c r="F259" s="211" t="s">
        <v>126</v>
      </c>
      <c r="G259" s="212"/>
      <c r="AO259" s="210"/>
    </row>
    <row r="260" spans="1:41" s="211" customFormat="1" ht="7.5">
      <c r="A260" s="211" t="s">
        <v>27</v>
      </c>
      <c r="B260" s="212">
        <f>D260*$AG$5</f>
        <v>1520</v>
      </c>
      <c r="C260" s="212">
        <f>E260*$AG$5</f>
        <v>760</v>
      </c>
      <c r="D260" s="212">
        <v>38</v>
      </c>
      <c r="E260" s="212">
        <v>19</v>
      </c>
      <c r="F260" s="211" t="s">
        <v>133</v>
      </c>
      <c r="G260" s="212"/>
      <c r="AO260" s="210"/>
    </row>
    <row r="261" spans="1:41" s="211" customFormat="1" ht="7.5">
      <c r="A261" s="211" t="s">
        <v>28</v>
      </c>
      <c r="B261" s="212">
        <f>D261*$AG$5</f>
        <v>1600</v>
      </c>
      <c r="C261" s="212">
        <f t="shared" ref="C261:C273" si="22">E261*$AG$5</f>
        <v>800</v>
      </c>
      <c r="D261" s="212">
        <v>40</v>
      </c>
      <c r="E261" s="212">
        <v>20</v>
      </c>
      <c r="F261" s="211" t="s">
        <v>133</v>
      </c>
      <c r="G261" s="212"/>
      <c r="AO261" s="210"/>
    </row>
    <row r="262" spans="1:41" s="211" customFormat="1" ht="7.5">
      <c r="A262" s="211" t="s">
        <v>29</v>
      </c>
      <c r="B262" s="212">
        <f t="shared" ref="B262:B273" si="23">D262*$AG$5</f>
        <v>1520</v>
      </c>
      <c r="C262" s="212">
        <f t="shared" si="22"/>
        <v>760</v>
      </c>
      <c r="D262" s="212">
        <v>38</v>
      </c>
      <c r="E262" s="212">
        <v>19</v>
      </c>
      <c r="F262" s="211" t="s">
        <v>133</v>
      </c>
      <c r="G262" s="212"/>
      <c r="AO262" s="210"/>
    </row>
    <row r="263" spans="1:41" s="211" customFormat="1" ht="7.5">
      <c r="A263" s="211" t="s">
        <v>30</v>
      </c>
      <c r="B263" s="212">
        <f t="shared" si="23"/>
        <v>1920</v>
      </c>
      <c r="C263" s="212">
        <f t="shared" si="22"/>
        <v>960</v>
      </c>
      <c r="D263" s="212">
        <v>48</v>
      </c>
      <c r="E263" s="212">
        <v>24</v>
      </c>
      <c r="F263" s="211" t="s">
        <v>133</v>
      </c>
      <c r="G263" s="212"/>
      <c r="AO263" s="210"/>
    </row>
    <row r="264" spans="1:41" s="211" customFormat="1" ht="7.5">
      <c r="A264" s="211" t="s">
        <v>31</v>
      </c>
      <c r="B264" s="212">
        <f t="shared" si="23"/>
        <v>1720</v>
      </c>
      <c r="C264" s="212">
        <f t="shared" si="22"/>
        <v>840</v>
      </c>
      <c r="D264" s="212">
        <v>43</v>
      </c>
      <c r="E264" s="212">
        <v>21</v>
      </c>
      <c r="F264" s="211" t="s">
        <v>133</v>
      </c>
      <c r="G264" s="212"/>
      <c r="AO264" s="210"/>
    </row>
    <row r="265" spans="1:41" s="211" customFormat="1" ht="7.5">
      <c r="A265" s="211" t="s">
        <v>32</v>
      </c>
      <c r="B265" s="212">
        <f t="shared" si="23"/>
        <v>1440</v>
      </c>
      <c r="C265" s="212">
        <f t="shared" si="22"/>
        <v>720</v>
      </c>
      <c r="D265" s="212">
        <v>36</v>
      </c>
      <c r="E265" s="212">
        <v>18</v>
      </c>
      <c r="F265" s="211" t="s">
        <v>133</v>
      </c>
      <c r="G265" s="212"/>
      <c r="AO265" s="210"/>
    </row>
    <row r="266" spans="1:41" s="211" customFormat="1" ht="7.5">
      <c r="A266" s="211" t="s">
        <v>136</v>
      </c>
      <c r="B266" s="212">
        <f t="shared" si="23"/>
        <v>1480</v>
      </c>
      <c r="C266" s="212">
        <f t="shared" si="22"/>
        <v>760</v>
      </c>
      <c r="D266" s="212">
        <v>37</v>
      </c>
      <c r="E266" s="212">
        <v>19</v>
      </c>
      <c r="F266" s="211" t="s">
        <v>133</v>
      </c>
      <c r="G266" s="212"/>
      <c r="AO266" s="210"/>
    </row>
    <row r="267" spans="1:41" s="211" customFormat="1" ht="7.5">
      <c r="A267" s="211" t="s">
        <v>137</v>
      </c>
      <c r="B267" s="212">
        <f t="shared" si="23"/>
        <v>1400</v>
      </c>
      <c r="C267" s="212">
        <f t="shared" si="22"/>
        <v>720</v>
      </c>
      <c r="D267" s="212">
        <v>35</v>
      </c>
      <c r="E267" s="212">
        <v>18</v>
      </c>
      <c r="F267" s="211" t="s">
        <v>133</v>
      </c>
      <c r="G267" s="212"/>
      <c r="AO267" s="210"/>
    </row>
    <row r="268" spans="1:41" s="211" customFormat="1" ht="7.5">
      <c r="A268" s="211" t="s">
        <v>138</v>
      </c>
      <c r="B268" s="212">
        <f t="shared" si="23"/>
        <v>1480</v>
      </c>
      <c r="C268" s="212">
        <f t="shared" si="22"/>
        <v>760</v>
      </c>
      <c r="D268" s="212">
        <v>37</v>
      </c>
      <c r="E268" s="212">
        <v>19</v>
      </c>
      <c r="F268" s="211" t="s">
        <v>133</v>
      </c>
      <c r="G268" s="212"/>
      <c r="AO268" s="210"/>
    </row>
    <row r="269" spans="1:41" s="211" customFormat="1" ht="7.5">
      <c r="A269" s="211" t="s">
        <v>139</v>
      </c>
      <c r="B269" s="212">
        <f t="shared" si="23"/>
        <v>1400</v>
      </c>
      <c r="C269" s="212">
        <f t="shared" si="22"/>
        <v>720</v>
      </c>
      <c r="D269" s="212">
        <v>35</v>
      </c>
      <c r="E269" s="212">
        <v>18</v>
      </c>
      <c r="F269" s="211" t="s">
        <v>133</v>
      </c>
      <c r="G269" s="212"/>
      <c r="AO269" s="210"/>
    </row>
    <row r="270" spans="1:41" s="211" customFormat="1" ht="7.5">
      <c r="A270" s="211" t="s">
        <v>140</v>
      </c>
      <c r="B270" s="212">
        <f t="shared" si="23"/>
        <v>1480</v>
      </c>
      <c r="C270" s="212">
        <f t="shared" si="22"/>
        <v>760</v>
      </c>
      <c r="D270" s="212">
        <v>37</v>
      </c>
      <c r="E270" s="212">
        <v>19</v>
      </c>
      <c r="F270" s="211" t="s">
        <v>133</v>
      </c>
      <c r="G270" s="212"/>
      <c r="AO270" s="210"/>
    </row>
    <row r="271" spans="1:41" s="211" customFormat="1" ht="7.5">
      <c r="A271" s="211" t="s">
        <v>141</v>
      </c>
      <c r="B271" s="212">
        <f t="shared" si="23"/>
        <v>1400</v>
      </c>
      <c r="C271" s="212">
        <f t="shared" si="22"/>
        <v>720</v>
      </c>
      <c r="D271" s="212">
        <v>35</v>
      </c>
      <c r="E271" s="212">
        <v>18</v>
      </c>
      <c r="F271" s="211" t="s">
        <v>133</v>
      </c>
      <c r="G271" s="212"/>
      <c r="AO271" s="210"/>
    </row>
    <row r="272" spans="1:41" s="211" customFormat="1" ht="7.5">
      <c r="A272" s="211" t="s">
        <v>142</v>
      </c>
      <c r="B272" s="212">
        <f t="shared" si="23"/>
        <v>1480</v>
      </c>
      <c r="C272" s="212">
        <f t="shared" si="22"/>
        <v>760</v>
      </c>
      <c r="D272" s="212">
        <v>37</v>
      </c>
      <c r="E272" s="212">
        <v>19</v>
      </c>
      <c r="F272" s="211" t="s">
        <v>133</v>
      </c>
      <c r="G272" s="212"/>
      <c r="AO272" s="210"/>
    </row>
    <row r="273" spans="1:42" s="211" customFormat="1" ht="7.5">
      <c r="A273" s="211" t="s">
        <v>143</v>
      </c>
      <c r="B273" s="212">
        <f t="shared" si="23"/>
        <v>1400</v>
      </c>
      <c r="C273" s="212">
        <f t="shared" si="22"/>
        <v>720</v>
      </c>
      <c r="D273" s="212">
        <v>35</v>
      </c>
      <c r="E273" s="212">
        <v>18</v>
      </c>
      <c r="F273" s="211" t="s">
        <v>133</v>
      </c>
      <c r="G273" s="212"/>
      <c r="AO273" s="210"/>
    </row>
    <row r="274" spans="1:42" s="211" customFormat="1" ht="7.5">
      <c r="AO274" s="210"/>
    </row>
    <row r="275" spans="1:42" s="211" customFormat="1" ht="7.5">
      <c r="A275" s="211" t="s">
        <v>115</v>
      </c>
      <c r="B275" s="211" t="s">
        <v>144</v>
      </c>
      <c r="AO275" s="210"/>
    </row>
    <row r="276" spans="1:42" s="211" customFormat="1" ht="7.5">
      <c r="A276" s="211" t="s">
        <v>116</v>
      </c>
      <c r="B276" s="211">
        <v>0</v>
      </c>
      <c r="C276" s="211" t="b">
        <v>0</v>
      </c>
      <c r="D276" s="211" t="b">
        <v>0</v>
      </c>
      <c r="E276" s="211" t="b">
        <v>0</v>
      </c>
      <c r="F276" s="211">
        <v>0</v>
      </c>
      <c r="G276" s="211">
        <v>0</v>
      </c>
      <c r="AO276" s="210"/>
    </row>
    <row r="277" spans="1:42" s="211" customFormat="1" ht="7.5">
      <c r="A277" s="211" t="s">
        <v>117</v>
      </c>
      <c r="AO277" s="210"/>
    </row>
    <row r="278" spans="1:42" s="211" customFormat="1" ht="7.5">
      <c r="A278" s="211" t="s">
        <v>118</v>
      </c>
      <c r="AO278" s="210"/>
    </row>
    <row r="279" spans="1:42" s="211" customFormat="1" ht="7.5">
      <c r="A279" s="211" t="s">
        <v>119</v>
      </c>
      <c r="AO279" s="210"/>
    </row>
    <row r="280" spans="1:42" s="211" customFormat="1" ht="7.5">
      <c r="A280" s="211" t="s">
        <v>120</v>
      </c>
      <c r="AO280" s="210"/>
    </row>
    <row r="281" spans="1:42" s="211" customFormat="1" ht="7.5">
      <c r="A281" s="211" t="s">
        <v>121</v>
      </c>
      <c r="AO281" s="210"/>
    </row>
    <row r="282" spans="1:42" s="211" customFormat="1" ht="7.5">
      <c r="A282" s="211" t="s">
        <v>122</v>
      </c>
      <c r="AO282" s="210"/>
    </row>
    <row r="283" spans="1:42">
      <c r="AO283" s="210"/>
      <c r="AP283" s="12"/>
    </row>
    <row r="284" spans="1:42" ht="5.15" customHeight="1">
      <c r="A284" s="214" t="s">
        <v>231</v>
      </c>
    </row>
    <row r="285" spans="1:42" ht="5.15" customHeight="1">
      <c r="A285" s="214" t="s">
        <v>232</v>
      </c>
    </row>
    <row r="286" spans="1:42" ht="5.15" customHeight="1">
      <c r="A286" s="214"/>
    </row>
    <row r="287" spans="1:42" ht="5.15" customHeight="1">
      <c r="A287" s="214" t="s">
        <v>233</v>
      </c>
    </row>
    <row r="288" spans="1:42" ht="5.15" customHeight="1">
      <c r="A288" s="214" t="s">
        <v>234</v>
      </c>
    </row>
    <row r="289" spans="1:1" ht="5.15" customHeight="1">
      <c r="A289" s="214" t="s">
        <v>235</v>
      </c>
    </row>
    <row r="290" spans="1:1" ht="5.15" customHeight="1">
      <c r="A290" s="214" t="s">
        <v>236</v>
      </c>
    </row>
    <row r="291" spans="1:1" ht="5.15" customHeight="1">
      <c r="A291" s="214" t="s">
        <v>237</v>
      </c>
    </row>
    <row r="292" spans="1:1" ht="5.15" customHeight="1">
      <c r="A292" s="214" t="s">
        <v>238</v>
      </c>
    </row>
    <row r="293" spans="1:1" ht="5.15" customHeight="1">
      <c r="A293" s="214" t="s">
        <v>239</v>
      </c>
    </row>
    <row r="294" spans="1:1" ht="5.15" customHeight="1">
      <c r="A294" s="214" t="s">
        <v>241</v>
      </c>
    </row>
    <row r="295" spans="1:1" ht="5.15" customHeight="1">
      <c r="A295" s="214" t="s">
        <v>242</v>
      </c>
    </row>
    <row r="296" spans="1:1" ht="5.15" customHeight="1">
      <c r="A296" s="214" t="s">
        <v>243</v>
      </c>
    </row>
    <row r="297" spans="1:1" ht="5.15" customHeight="1">
      <c r="A297" s="214" t="s">
        <v>244</v>
      </c>
    </row>
    <row r="298" spans="1:1" ht="5.15" customHeight="1">
      <c r="A298" s="214" t="s">
        <v>245</v>
      </c>
    </row>
    <row r="299" spans="1:1" ht="5.15" customHeight="1">
      <c r="A299" s="214" t="s">
        <v>240</v>
      </c>
    </row>
    <row r="300" spans="1:1" ht="5.15" customHeight="1">
      <c r="A300" s="214"/>
    </row>
    <row r="301" spans="1:1" ht="5.15" customHeight="1">
      <c r="A301" s="214" t="s">
        <v>233</v>
      </c>
    </row>
    <row r="302" spans="1:1" ht="5.15" customHeight="1">
      <c r="A302" s="214" t="s">
        <v>234</v>
      </c>
    </row>
    <row r="303" spans="1:1" ht="5.15" customHeight="1">
      <c r="A303" s="214" t="s">
        <v>241</v>
      </c>
    </row>
    <row r="304" spans="1:1" ht="5.15" customHeight="1">
      <c r="A304" s="214" t="s">
        <v>242</v>
      </c>
    </row>
    <row r="305" spans="1:1" ht="5.15" customHeight="1">
      <c r="A305" s="214" t="s">
        <v>243</v>
      </c>
    </row>
    <row r="306" spans="1:1" ht="5.15" customHeight="1">
      <c r="A306" s="214" t="s">
        <v>244</v>
      </c>
    </row>
    <row r="307" spans="1:1" ht="5.15" customHeight="1">
      <c r="A307" s="214" t="s">
        <v>245</v>
      </c>
    </row>
    <row r="308" spans="1:1" ht="5.15" customHeight="1">
      <c r="A308" s="211"/>
    </row>
    <row r="309" spans="1:1" ht="5.15" customHeight="1">
      <c r="A309" s="214" t="s">
        <v>438</v>
      </c>
    </row>
    <row r="310" spans="1:1" ht="5.15" customHeight="1">
      <c r="A310" s="214" t="s">
        <v>439</v>
      </c>
    </row>
    <row r="311" spans="1:1" ht="5.15" customHeight="1">
      <c r="A311" s="214"/>
    </row>
    <row r="312" spans="1:1" ht="5.15" customHeight="1">
      <c r="A312" s="214" t="s">
        <v>440</v>
      </c>
    </row>
    <row r="313" spans="1:1" ht="5.15" customHeight="1">
      <c r="A313" s="214" t="s">
        <v>441</v>
      </c>
    </row>
    <row r="314" spans="1:1" ht="5.15" customHeight="1">
      <c r="A314" s="214" t="s">
        <v>442</v>
      </c>
    </row>
    <row r="316" spans="1:1" ht="5" customHeight="1">
      <c r="A316" s="211" t="s">
        <v>361</v>
      </c>
    </row>
    <row r="317" spans="1:1" ht="5" customHeight="1">
      <c r="A317" s="211" t="s">
        <v>1</v>
      </c>
    </row>
    <row r="318" spans="1:1" ht="5" customHeight="1">
      <c r="A318" s="211" t="s">
        <v>362</v>
      </c>
    </row>
    <row r="319" spans="1:1" ht="5" customHeight="1">
      <c r="A319" s="211" t="s">
        <v>359</v>
      </c>
    </row>
    <row r="321" spans="1:42" s="211" customFormat="1" ht="5">
      <c r="A321" s="211" t="s">
        <v>299</v>
      </c>
      <c r="AO321" s="298"/>
      <c r="AP321" s="299"/>
    </row>
    <row r="322" spans="1:42" s="211" customFormat="1" ht="5">
      <c r="A322" s="211" t="s">
        <v>300</v>
      </c>
      <c r="AO322" s="298"/>
      <c r="AP322" s="299"/>
    </row>
    <row r="323" spans="1:42" s="211" customFormat="1" ht="5">
      <c r="A323" s="211" t="s">
        <v>297</v>
      </c>
      <c r="AO323" s="298"/>
      <c r="AP323" s="299"/>
    </row>
    <row r="325" spans="1:42" s="211" customFormat="1" ht="5">
      <c r="A325" s="211" t="s">
        <v>443</v>
      </c>
      <c r="AO325" s="298"/>
      <c r="AP325" s="299"/>
    </row>
    <row r="326" spans="1:42" s="211" customFormat="1" ht="5">
      <c r="A326" s="211" t="s">
        <v>444</v>
      </c>
      <c r="AO326" s="298"/>
      <c r="AP326" s="299"/>
    </row>
    <row r="327" spans="1:42" s="211" customFormat="1" ht="5">
      <c r="A327" s="211" t="s">
        <v>445</v>
      </c>
      <c r="AO327" s="298"/>
      <c r="AP327" s="299"/>
    </row>
  </sheetData>
  <sheetProtection formatCells="0" formatColumns="0" formatRows="0" insertColumns="0" insertRows="0" autoFilter="0"/>
  <mergeCells count="721">
    <mergeCell ref="L225:P225"/>
    <mergeCell ref="Q225:T225"/>
    <mergeCell ref="U225:AA225"/>
    <mergeCell ref="AB225:AD225"/>
    <mergeCell ref="AE225:AF225"/>
    <mergeCell ref="AH225:AI225"/>
    <mergeCell ref="AK225:AL225"/>
    <mergeCell ref="A232:AM232"/>
    <mergeCell ref="A235:AM235"/>
    <mergeCell ref="A227:F227"/>
    <mergeCell ref="G227:K227"/>
    <mergeCell ref="L227:P227"/>
    <mergeCell ref="Q227:T227"/>
    <mergeCell ref="U227:AA227"/>
    <mergeCell ref="AB227:AG227"/>
    <mergeCell ref="AH227:AJ227"/>
    <mergeCell ref="AK227:AM227"/>
    <mergeCell ref="Q226:T226"/>
    <mergeCell ref="U226:AA226"/>
    <mergeCell ref="AB226:AD226"/>
    <mergeCell ref="AE226:AF226"/>
    <mergeCell ref="AH226:AI226"/>
    <mergeCell ref="AK226:AL226"/>
    <mergeCell ref="B226:F226"/>
    <mergeCell ref="G226:K226"/>
    <mergeCell ref="L226:P226"/>
    <mergeCell ref="AH223:AI223"/>
    <mergeCell ref="AK223:AL223"/>
    <mergeCell ref="B224:F224"/>
    <mergeCell ref="G224:K224"/>
    <mergeCell ref="L224:P224"/>
    <mergeCell ref="Q224:T224"/>
    <mergeCell ref="U224:AA224"/>
    <mergeCell ref="AB224:AD224"/>
    <mergeCell ref="AE224:AF224"/>
    <mergeCell ref="AH224:AI224"/>
    <mergeCell ref="Q223:T223"/>
    <mergeCell ref="U223:AA223"/>
    <mergeCell ref="AB223:AD223"/>
    <mergeCell ref="AE223:AF223"/>
    <mergeCell ref="B222:F222"/>
    <mergeCell ref="G222:K222"/>
    <mergeCell ref="L222:P222"/>
    <mergeCell ref="Q222:T222"/>
    <mergeCell ref="U222:AA222"/>
    <mergeCell ref="AB222:AD222"/>
    <mergeCell ref="AK224:AL224"/>
    <mergeCell ref="B225:F225"/>
    <mergeCell ref="G225:K225"/>
    <mergeCell ref="AI217:AM217"/>
    <mergeCell ref="B221:F221"/>
    <mergeCell ref="G221:K221"/>
    <mergeCell ref="L221:P221"/>
    <mergeCell ref="Q221:T221"/>
    <mergeCell ref="U221:AA221"/>
    <mergeCell ref="AB221:AG221"/>
    <mergeCell ref="AH221:AJ221"/>
    <mergeCell ref="AK221:AM221"/>
    <mergeCell ref="A217:I217"/>
    <mergeCell ref="J217:N217"/>
    <mergeCell ref="O217:Q217"/>
    <mergeCell ref="R217:U217"/>
    <mergeCell ref="V217:AA217"/>
    <mergeCell ref="AB217:AH217"/>
    <mergeCell ref="AE222:AF222"/>
    <mergeCell ref="AH222:AI222"/>
    <mergeCell ref="AK222:AL222"/>
    <mergeCell ref="B223:F223"/>
    <mergeCell ref="G223:K223"/>
    <mergeCell ref="L223:P223"/>
    <mergeCell ref="AI214:AK214"/>
    <mergeCell ref="AL214:AM214"/>
    <mergeCell ref="AB216:AD216"/>
    <mergeCell ref="AE216:AF216"/>
    <mergeCell ref="AG216:AH216"/>
    <mergeCell ref="AI216:AK216"/>
    <mergeCell ref="AL216:AM216"/>
    <mergeCell ref="B216:E216"/>
    <mergeCell ref="F216:I216"/>
    <mergeCell ref="J216:N216"/>
    <mergeCell ref="O216:Q216"/>
    <mergeCell ref="R216:U216"/>
    <mergeCell ref="V216:AA216"/>
    <mergeCell ref="B215:E215"/>
    <mergeCell ref="F215:I215"/>
    <mergeCell ref="J215:N215"/>
    <mergeCell ref="O215:Q215"/>
    <mergeCell ref="R215:U215"/>
    <mergeCell ref="V215:AA215"/>
    <mergeCell ref="AB215:AD215"/>
    <mergeCell ref="AE215:AF215"/>
    <mergeCell ref="AG215:AH215"/>
    <mergeCell ref="AI215:AK215"/>
    <mergeCell ref="AL215:AM215"/>
    <mergeCell ref="B214:E214"/>
    <mergeCell ref="F214:I214"/>
    <mergeCell ref="J214:N214"/>
    <mergeCell ref="O214:Q214"/>
    <mergeCell ref="R214:U214"/>
    <mergeCell ref="V214:AA214"/>
    <mergeCell ref="AB214:AD214"/>
    <mergeCell ref="AE214:AF214"/>
    <mergeCell ref="AG214:AH214"/>
    <mergeCell ref="AG212:AH212"/>
    <mergeCell ref="AI212:AK212"/>
    <mergeCell ref="AL212:AM212"/>
    <mergeCell ref="B213:E213"/>
    <mergeCell ref="F213:I213"/>
    <mergeCell ref="J213:N213"/>
    <mergeCell ref="O213:Q213"/>
    <mergeCell ref="R213:U213"/>
    <mergeCell ref="V213:AA213"/>
    <mergeCell ref="AB213:AD213"/>
    <mergeCell ref="B212:E212"/>
    <mergeCell ref="F212:I212"/>
    <mergeCell ref="J212:N212"/>
    <mergeCell ref="O212:Q212"/>
    <mergeCell ref="R212:U212"/>
    <mergeCell ref="V212:AA212"/>
    <mergeCell ref="AB212:AD212"/>
    <mergeCell ref="AE212:AF212"/>
    <mergeCell ref="AE213:AF213"/>
    <mergeCell ref="AG213:AH213"/>
    <mergeCell ref="AI213:AK213"/>
    <mergeCell ref="AL213:AM213"/>
    <mergeCell ref="F211:I211"/>
    <mergeCell ref="J211:N211"/>
    <mergeCell ref="O211:Q211"/>
    <mergeCell ref="R211:U211"/>
    <mergeCell ref="V211:AA211"/>
    <mergeCell ref="A205:F205"/>
    <mergeCell ref="G205:K205"/>
    <mergeCell ref="L205:P205"/>
    <mergeCell ref="Q205:T205"/>
    <mergeCell ref="U205:AA205"/>
    <mergeCell ref="AB205:AG205"/>
    <mergeCell ref="AH205:AJ205"/>
    <mergeCell ref="AK205:AM205"/>
    <mergeCell ref="AB211:AH211"/>
    <mergeCell ref="AI211:AM211"/>
    <mergeCell ref="AH203:AI203"/>
    <mergeCell ref="AK203:AL203"/>
    <mergeCell ref="B204:F204"/>
    <mergeCell ref="G204:K204"/>
    <mergeCell ref="L204:P204"/>
    <mergeCell ref="Q204:T204"/>
    <mergeCell ref="U204:AA204"/>
    <mergeCell ref="AB204:AD204"/>
    <mergeCell ref="AE204:AF204"/>
    <mergeCell ref="AH204:AI204"/>
    <mergeCell ref="AK204:AL204"/>
    <mergeCell ref="B203:F203"/>
    <mergeCell ref="G203:K203"/>
    <mergeCell ref="L203:P203"/>
    <mergeCell ref="Q203:T203"/>
    <mergeCell ref="U203:AA203"/>
    <mergeCell ref="AB203:AD203"/>
    <mergeCell ref="AE203:AF203"/>
    <mergeCell ref="B211:E211"/>
    <mergeCell ref="B202:F202"/>
    <mergeCell ref="G202:K202"/>
    <mergeCell ref="L202:P202"/>
    <mergeCell ref="Q202:T202"/>
    <mergeCell ref="U202:AA202"/>
    <mergeCell ref="AB202:AD202"/>
    <mergeCell ref="B201:F201"/>
    <mergeCell ref="G201:K201"/>
    <mergeCell ref="L201:P201"/>
    <mergeCell ref="Q201:T201"/>
    <mergeCell ref="U201:AA201"/>
    <mergeCell ref="AB201:AG201"/>
    <mergeCell ref="AH201:AJ201"/>
    <mergeCell ref="AK201:AM201"/>
    <mergeCell ref="AE202:AF202"/>
    <mergeCell ref="AH202:AI202"/>
    <mergeCell ref="AK202:AL202"/>
    <mergeCell ref="AB196:AD196"/>
    <mergeCell ref="AE196:AF196"/>
    <mergeCell ref="AG196:AH196"/>
    <mergeCell ref="AI196:AK196"/>
    <mergeCell ref="AL196:AM196"/>
    <mergeCell ref="AI197:AM197"/>
    <mergeCell ref="AB197:AH197"/>
    <mergeCell ref="A197:I197"/>
    <mergeCell ref="J197:N197"/>
    <mergeCell ref="O197:Q197"/>
    <mergeCell ref="R197:U197"/>
    <mergeCell ref="V197:AA197"/>
    <mergeCell ref="B196:E196"/>
    <mergeCell ref="F196:I196"/>
    <mergeCell ref="J196:N196"/>
    <mergeCell ref="O196:Q196"/>
    <mergeCell ref="R196:U196"/>
    <mergeCell ref="V196:AA196"/>
    <mergeCell ref="V195:AA195"/>
    <mergeCell ref="AB195:AD195"/>
    <mergeCell ref="AE195:AF195"/>
    <mergeCell ref="AG195:AH195"/>
    <mergeCell ref="AI195:AK195"/>
    <mergeCell ref="AL195:AM195"/>
    <mergeCell ref="AB194:AD194"/>
    <mergeCell ref="AE194:AF194"/>
    <mergeCell ref="AG194:AH194"/>
    <mergeCell ref="AI194:AK194"/>
    <mergeCell ref="AL194:AM194"/>
    <mergeCell ref="V194:AA194"/>
    <mergeCell ref="B195:E195"/>
    <mergeCell ref="F195:I195"/>
    <mergeCell ref="J195:N195"/>
    <mergeCell ref="O195:Q195"/>
    <mergeCell ref="R195:U195"/>
    <mergeCell ref="B194:E194"/>
    <mergeCell ref="F194:I194"/>
    <mergeCell ref="J194:N194"/>
    <mergeCell ref="O194:Q194"/>
    <mergeCell ref="R194:U194"/>
    <mergeCell ref="AK187:AM187"/>
    <mergeCell ref="B193:E193"/>
    <mergeCell ref="F193:I193"/>
    <mergeCell ref="J193:N193"/>
    <mergeCell ref="O193:Q193"/>
    <mergeCell ref="R193:U193"/>
    <mergeCell ref="V193:AA193"/>
    <mergeCell ref="AB193:AH193"/>
    <mergeCell ref="AI193:AM193"/>
    <mergeCell ref="A187:F187"/>
    <mergeCell ref="G187:K187"/>
    <mergeCell ref="L187:P187"/>
    <mergeCell ref="Q187:T187"/>
    <mergeCell ref="U187:AA187"/>
    <mergeCell ref="AB187:AG187"/>
    <mergeCell ref="AH187:AJ187"/>
    <mergeCell ref="AH186:AI186"/>
    <mergeCell ref="AK186:AL186"/>
    <mergeCell ref="AE185:AF185"/>
    <mergeCell ref="AH185:AI185"/>
    <mergeCell ref="AK185:AL185"/>
    <mergeCell ref="B186:F186"/>
    <mergeCell ref="G186:K186"/>
    <mergeCell ref="L186:P186"/>
    <mergeCell ref="Q186:T186"/>
    <mergeCell ref="AE186:AF186"/>
    <mergeCell ref="B185:F185"/>
    <mergeCell ref="G185:K185"/>
    <mergeCell ref="L185:P185"/>
    <mergeCell ref="Q185:T185"/>
    <mergeCell ref="AB186:AD186"/>
    <mergeCell ref="AB185:AD185"/>
    <mergeCell ref="U186:AA186"/>
    <mergeCell ref="U185:AA185"/>
    <mergeCell ref="AK183:AL183"/>
    <mergeCell ref="B184:F184"/>
    <mergeCell ref="G184:K184"/>
    <mergeCell ref="L184:P184"/>
    <mergeCell ref="Q184:T184"/>
    <mergeCell ref="AE184:AF184"/>
    <mergeCell ref="AH184:AI184"/>
    <mergeCell ref="AK184:AL184"/>
    <mergeCell ref="AH182:AI182"/>
    <mergeCell ref="AK182:AL182"/>
    <mergeCell ref="B183:F183"/>
    <mergeCell ref="G183:K183"/>
    <mergeCell ref="L183:P183"/>
    <mergeCell ref="Q183:T183"/>
    <mergeCell ref="AE183:AF183"/>
    <mergeCell ref="AH183:AI183"/>
    <mergeCell ref="AB184:AD184"/>
    <mergeCell ref="AB183:AD183"/>
    <mergeCell ref="U184:AA184"/>
    <mergeCell ref="U183:AA183"/>
    <mergeCell ref="AH181:AI181"/>
    <mergeCell ref="AK181:AL181"/>
    <mergeCell ref="B182:F182"/>
    <mergeCell ref="G182:K182"/>
    <mergeCell ref="L182:P182"/>
    <mergeCell ref="Q182:T182"/>
    <mergeCell ref="AE182:AF182"/>
    <mergeCell ref="B181:F181"/>
    <mergeCell ref="G181:K181"/>
    <mergeCell ref="L181:P181"/>
    <mergeCell ref="Q181:T181"/>
    <mergeCell ref="AB182:AD182"/>
    <mergeCell ref="AB181:AD181"/>
    <mergeCell ref="U182:AA182"/>
    <mergeCell ref="U181:AA181"/>
    <mergeCell ref="AE181:AF181"/>
    <mergeCell ref="AK179:AL179"/>
    <mergeCell ref="B180:F180"/>
    <mergeCell ref="G180:K180"/>
    <mergeCell ref="L180:P180"/>
    <mergeCell ref="Q180:T180"/>
    <mergeCell ref="AE180:AF180"/>
    <mergeCell ref="AH180:AI180"/>
    <mergeCell ref="AK180:AL180"/>
    <mergeCell ref="AH178:AI178"/>
    <mergeCell ref="AK178:AL178"/>
    <mergeCell ref="B179:F179"/>
    <mergeCell ref="G179:K179"/>
    <mergeCell ref="L179:P179"/>
    <mergeCell ref="Q179:T179"/>
    <mergeCell ref="AE179:AF179"/>
    <mergeCell ref="AH179:AI179"/>
    <mergeCell ref="AB180:AD180"/>
    <mergeCell ref="AB179:AD179"/>
    <mergeCell ref="U180:AA180"/>
    <mergeCell ref="U179:AA179"/>
    <mergeCell ref="AH177:AI177"/>
    <mergeCell ref="AK177:AL177"/>
    <mergeCell ref="B178:F178"/>
    <mergeCell ref="G178:K178"/>
    <mergeCell ref="L178:P178"/>
    <mergeCell ref="Q178:T178"/>
    <mergeCell ref="AE178:AF178"/>
    <mergeCell ref="B177:F177"/>
    <mergeCell ref="G177:K177"/>
    <mergeCell ref="L177:P177"/>
    <mergeCell ref="Q177:T177"/>
    <mergeCell ref="AB177:AD177"/>
    <mergeCell ref="AB178:AD178"/>
    <mergeCell ref="U178:AA178"/>
    <mergeCell ref="U177:AA177"/>
    <mergeCell ref="AE177:AF177"/>
    <mergeCell ref="AB172:AH172"/>
    <mergeCell ref="AI172:AM172"/>
    <mergeCell ref="B176:F176"/>
    <mergeCell ref="G176:K176"/>
    <mergeCell ref="L176:P176"/>
    <mergeCell ref="Q176:T176"/>
    <mergeCell ref="AH176:AJ176"/>
    <mergeCell ref="AK176:AM176"/>
    <mergeCell ref="A172:I172"/>
    <mergeCell ref="J172:N172"/>
    <mergeCell ref="O172:Q172"/>
    <mergeCell ref="R172:U172"/>
    <mergeCell ref="V172:AA172"/>
    <mergeCell ref="U176:AA176"/>
    <mergeCell ref="AB176:AG176"/>
    <mergeCell ref="AB171:AD171"/>
    <mergeCell ref="AE171:AF171"/>
    <mergeCell ref="AG171:AH171"/>
    <mergeCell ref="AI171:AK171"/>
    <mergeCell ref="AL171:AM171"/>
    <mergeCell ref="B171:E171"/>
    <mergeCell ref="F171:I171"/>
    <mergeCell ref="J171:N171"/>
    <mergeCell ref="O171:Q171"/>
    <mergeCell ref="R171:U171"/>
    <mergeCell ref="V171:AA171"/>
    <mergeCell ref="AE170:AF170"/>
    <mergeCell ref="AG170:AH170"/>
    <mergeCell ref="AI170:AK170"/>
    <mergeCell ref="AL170:AM170"/>
    <mergeCell ref="AB169:AD169"/>
    <mergeCell ref="AE169:AF169"/>
    <mergeCell ref="AG169:AH169"/>
    <mergeCell ref="AI169:AK169"/>
    <mergeCell ref="AL169:AM169"/>
    <mergeCell ref="AE168:AF168"/>
    <mergeCell ref="AG168:AH168"/>
    <mergeCell ref="AI168:AK168"/>
    <mergeCell ref="AL168:AM168"/>
    <mergeCell ref="B169:E169"/>
    <mergeCell ref="F169:I169"/>
    <mergeCell ref="J169:N169"/>
    <mergeCell ref="O169:Q169"/>
    <mergeCell ref="R169:U169"/>
    <mergeCell ref="V169:AA169"/>
    <mergeCell ref="B168:E168"/>
    <mergeCell ref="F168:I168"/>
    <mergeCell ref="J168:N168"/>
    <mergeCell ref="O168:Q168"/>
    <mergeCell ref="R168:U168"/>
    <mergeCell ref="V168:AA168"/>
    <mergeCell ref="AB168:AD168"/>
    <mergeCell ref="B170:E170"/>
    <mergeCell ref="F170:I170"/>
    <mergeCell ref="J170:N170"/>
    <mergeCell ref="O170:Q170"/>
    <mergeCell ref="R170:U170"/>
    <mergeCell ref="V170:AA170"/>
    <mergeCell ref="AB170:AD170"/>
    <mergeCell ref="AB166:AH166"/>
    <mergeCell ref="AI166:AM166"/>
    <mergeCell ref="B167:E167"/>
    <mergeCell ref="F167:I167"/>
    <mergeCell ref="J167:N167"/>
    <mergeCell ref="O167:Q167"/>
    <mergeCell ref="R167:U167"/>
    <mergeCell ref="V167:AA167"/>
    <mergeCell ref="AB167:AD167"/>
    <mergeCell ref="AE167:AF167"/>
    <mergeCell ref="B166:E166"/>
    <mergeCell ref="F166:I166"/>
    <mergeCell ref="J166:N166"/>
    <mergeCell ref="O166:Q166"/>
    <mergeCell ref="R166:U166"/>
    <mergeCell ref="V166:AA166"/>
    <mergeCell ref="AG167:AH167"/>
    <mergeCell ref="AI167:AK167"/>
    <mergeCell ref="AL167:AM167"/>
    <mergeCell ref="AC130:AD130"/>
    <mergeCell ref="AE130:AF130"/>
    <mergeCell ref="AH130:AI130"/>
    <mergeCell ref="AK130:AL130"/>
    <mergeCell ref="A136:AM145"/>
    <mergeCell ref="A149:AM161"/>
    <mergeCell ref="L130:M130"/>
    <mergeCell ref="N130:O130"/>
    <mergeCell ref="Q130:R130"/>
    <mergeCell ref="T130:U130"/>
    <mergeCell ref="W130:X130"/>
    <mergeCell ref="Y130:AB130"/>
    <mergeCell ref="AC128:AD128"/>
    <mergeCell ref="AE128:AF128"/>
    <mergeCell ref="AH128:AI128"/>
    <mergeCell ref="AK128:AL128"/>
    <mergeCell ref="L128:M128"/>
    <mergeCell ref="N128:O128"/>
    <mergeCell ref="Q128:R128"/>
    <mergeCell ref="T128:U128"/>
    <mergeCell ref="W128:X128"/>
    <mergeCell ref="Y128:AB128"/>
    <mergeCell ref="AE119:AH119"/>
    <mergeCell ref="AI119:AM119"/>
    <mergeCell ref="AI120:AK121"/>
    <mergeCell ref="AL120:AM121"/>
    <mergeCell ref="K123:AE123"/>
    <mergeCell ref="K124:AE124"/>
    <mergeCell ref="AH124:AL124"/>
    <mergeCell ref="AA118:AD118"/>
    <mergeCell ref="AE118:AH118"/>
    <mergeCell ref="AI118:AM118"/>
    <mergeCell ref="A119:F119"/>
    <mergeCell ref="G119:J119"/>
    <mergeCell ref="K119:N119"/>
    <mergeCell ref="O119:R119"/>
    <mergeCell ref="S119:V119"/>
    <mergeCell ref="W119:Z119"/>
    <mergeCell ref="AA119:AD119"/>
    <mergeCell ref="B118:F118"/>
    <mergeCell ref="G118:J118"/>
    <mergeCell ref="K118:N118"/>
    <mergeCell ref="O118:R118"/>
    <mergeCell ref="S118:V118"/>
    <mergeCell ref="W118:Z118"/>
    <mergeCell ref="B117:F117"/>
    <mergeCell ref="G117:J117"/>
    <mergeCell ref="K117:N117"/>
    <mergeCell ref="O117:R117"/>
    <mergeCell ref="S117:V117"/>
    <mergeCell ref="W117:Z117"/>
    <mergeCell ref="AA117:AD117"/>
    <mergeCell ref="AE117:AH117"/>
    <mergeCell ref="AI117:AM117"/>
    <mergeCell ref="B116:F116"/>
    <mergeCell ref="G116:J116"/>
    <mergeCell ref="K116:N116"/>
    <mergeCell ref="O116:R116"/>
    <mergeCell ref="S116:V116"/>
    <mergeCell ref="W116:Z116"/>
    <mergeCell ref="AA116:AD116"/>
    <mergeCell ref="AE116:AH116"/>
    <mergeCell ref="AI116:AM116"/>
    <mergeCell ref="AA114:AD114"/>
    <mergeCell ref="AE114:AH114"/>
    <mergeCell ref="AI114:AM114"/>
    <mergeCell ref="B115:F115"/>
    <mergeCell ref="G115:J115"/>
    <mergeCell ref="K115:N115"/>
    <mergeCell ref="O115:R115"/>
    <mergeCell ref="S115:V115"/>
    <mergeCell ref="W115:Z115"/>
    <mergeCell ref="AA115:AD115"/>
    <mergeCell ref="B114:F114"/>
    <mergeCell ref="G114:J114"/>
    <mergeCell ref="K114:N114"/>
    <mergeCell ref="O114:R114"/>
    <mergeCell ref="S114:V114"/>
    <mergeCell ref="W114:Z114"/>
    <mergeCell ref="AE115:AH115"/>
    <mergeCell ref="AI115:AM115"/>
    <mergeCell ref="AI112:AM113"/>
    <mergeCell ref="G113:J113"/>
    <mergeCell ref="K113:N113"/>
    <mergeCell ref="O113:R113"/>
    <mergeCell ref="S113:V113"/>
    <mergeCell ref="W113:Z113"/>
    <mergeCell ref="AA113:AD113"/>
    <mergeCell ref="AE113:AH113"/>
    <mergeCell ref="S109:T109"/>
    <mergeCell ref="AB109:AB110"/>
    <mergeCell ref="AC109:AD110"/>
    <mergeCell ref="G110:H110"/>
    <mergeCell ref="S110:T110"/>
    <mergeCell ref="A112:A113"/>
    <mergeCell ref="B112:F113"/>
    <mergeCell ref="G112:V112"/>
    <mergeCell ref="W112:AH112"/>
    <mergeCell ref="S107:T107"/>
    <mergeCell ref="AB107:AB108"/>
    <mergeCell ref="AC107:AD108"/>
    <mergeCell ref="G108:H108"/>
    <mergeCell ref="S108:T108"/>
    <mergeCell ref="A109:A110"/>
    <mergeCell ref="B109:F110"/>
    <mergeCell ref="G109:H109"/>
    <mergeCell ref="P109:P110"/>
    <mergeCell ref="Q109:R110"/>
    <mergeCell ref="P105:P106"/>
    <mergeCell ref="Q105:R106"/>
    <mergeCell ref="S105:T105"/>
    <mergeCell ref="AB105:AB106"/>
    <mergeCell ref="AC105:AD106"/>
    <mergeCell ref="G106:H106"/>
    <mergeCell ref="S106:T106"/>
    <mergeCell ref="A107:A108"/>
    <mergeCell ref="B107:F108"/>
    <mergeCell ref="G107:H107"/>
    <mergeCell ref="P107:P108"/>
    <mergeCell ref="Q107:R108"/>
    <mergeCell ref="AB101:AB102"/>
    <mergeCell ref="AC101:AD102"/>
    <mergeCell ref="G102:H102"/>
    <mergeCell ref="S102:T102"/>
    <mergeCell ref="AF102:AM110"/>
    <mergeCell ref="A103:A104"/>
    <mergeCell ref="B103:F104"/>
    <mergeCell ref="G103:H103"/>
    <mergeCell ref="P103:P104"/>
    <mergeCell ref="Q103:R104"/>
    <mergeCell ref="A101:A102"/>
    <mergeCell ref="B101:F102"/>
    <mergeCell ref="G101:H101"/>
    <mergeCell ref="P101:P102"/>
    <mergeCell ref="Q101:R102"/>
    <mergeCell ref="S101:T101"/>
    <mergeCell ref="S103:T103"/>
    <mergeCell ref="AB103:AB104"/>
    <mergeCell ref="AC103:AD104"/>
    <mergeCell ref="G104:H104"/>
    <mergeCell ref="S104:T104"/>
    <mergeCell ref="A105:A106"/>
    <mergeCell ref="B105:F106"/>
    <mergeCell ref="G105:H105"/>
    <mergeCell ref="A82:AK82"/>
    <mergeCell ref="A87:AK87"/>
    <mergeCell ref="A91:AK91"/>
    <mergeCell ref="B100:F100"/>
    <mergeCell ref="G100:R100"/>
    <mergeCell ref="S100:AD100"/>
    <mergeCell ref="A73:E73"/>
    <mergeCell ref="F73:J73"/>
    <mergeCell ref="K73:AM73"/>
    <mergeCell ref="A74:E74"/>
    <mergeCell ref="F74:J74"/>
    <mergeCell ref="K74:AM74"/>
    <mergeCell ref="A71:E71"/>
    <mergeCell ref="F71:J71"/>
    <mergeCell ref="K71:AM71"/>
    <mergeCell ref="A72:E72"/>
    <mergeCell ref="F72:J72"/>
    <mergeCell ref="K72:AM72"/>
    <mergeCell ref="A69:E69"/>
    <mergeCell ref="F69:J69"/>
    <mergeCell ref="K69:AM69"/>
    <mergeCell ref="A70:E70"/>
    <mergeCell ref="F70:J70"/>
    <mergeCell ref="K70:AM70"/>
    <mergeCell ref="A67:E67"/>
    <mergeCell ref="F67:J67"/>
    <mergeCell ref="K67:AM67"/>
    <mergeCell ref="A68:E68"/>
    <mergeCell ref="F68:J68"/>
    <mergeCell ref="K68:AM68"/>
    <mergeCell ref="A65:E65"/>
    <mergeCell ref="F65:J65"/>
    <mergeCell ref="K65:AM65"/>
    <mergeCell ref="A66:E66"/>
    <mergeCell ref="F66:J66"/>
    <mergeCell ref="K66:AM66"/>
    <mergeCell ref="A63:E63"/>
    <mergeCell ref="F63:J63"/>
    <mergeCell ref="K63:AM63"/>
    <mergeCell ref="A64:E64"/>
    <mergeCell ref="F64:J64"/>
    <mergeCell ref="K64:AM64"/>
    <mergeCell ref="H58:J58"/>
    <mergeCell ref="K58:AE58"/>
    <mergeCell ref="AF58:AM58"/>
    <mergeCell ref="C59:AM60"/>
    <mergeCell ref="A61:E61"/>
    <mergeCell ref="A62:E62"/>
    <mergeCell ref="F62:J62"/>
    <mergeCell ref="K62:AM62"/>
    <mergeCell ref="A55:E55"/>
    <mergeCell ref="F55:J55"/>
    <mergeCell ref="K55:AM55"/>
    <mergeCell ref="W57:Z57"/>
    <mergeCell ref="AA57:AC57"/>
    <mergeCell ref="AD57:AE57"/>
    <mergeCell ref="AF57:AH57"/>
    <mergeCell ref="AI57:AK57"/>
    <mergeCell ref="AL57:AM57"/>
    <mergeCell ref="A53:E53"/>
    <mergeCell ref="F53:J53"/>
    <mergeCell ref="K53:AM53"/>
    <mergeCell ref="A54:E54"/>
    <mergeCell ref="F54:J54"/>
    <mergeCell ref="K54:AM54"/>
    <mergeCell ref="A51:E51"/>
    <mergeCell ref="F51:J51"/>
    <mergeCell ref="K51:AM51"/>
    <mergeCell ref="A52:E52"/>
    <mergeCell ref="F52:J52"/>
    <mergeCell ref="K52:AM52"/>
    <mergeCell ref="A47:E47"/>
    <mergeCell ref="F47:J47"/>
    <mergeCell ref="K47:AM47"/>
    <mergeCell ref="A48:E48"/>
    <mergeCell ref="F48:J48"/>
    <mergeCell ref="K48:AM48"/>
    <mergeCell ref="A45:E45"/>
    <mergeCell ref="F45:J45"/>
    <mergeCell ref="K45:AM45"/>
    <mergeCell ref="A46:E46"/>
    <mergeCell ref="F46:J46"/>
    <mergeCell ref="K46:AM46"/>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C16:AM23"/>
    <mergeCell ref="A25:E25"/>
    <mergeCell ref="F25:J25"/>
    <mergeCell ref="K25:AM25"/>
    <mergeCell ref="A26:E26"/>
    <mergeCell ref="F26:J26"/>
    <mergeCell ref="K26:AM26"/>
    <mergeCell ref="AB14:AC14"/>
    <mergeCell ref="AD14:AH14"/>
    <mergeCell ref="AI14:AK14"/>
    <mergeCell ref="AL14:AM14"/>
    <mergeCell ref="H15:J15"/>
    <mergeCell ref="K15:AC15"/>
    <mergeCell ref="AD15:AM15"/>
    <mergeCell ref="S8:Y8"/>
    <mergeCell ref="AG8:AM8"/>
    <mergeCell ref="L9:AM9"/>
    <mergeCell ref="A10:H12"/>
    <mergeCell ref="A14:J14"/>
    <mergeCell ref="K14:N14"/>
    <mergeCell ref="O14:Q14"/>
    <mergeCell ref="R14:S14"/>
    <mergeCell ref="T14:X14"/>
    <mergeCell ref="Y14:AA14"/>
    <mergeCell ref="AQ5:AU5"/>
    <mergeCell ref="B6:K7"/>
    <mergeCell ref="Q6:R6"/>
    <mergeCell ref="T6:V6"/>
    <mergeCell ref="AU6:AU7"/>
    <mergeCell ref="L7:AM7"/>
    <mergeCell ref="A3:A9"/>
    <mergeCell ref="L3:AF3"/>
    <mergeCell ref="AG3:AM3"/>
    <mergeCell ref="L4:AF4"/>
    <mergeCell ref="AG4:AM4"/>
    <mergeCell ref="AQ4:AU4"/>
    <mergeCell ref="L5:AB5"/>
    <mergeCell ref="AC5:AF5"/>
    <mergeCell ref="AG5:AK5"/>
    <mergeCell ref="AL5:AM5"/>
  </mergeCells>
  <phoneticPr fontId="4"/>
  <dataValidations count="13">
    <dataValidation type="list" allowBlank="1" showInputMessage="1" showErrorMessage="1" sqref="B222:F226" xr:uid="{8818D8B8-E46C-4F6E-A45D-96BA86260E6A}">
      <formula1>$A$312:$A$314</formula1>
    </dataValidation>
    <dataValidation type="list" allowBlank="1" showInputMessage="1" showErrorMessage="1" sqref="B202:F204" xr:uid="{C2A6B580-65C8-48FB-A6BE-CE0EFD02A65E}">
      <formula1>$A$301:$A$307</formula1>
    </dataValidation>
    <dataValidation type="list" allowBlank="1" showInputMessage="1" showErrorMessage="1" sqref="V194:V196 V167:V171 V212:V216" xr:uid="{79D269D2-E7C7-48C8-9A5D-E132909D2F2A}">
      <formula1>INDIRECT(+B167)</formula1>
    </dataValidation>
    <dataValidation type="list" allowBlank="1" showInputMessage="1" showErrorMessage="1" sqref="AG194:AG196 AG212:AG216 AG167:AH171" xr:uid="{839B56B6-FCD7-4457-92CC-1F3DD29D4F57}">
      <formula1>$A$316:$A$319</formula1>
    </dataValidation>
    <dataValidation imeMode="halfAlpha" allowBlank="1" showInputMessage="1" showErrorMessage="1" sqref="S57:V57 AD56:AH56 S56:X56 J56:N57 AM56" xr:uid="{63F69E77-7AEE-4413-B3F4-823C4C045A4C}"/>
    <dataValidation type="list" allowBlank="1" showInputMessage="1" showErrorMessage="1" sqref="H15:J15" xr:uid="{DA84EE1B-32FE-4B0D-8A14-70376244BF07}">
      <formula1>$A$275:$A$280</formula1>
    </dataValidation>
    <dataValidation type="list" allowBlank="1" showInputMessage="1" showErrorMessage="1" sqref="H58:J58" xr:uid="{D13F96EC-1DCA-4363-A359-963465125739}">
      <formula1>$A$281:$A$282</formula1>
    </dataValidation>
    <dataValidation type="whole" allowBlank="1" showInputMessage="1" showErrorMessage="1" error="15日以上の日数は補助対象外となるため、入力できません。" sqref="AB101:AB110" xr:uid="{5791A676-2E5C-4E66-B7B2-43A2CD4E44EA}">
      <formula1>0</formula1>
      <formula2>14</formula2>
    </dataValidation>
    <dataValidation type="list" allowBlank="1" showInputMessage="1" showErrorMessage="1" sqref="B194:E196 B170:E171" xr:uid="{1BA66FBB-A0FA-40CB-A991-79B4C6698F30}">
      <formula1>$A$284:$A$285</formula1>
    </dataValidation>
    <dataValidation type="list" allowBlank="1" showInputMessage="1" showErrorMessage="1" sqref="L5:AB5" xr:uid="{692A1B74-0D67-4CC9-9096-C2368E8F0899}">
      <formula1>$A$230:$A$264</formula1>
    </dataValidation>
    <dataValidation type="list" allowBlank="1" showInputMessage="1" showErrorMessage="1" sqref="B167:E169" xr:uid="{25ACCCC2-B5C5-49F1-B751-BFAAB59B6671}">
      <formula1>$A$279:$A$280</formula1>
    </dataValidation>
    <dataValidation type="list" allowBlank="1" showInputMessage="1" showErrorMessage="1" sqref="B177:F186" xr:uid="{59AEB8EC-1147-4D41-9EFB-F45852690EEC}">
      <formula1>$A$285:$A$297</formula1>
    </dataValidation>
    <dataValidation type="list" allowBlank="1" showInputMessage="1" showErrorMessage="1" sqref="B212:E216" xr:uid="{08332CD0-9E7A-4638-AFAC-FD1290977578}">
      <formula1>$A$309:$A$310</formula1>
    </dataValidation>
  </dataValidations>
  <printOptions horizontalCentered="1"/>
  <pageMargins left="0.19685039370078741" right="0.19685039370078741" top="0.43307086614173229" bottom="3.937007874015748E-2" header="0.51181102362204722" footer="0"/>
  <pageSetup paperSize="9" fitToHeight="0" orientation="portrait" cellComments="asDisplayed" r:id="rId1"/>
  <headerFooter alignWithMargins="0">
    <oddFooter>&amp;C&amp;P / &amp;N ページ</oddFooter>
  </headerFooter>
  <rowBreaks count="3" manualBreakCount="3">
    <brk id="56" max="39" man="1"/>
    <brk id="122" max="39" man="1"/>
    <brk id="188" max="3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F7BF8-C6B0-4FDB-A756-A86AF4F8CB6F}">
  <sheetPr>
    <tabColor rgb="FFFF0000"/>
    <pageSetUpPr fitToPage="1"/>
  </sheetPr>
  <dimension ref="A1:BO327"/>
  <sheetViews>
    <sheetView showGridLines="0" view="pageBreakPreview" zoomScale="130" zoomScaleNormal="130" zoomScaleSheetLayoutView="130" workbookViewId="0">
      <selection activeCell="AO157" sqref="AO157"/>
    </sheetView>
  </sheetViews>
  <sheetFormatPr defaultColWidth="2.26953125" defaultRowHeight="13"/>
  <cols>
    <col min="1" max="1" width="2.26953125" style="12" customWidth="1"/>
    <col min="2" max="5" width="2.36328125" style="12" customWidth="1"/>
    <col min="6" max="7" width="2.36328125" style="12" bestFit="1" customWidth="1"/>
    <col min="8" max="23" width="2.26953125" style="12"/>
    <col min="24" max="24" width="2.26953125" style="12" customWidth="1"/>
    <col min="25" max="40" width="2.26953125" style="12"/>
    <col min="41" max="41" width="6.26953125" style="100" customWidth="1"/>
    <col min="42" max="42" width="2.6328125" style="129" customWidth="1"/>
    <col min="43" max="48" width="2.26953125" style="12" customWidth="1"/>
    <col min="49" max="16384" width="2.26953125" style="12"/>
  </cols>
  <sheetData>
    <row r="1" spans="1:47" s="76" customFormat="1">
      <c r="A1" s="102" t="s">
        <v>435</v>
      </c>
      <c r="AO1" s="100"/>
      <c r="AP1" s="103"/>
    </row>
    <row r="3" spans="1:47" s="14" customFormat="1" ht="12" customHeight="1">
      <c r="A3" s="476" t="s">
        <v>149</v>
      </c>
      <c r="B3" s="19" t="s">
        <v>0</v>
      </c>
      <c r="C3" s="20"/>
      <c r="D3" s="20"/>
      <c r="E3" s="21"/>
      <c r="F3" s="21"/>
      <c r="G3" s="21"/>
      <c r="H3" s="21"/>
      <c r="I3" s="21"/>
      <c r="J3" s="21"/>
      <c r="K3" s="22"/>
      <c r="L3" s="619" t="s">
        <v>391</v>
      </c>
      <c r="M3" s="620"/>
      <c r="N3" s="620"/>
      <c r="O3" s="620"/>
      <c r="P3" s="620"/>
      <c r="Q3" s="620"/>
      <c r="R3" s="620"/>
      <c r="S3" s="620"/>
      <c r="T3" s="620"/>
      <c r="U3" s="620"/>
      <c r="V3" s="620"/>
      <c r="W3" s="620"/>
      <c r="X3" s="620"/>
      <c r="Y3" s="620"/>
      <c r="Z3" s="620"/>
      <c r="AA3" s="620"/>
      <c r="AB3" s="620"/>
      <c r="AC3" s="620"/>
      <c r="AD3" s="620"/>
      <c r="AE3" s="620"/>
      <c r="AF3" s="621"/>
      <c r="AG3" s="622" t="s">
        <v>65</v>
      </c>
      <c r="AH3" s="550"/>
      <c r="AI3" s="550"/>
      <c r="AJ3" s="550"/>
      <c r="AK3" s="550"/>
      <c r="AL3" s="550"/>
      <c r="AM3" s="551"/>
      <c r="AO3" s="100"/>
      <c r="AP3" s="104"/>
    </row>
    <row r="4" spans="1:47" s="14" customFormat="1" ht="20.25" customHeight="1">
      <c r="A4" s="477"/>
      <c r="B4" s="440" t="s">
        <v>150</v>
      </c>
      <c r="C4" s="24"/>
      <c r="D4" s="24"/>
      <c r="E4" s="441"/>
      <c r="F4" s="441"/>
      <c r="G4" s="441"/>
      <c r="H4" s="441"/>
      <c r="I4" s="441"/>
      <c r="J4" s="441"/>
      <c r="K4" s="442"/>
      <c r="L4" s="616" t="s">
        <v>392</v>
      </c>
      <c r="M4" s="617"/>
      <c r="N4" s="617"/>
      <c r="O4" s="617"/>
      <c r="P4" s="617"/>
      <c r="Q4" s="617"/>
      <c r="R4" s="617"/>
      <c r="S4" s="617"/>
      <c r="T4" s="617"/>
      <c r="U4" s="617"/>
      <c r="V4" s="617"/>
      <c r="W4" s="617"/>
      <c r="X4" s="617"/>
      <c r="Y4" s="617"/>
      <c r="Z4" s="617"/>
      <c r="AA4" s="617"/>
      <c r="AB4" s="617"/>
      <c r="AC4" s="617"/>
      <c r="AD4" s="617"/>
      <c r="AE4" s="617"/>
      <c r="AF4" s="618"/>
      <c r="AG4" s="623" t="s">
        <v>405</v>
      </c>
      <c r="AH4" s="624"/>
      <c r="AI4" s="624"/>
      <c r="AJ4" s="624"/>
      <c r="AK4" s="624"/>
      <c r="AL4" s="624"/>
      <c r="AM4" s="625"/>
      <c r="AO4" s="100"/>
      <c r="AP4" s="104"/>
      <c r="AQ4" s="607"/>
      <c r="AR4" s="607"/>
      <c r="AS4" s="607"/>
      <c r="AT4" s="607"/>
      <c r="AU4" s="607"/>
    </row>
    <row r="5" spans="1:47" s="14" customFormat="1" ht="20.25" customHeight="1">
      <c r="A5" s="477"/>
      <c r="B5" s="105" t="s">
        <v>72</v>
      </c>
      <c r="C5" s="437"/>
      <c r="D5" s="437"/>
      <c r="E5" s="18"/>
      <c r="F5" s="18"/>
      <c r="G5" s="18"/>
      <c r="H5" s="18"/>
      <c r="I5" s="18"/>
      <c r="J5" s="18"/>
      <c r="K5" s="106"/>
      <c r="L5" s="626" t="s">
        <v>45</v>
      </c>
      <c r="M5" s="627"/>
      <c r="N5" s="627"/>
      <c r="O5" s="627"/>
      <c r="P5" s="627"/>
      <c r="Q5" s="627"/>
      <c r="R5" s="627"/>
      <c r="S5" s="627"/>
      <c r="T5" s="627"/>
      <c r="U5" s="627"/>
      <c r="V5" s="627"/>
      <c r="W5" s="627"/>
      <c r="X5" s="627"/>
      <c r="Y5" s="627"/>
      <c r="Z5" s="627"/>
      <c r="AA5" s="627"/>
      <c r="AB5" s="628"/>
      <c r="AC5" s="629" t="s">
        <v>66</v>
      </c>
      <c r="AD5" s="630"/>
      <c r="AE5" s="630"/>
      <c r="AF5" s="631"/>
      <c r="AG5" s="632">
        <v>20</v>
      </c>
      <c r="AH5" s="632"/>
      <c r="AI5" s="632"/>
      <c r="AJ5" s="632"/>
      <c r="AK5" s="632"/>
      <c r="AL5" s="540" t="s">
        <v>67</v>
      </c>
      <c r="AM5" s="541"/>
      <c r="AO5" s="100"/>
      <c r="AP5" s="104"/>
      <c r="AQ5" s="607"/>
      <c r="AR5" s="607"/>
      <c r="AS5" s="607"/>
      <c r="AT5" s="607"/>
      <c r="AU5" s="607"/>
    </row>
    <row r="6" spans="1:47" s="14" customFormat="1" ht="13.5" customHeight="1">
      <c r="A6" s="477"/>
      <c r="B6" s="608" t="s">
        <v>151</v>
      </c>
      <c r="C6" s="609"/>
      <c r="D6" s="609"/>
      <c r="E6" s="609"/>
      <c r="F6" s="609"/>
      <c r="G6" s="609"/>
      <c r="H6" s="609"/>
      <c r="I6" s="609"/>
      <c r="J6" s="609"/>
      <c r="K6" s="610"/>
      <c r="L6" s="456" t="s">
        <v>5</v>
      </c>
      <c r="M6" s="456"/>
      <c r="N6" s="456"/>
      <c r="O6" s="456"/>
      <c r="P6" s="456"/>
      <c r="Q6" s="614" t="s">
        <v>319</v>
      </c>
      <c r="R6" s="614"/>
      <c r="S6" s="456" t="s">
        <v>6</v>
      </c>
      <c r="T6" s="614" t="s">
        <v>320</v>
      </c>
      <c r="U6" s="614"/>
      <c r="V6" s="614"/>
      <c r="W6" s="456" t="s">
        <v>7</v>
      </c>
      <c r="X6" s="456"/>
      <c r="Y6" s="456"/>
      <c r="Z6" s="456"/>
      <c r="AA6" s="456"/>
      <c r="AB6" s="456"/>
      <c r="AC6" s="107" t="s">
        <v>68</v>
      </c>
      <c r="AD6" s="456"/>
      <c r="AE6" s="456"/>
      <c r="AF6" s="456"/>
      <c r="AG6" s="456"/>
      <c r="AH6" s="456"/>
      <c r="AI6" s="456"/>
      <c r="AJ6" s="456"/>
      <c r="AK6" s="456"/>
      <c r="AL6" s="456"/>
      <c r="AM6" s="457"/>
      <c r="AO6" s="100"/>
      <c r="AP6" s="104"/>
      <c r="AU6" s="615"/>
    </row>
    <row r="7" spans="1:47" s="14" customFormat="1" ht="20.25" customHeight="1">
      <c r="A7" s="477"/>
      <c r="B7" s="611"/>
      <c r="C7" s="612"/>
      <c r="D7" s="612"/>
      <c r="E7" s="612"/>
      <c r="F7" s="612"/>
      <c r="G7" s="612"/>
      <c r="H7" s="612"/>
      <c r="I7" s="612"/>
      <c r="J7" s="612"/>
      <c r="K7" s="613"/>
      <c r="L7" s="616" t="s">
        <v>330</v>
      </c>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8"/>
      <c r="AO7" s="100"/>
      <c r="AP7" s="104"/>
      <c r="AU7" s="615"/>
    </row>
    <row r="8" spans="1:47" s="14" customFormat="1" ht="20.25" customHeight="1">
      <c r="A8" s="477"/>
      <c r="B8" s="27" t="s">
        <v>8</v>
      </c>
      <c r="C8" s="436"/>
      <c r="D8" s="436"/>
      <c r="E8" s="28"/>
      <c r="F8" s="28"/>
      <c r="G8" s="28"/>
      <c r="H8" s="28"/>
      <c r="I8" s="28"/>
      <c r="J8" s="28"/>
      <c r="K8" s="28"/>
      <c r="L8" s="27" t="s">
        <v>9</v>
      </c>
      <c r="M8" s="28"/>
      <c r="N8" s="28"/>
      <c r="O8" s="28"/>
      <c r="P8" s="28"/>
      <c r="Q8" s="28"/>
      <c r="R8" s="29"/>
      <c r="S8" s="647" t="s">
        <v>331</v>
      </c>
      <c r="T8" s="648"/>
      <c r="U8" s="648"/>
      <c r="V8" s="648"/>
      <c r="W8" s="648"/>
      <c r="X8" s="648"/>
      <c r="Y8" s="649"/>
      <c r="Z8" s="27" t="s">
        <v>60</v>
      </c>
      <c r="AA8" s="28"/>
      <c r="AB8" s="28"/>
      <c r="AC8" s="28"/>
      <c r="AD8" s="28"/>
      <c r="AE8" s="28"/>
      <c r="AF8" s="29"/>
      <c r="AG8" s="650" t="s">
        <v>332</v>
      </c>
      <c r="AH8" s="651"/>
      <c r="AI8" s="651"/>
      <c r="AJ8" s="651"/>
      <c r="AK8" s="651"/>
      <c r="AL8" s="651"/>
      <c r="AM8" s="652"/>
      <c r="AO8" s="100"/>
      <c r="AP8" s="104"/>
    </row>
    <row r="9" spans="1:47" s="14" customFormat="1" ht="20.25" customHeight="1">
      <c r="A9" s="478"/>
      <c r="B9" s="27" t="s">
        <v>38</v>
      </c>
      <c r="C9" s="436"/>
      <c r="D9" s="436"/>
      <c r="E9" s="28"/>
      <c r="F9" s="28"/>
      <c r="G9" s="28"/>
      <c r="H9" s="28"/>
      <c r="I9" s="28"/>
      <c r="J9" s="28"/>
      <c r="K9" s="28"/>
      <c r="L9" s="647" t="s">
        <v>333</v>
      </c>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9"/>
      <c r="AO9" s="100"/>
      <c r="AP9" s="104"/>
    </row>
    <row r="10" spans="1:47" s="14" customFormat="1" ht="18" customHeight="1">
      <c r="A10" s="653" t="s">
        <v>98</v>
      </c>
      <c r="B10" s="654"/>
      <c r="C10" s="654"/>
      <c r="D10" s="654"/>
      <c r="E10" s="654"/>
      <c r="F10" s="654"/>
      <c r="G10" s="654"/>
      <c r="H10" s="655"/>
      <c r="I10" s="108" t="str">
        <f>IF(OR(Y14&gt;0,AI14&gt;0),"✔","")</f>
        <v>✔</v>
      </c>
      <c r="J10" s="109" t="s">
        <v>184</v>
      </c>
      <c r="K10" s="438"/>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c r="AO10" s="100"/>
      <c r="AP10" s="104"/>
    </row>
    <row r="11" spans="1:47" s="14" customFormat="1" ht="18" customHeight="1">
      <c r="A11" s="656"/>
      <c r="B11" s="615"/>
      <c r="C11" s="615"/>
      <c r="D11" s="615"/>
      <c r="E11" s="615"/>
      <c r="F11" s="615"/>
      <c r="G11" s="615"/>
      <c r="H11" s="657"/>
      <c r="I11" s="112" t="str">
        <f>IF(AI57&gt;0,"✔","")</f>
        <v/>
      </c>
      <c r="J11" s="113" t="s">
        <v>186</v>
      </c>
      <c r="K11" s="18"/>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114"/>
      <c r="AO11" s="100"/>
      <c r="AP11" s="104"/>
    </row>
    <row r="12" spans="1:47" s="14" customFormat="1" ht="18" customHeight="1">
      <c r="A12" s="658"/>
      <c r="B12" s="659"/>
      <c r="C12" s="659"/>
      <c r="D12" s="659"/>
      <c r="E12" s="659"/>
      <c r="F12" s="659"/>
      <c r="G12" s="659"/>
      <c r="H12" s="660"/>
      <c r="I12" s="115" t="str">
        <f>IF(AI120&gt;0,"✔","")</f>
        <v/>
      </c>
      <c r="J12" s="116" t="s">
        <v>187</v>
      </c>
      <c r="K12" s="441"/>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117"/>
      <c r="AO12" s="100"/>
      <c r="AP12" s="104"/>
    </row>
    <row r="13" spans="1:47" s="14" customFormat="1" ht="5.25" customHeight="1">
      <c r="A13" s="108"/>
      <c r="B13" s="108"/>
      <c r="C13" s="108"/>
      <c r="D13" s="108"/>
      <c r="E13" s="108"/>
      <c r="F13" s="108"/>
      <c r="G13" s="108"/>
      <c r="H13" s="108"/>
      <c r="I13" s="109"/>
      <c r="J13" s="118"/>
      <c r="K13" s="438"/>
      <c r="L13" s="110"/>
      <c r="M13" s="110"/>
      <c r="N13" s="110"/>
      <c r="O13" s="110"/>
      <c r="P13" s="110"/>
      <c r="Q13" s="110"/>
      <c r="R13" s="110"/>
      <c r="S13" s="110"/>
      <c r="T13" s="436"/>
      <c r="U13" s="436"/>
      <c r="V13" s="436"/>
      <c r="W13" s="436"/>
      <c r="X13" s="436"/>
      <c r="Y13" s="436"/>
      <c r="Z13" s="436"/>
      <c r="AA13" s="436"/>
      <c r="AB13" s="436"/>
      <c r="AC13" s="436"/>
      <c r="AD13" s="436"/>
      <c r="AE13" s="436"/>
      <c r="AF13" s="436"/>
      <c r="AG13" s="436"/>
      <c r="AH13" s="436"/>
      <c r="AI13" s="436"/>
      <c r="AJ13" s="436"/>
      <c r="AK13" s="436"/>
      <c r="AL13" s="436"/>
      <c r="AM13" s="436"/>
      <c r="AO13" s="100"/>
      <c r="AP13" s="104"/>
    </row>
    <row r="14" spans="1:47" s="14" customFormat="1" ht="20.25" customHeight="1">
      <c r="A14" s="661" t="s">
        <v>185</v>
      </c>
      <c r="B14" s="661"/>
      <c r="C14" s="661"/>
      <c r="D14" s="661"/>
      <c r="E14" s="661"/>
      <c r="F14" s="661"/>
      <c r="G14" s="661"/>
      <c r="H14" s="661"/>
      <c r="I14" s="661"/>
      <c r="J14" s="662"/>
      <c r="K14" s="663" t="s">
        <v>69</v>
      </c>
      <c r="L14" s="664"/>
      <c r="M14" s="664"/>
      <c r="N14" s="665"/>
      <c r="O14" s="666">
        <f>IF(L5="","",VLOOKUP(L5,$A$239:$B$273,2,0))</f>
        <v>540</v>
      </c>
      <c r="P14" s="667"/>
      <c r="Q14" s="667"/>
      <c r="R14" s="664" t="s">
        <v>57</v>
      </c>
      <c r="S14" s="665"/>
      <c r="T14" s="635" t="s">
        <v>216</v>
      </c>
      <c r="U14" s="636"/>
      <c r="V14" s="636"/>
      <c r="W14" s="636"/>
      <c r="X14" s="637"/>
      <c r="Y14" s="638">
        <f>ROUNDDOWN($F$48/1000,0)</f>
        <v>611</v>
      </c>
      <c r="Z14" s="639"/>
      <c r="AA14" s="639"/>
      <c r="AB14" s="633" t="s">
        <v>57</v>
      </c>
      <c r="AC14" s="634"/>
      <c r="AD14" s="635" t="s">
        <v>217</v>
      </c>
      <c r="AE14" s="636"/>
      <c r="AF14" s="636"/>
      <c r="AG14" s="636"/>
      <c r="AH14" s="637"/>
      <c r="AI14" s="638">
        <f>ROUNDDOWN($F$55/1000,0)</f>
        <v>0</v>
      </c>
      <c r="AJ14" s="639"/>
      <c r="AK14" s="639"/>
      <c r="AL14" s="633" t="s">
        <v>57</v>
      </c>
      <c r="AM14" s="634"/>
      <c r="AO14" s="348">
        <f>F48+F55+F74+AI119</f>
        <v>611800</v>
      </c>
      <c r="AP14" s="348"/>
      <c r="AQ14" s="348"/>
    </row>
    <row r="15" spans="1:47" s="14" customFormat="1" ht="20.25" customHeight="1">
      <c r="A15" s="119" t="s">
        <v>39</v>
      </c>
      <c r="B15" s="443"/>
      <c r="C15" s="120"/>
      <c r="D15" s="120"/>
      <c r="E15" s="120"/>
      <c r="F15" s="120"/>
      <c r="G15" s="120"/>
      <c r="H15" s="640" t="s">
        <v>115</v>
      </c>
      <c r="I15" s="641"/>
      <c r="J15" s="642"/>
      <c r="K15" s="643" t="s">
        <v>106</v>
      </c>
      <c r="L15" s="644"/>
      <c r="M15" s="644"/>
      <c r="N15" s="644"/>
      <c r="O15" s="644"/>
      <c r="P15" s="644"/>
      <c r="Q15" s="644"/>
      <c r="R15" s="644"/>
      <c r="S15" s="644"/>
      <c r="T15" s="644"/>
      <c r="U15" s="644"/>
      <c r="V15" s="644"/>
      <c r="W15" s="644"/>
      <c r="X15" s="644"/>
      <c r="Y15" s="644"/>
      <c r="Z15" s="644"/>
      <c r="AA15" s="644"/>
      <c r="AB15" s="644"/>
      <c r="AC15" s="644"/>
      <c r="AD15" s="645" t="s">
        <v>205</v>
      </c>
      <c r="AE15" s="645"/>
      <c r="AF15" s="645"/>
      <c r="AG15" s="645"/>
      <c r="AH15" s="645"/>
      <c r="AI15" s="645"/>
      <c r="AJ15" s="645"/>
      <c r="AK15" s="645"/>
      <c r="AL15" s="645"/>
      <c r="AM15" s="646"/>
      <c r="AO15" s="100"/>
      <c r="AP15" s="104"/>
    </row>
    <row r="16" spans="1:47" s="14" customFormat="1" ht="21" customHeight="1">
      <c r="A16" s="121"/>
      <c r="C16" s="673" t="s">
        <v>286</v>
      </c>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4"/>
      <c r="AO16" s="100"/>
      <c r="AP16" s="104"/>
    </row>
    <row r="17" spans="1:42" s="14" customFormat="1" ht="21" customHeight="1">
      <c r="A17" s="122"/>
      <c r="B17" s="12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4"/>
      <c r="AO17" s="100"/>
      <c r="AP17" s="104"/>
    </row>
    <row r="18" spans="1:42" s="14" customFormat="1" ht="21" customHeight="1">
      <c r="A18" s="122"/>
      <c r="B18" s="12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4"/>
      <c r="AO18" s="100"/>
      <c r="AP18" s="104"/>
    </row>
    <row r="19" spans="1:42" s="14" customFormat="1" ht="21" customHeight="1">
      <c r="A19" s="122"/>
      <c r="B19" s="12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4"/>
      <c r="AO19" s="100"/>
      <c r="AP19" s="104"/>
    </row>
    <row r="20" spans="1:42" s="14" customFormat="1" ht="21" customHeight="1">
      <c r="A20" s="122"/>
      <c r="B20" s="12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4"/>
      <c r="AO20" s="100"/>
      <c r="AP20" s="104"/>
    </row>
    <row r="21" spans="1:42" s="14" customFormat="1" ht="21" customHeight="1">
      <c r="A21" s="122"/>
      <c r="B21" s="12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4"/>
      <c r="AO21" s="100"/>
      <c r="AP21" s="104"/>
    </row>
    <row r="22" spans="1:42" s="14" customFormat="1" ht="21" customHeight="1">
      <c r="A22" s="122"/>
      <c r="B22" s="12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4"/>
      <c r="AO22" s="100"/>
      <c r="AP22" s="104"/>
    </row>
    <row r="23" spans="1:42" s="14" customFormat="1" ht="21" customHeight="1">
      <c r="A23" s="124"/>
      <c r="B23" s="125"/>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6"/>
      <c r="AO23" s="100"/>
      <c r="AP23" s="104"/>
    </row>
    <row r="24" spans="1:42" s="14" customFormat="1" ht="18.75" customHeight="1">
      <c r="A24" s="126" t="s">
        <v>155</v>
      </c>
      <c r="B24" s="120"/>
      <c r="C24" s="120"/>
      <c r="D24" s="120"/>
      <c r="E24" s="120"/>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8"/>
      <c r="AO24" s="100"/>
      <c r="AP24" s="104"/>
    </row>
    <row r="25" spans="1:42" ht="18" customHeight="1">
      <c r="A25" s="677" t="s">
        <v>40</v>
      </c>
      <c r="B25" s="678"/>
      <c r="C25" s="678"/>
      <c r="D25" s="678"/>
      <c r="E25" s="679"/>
      <c r="F25" s="677" t="s">
        <v>152</v>
      </c>
      <c r="G25" s="678"/>
      <c r="H25" s="678"/>
      <c r="I25" s="678"/>
      <c r="J25" s="678"/>
      <c r="K25" s="680" t="s">
        <v>41</v>
      </c>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P25" s="103"/>
    </row>
    <row r="26" spans="1:42" ht="9.75" customHeight="1">
      <c r="A26" s="671" t="s">
        <v>219</v>
      </c>
      <c r="B26" s="671"/>
      <c r="C26" s="671"/>
      <c r="D26" s="671"/>
      <c r="E26" s="671"/>
      <c r="F26" s="669">
        <f>R172+Q187</f>
        <v>611800</v>
      </c>
      <c r="G26" s="669"/>
      <c r="H26" s="669"/>
      <c r="I26" s="669"/>
      <c r="J26" s="669"/>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row>
    <row r="27" spans="1:42" ht="9.75" customHeight="1">
      <c r="A27" s="668"/>
      <c r="B27" s="668"/>
      <c r="C27" s="668"/>
      <c r="D27" s="668"/>
      <c r="E27" s="668"/>
      <c r="F27" s="669"/>
      <c r="G27" s="669"/>
      <c r="H27" s="669"/>
      <c r="I27" s="669"/>
      <c r="J27" s="669"/>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row>
    <row r="28" spans="1:42" ht="9.75" customHeight="1">
      <c r="A28" s="671" t="s">
        <v>220</v>
      </c>
      <c r="B28" s="671"/>
      <c r="C28" s="671"/>
      <c r="D28" s="671"/>
      <c r="E28" s="671"/>
      <c r="F28" s="669">
        <f>R197+Q205</f>
        <v>0</v>
      </c>
      <c r="G28" s="669"/>
      <c r="H28" s="669"/>
      <c r="I28" s="669"/>
      <c r="J28" s="669"/>
      <c r="K28" s="672" t="s">
        <v>230</v>
      </c>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O28" s="354">
        <f>ROUNDDOWN(F28/1000,0)*1000</f>
        <v>0</v>
      </c>
    </row>
    <row r="29" spans="1:42" ht="9.75" customHeight="1">
      <c r="A29" s="668"/>
      <c r="B29" s="668"/>
      <c r="C29" s="668"/>
      <c r="D29" s="668"/>
      <c r="E29" s="668"/>
      <c r="F29" s="669"/>
      <c r="G29" s="669"/>
      <c r="H29" s="669"/>
      <c r="I29" s="669"/>
      <c r="J29" s="669"/>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row>
    <row r="30" spans="1:42" ht="9.75" customHeight="1">
      <c r="A30" s="668"/>
      <c r="B30" s="668"/>
      <c r="C30" s="668"/>
      <c r="D30" s="668"/>
      <c r="E30" s="668"/>
      <c r="F30" s="669"/>
      <c r="G30" s="669"/>
      <c r="H30" s="669"/>
      <c r="I30" s="669"/>
      <c r="J30" s="669"/>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row>
    <row r="31" spans="1:42" ht="9.75" customHeight="1">
      <c r="A31" s="668"/>
      <c r="B31" s="668"/>
      <c r="C31" s="668"/>
      <c r="D31" s="668"/>
      <c r="E31" s="668"/>
      <c r="F31" s="669"/>
      <c r="G31" s="669"/>
      <c r="H31" s="669"/>
      <c r="I31" s="669"/>
      <c r="J31" s="669"/>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row>
    <row r="32" spans="1:42" ht="9.75" customHeight="1">
      <c r="A32" s="668"/>
      <c r="B32" s="668"/>
      <c r="C32" s="668"/>
      <c r="D32" s="668"/>
      <c r="E32" s="668"/>
      <c r="F32" s="669"/>
      <c r="G32" s="669"/>
      <c r="H32" s="669"/>
      <c r="I32" s="669"/>
      <c r="J32" s="669"/>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row>
    <row r="33" spans="1:39" ht="9.75" customHeight="1">
      <c r="A33" s="681"/>
      <c r="B33" s="682"/>
      <c r="C33" s="682"/>
      <c r="D33" s="682"/>
      <c r="E33" s="683"/>
      <c r="F33" s="684"/>
      <c r="G33" s="685"/>
      <c r="H33" s="685"/>
      <c r="I33" s="685"/>
      <c r="J33" s="686"/>
      <c r="K33" s="687"/>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9"/>
    </row>
    <row r="34" spans="1:39" ht="9.75" customHeight="1">
      <c r="A34" s="668"/>
      <c r="B34" s="668"/>
      <c r="C34" s="668"/>
      <c r="D34" s="668"/>
      <c r="E34" s="668"/>
      <c r="F34" s="669"/>
      <c r="G34" s="669"/>
      <c r="H34" s="669"/>
      <c r="I34" s="669"/>
      <c r="J34" s="669"/>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row>
    <row r="35" spans="1:39" ht="9.75" customHeight="1">
      <c r="A35" s="668"/>
      <c r="B35" s="668"/>
      <c r="C35" s="668"/>
      <c r="D35" s="668"/>
      <c r="E35" s="668"/>
      <c r="F35" s="669"/>
      <c r="G35" s="669"/>
      <c r="H35" s="669"/>
      <c r="I35" s="669"/>
      <c r="J35" s="669"/>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row>
    <row r="36" spans="1:39" ht="9.75" customHeight="1">
      <c r="A36" s="668"/>
      <c r="B36" s="668"/>
      <c r="C36" s="668"/>
      <c r="D36" s="668"/>
      <c r="E36" s="668"/>
      <c r="F36" s="669"/>
      <c r="G36" s="669"/>
      <c r="H36" s="669"/>
      <c r="I36" s="669"/>
      <c r="J36" s="669"/>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row>
    <row r="37" spans="1:39" ht="9.75" customHeight="1">
      <c r="A37" s="668"/>
      <c r="B37" s="668"/>
      <c r="C37" s="668"/>
      <c r="D37" s="668"/>
      <c r="E37" s="668"/>
      <c r="F37" s="669"/>
      <c r="G37" s="669"/>
      <c r="H37" s="669"/>
      <c r="I37" s="669"/>
      <c r="J37" s="669"/>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row>
    <row r="38" spans="1:39" ht="9.75" customHeight="1">
      <c r="A38" s="668"/>
      <c r="B38" s="668"/>
      <c r="C38" s="668"/>
      <c r="D38" s="668"/>
      <c r="E38" s="668"/>
      <c r="F38" s="669"/>
      <c r="G38" s="669"/>
      <c r="H38" s="669"/>
      <c r="I38" s="669"/>
      <c r="J38" s="669"/>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row>
    <row r="39" spans="1:39" ht="9.75" customHeight="1">
      <c r="A39" s="668"/>
      <c r="B39" s="668"/>
      <c r="C39" s="668"/>
      <c r="D39" s="668"/>
      <c r="E39" s="668"/>
      <c r="F39" s="669"/>
      <c r="G39" s="669"/>
      <c r="H39" s="669"/>
      <c r="I39" s="669"/>
      <c r="J39" s="669"/>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row>
    <row r="40" spans="1:39" ht="9.75" customHeight="1">
      <c r="A40" s="668"/>
      <c r="B40" s="668"/>
      <c r="C40" s="668"/>
      <c r="D40" s="668"/>
      <c r="E40" s="668"/>
      <c r="F40" s="669"/>
      <c r="G40" s="669"/>
      <c r="H40" s="669"/>
      <c r="I40" s="669"/>
      <c r="J40" s="669"/>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row>
    <row r="41" spans="1:39" ht="9.75" customHeight="1">
      <c r="A41" s="668"/>
      <c r="B41" s="668"/>
      <c r="C41" s="668"/>
      <c r="D41" s="668"/>
      <c r="E41" s="668"/>
      <c r="F41" s="669"/>
      <c r="G41" s="669"/>
      <c r="H41" s="669"/>
      <c r="I41" s="669"/>
      <c r="J41" s="669"/>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row>
    <row r="42" spans="1:39" ht="9.75" customHeight="1">
      <c r="A42" s="671"/>
      <c r="B42" s="671"/>
      <c r="C42" s="671"/>
      <c r="D42" s="671"/>
      <c r="E42" s="671"/>
      <c r="F42" s="669"/>
      <c r="G42" s="669"/>
      <c r="H42" s="669"/>
      <c r="I42" s="669"/>
      <c r="J42" s="669"/>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row>
    <row r="43" spans="1:39" ht="9.75" customHeight="1">
      <c r="A43" s="668"/>
      <c r="B43" s="668"/>
      <c r="C43" s="668"/>
      <c r="D43" s="668"/>
      <c r="E43" s="668"/>
      <c r="F43" s="669"/>
      <c r="G43" s="669"/>
      <c r="H43" s="669"/>
      <c r="I43" s="669"/>
      <c r="J43" s="66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row>
    <row r="44" spans="1:39" ht="9.75" customHeight="1">
      <c r="A44" s="671"/>
      <c r="B44" s="671"/>
      <c r="C44" s="671"/>
      <c r="D44" s="671"/>
      <c r="E44" s="671"/>
      <c r="F44" s="669"/>
      <c r="G44" s="669"/>
      <c r="H44" s="669"/>
      <c r="I44" s="669"/>
      <c r="J44" s="669"/>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row>
    <row r="45" spans="1:39" ht="9.75" customHeight="1">
      <c r="A45" s="668"/>
      <c r="B45" s="668"/>
      <c r="C45" s="668"/>
      <c r="D45" s="668"/>
      <c r="E45" s="668"/>
      <c r="F45" s="669"/>
      <c r="G45" s="669"/>
      <c r="H45" s="669"/>
      <c r="I45" s="669"/>
      <c r="J45" s="669"/>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row>
    <row r="46" spans="1:39" ht="9.75" customHeight="1">
      <c r="A46" s="668"/>
      <c r="B46" s="668"/>
      <c r="C46" s="668"/>
      <c r="D46" s="668"/>
      <c r="E46" s="668"/>
      <c r="F46" s="669"/>
      <c r="G46" s="669"/>
      <c r="H46" s="669"/>
      <c r="I46" s="669"/>
      <c r="J46" s="669"/>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row>
    <row r="47" spans="1:39" ht="9.75" customHeight="1" thickBot="1">
      <c r="A47" s="690"/>
      <c r="B47" s="691"/>
      <c r="C47" s="691"/>
      <c r="D47" s="691"/>
      <c r="E47" s="692"/>
      <c r="F47" s="693"/>
      <c r="G47" s="694"/>
      <c r="H47" s="694"/>
      <c r="I47" s="694"/>
      <c r="J47" s="695"/>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row>
    <row r="48" spans="1:39" ht="22.5" customHeight="1" thickTop="1">
      <c r="A48" s="697" t="s">
        <v>75</v>
      </c>
      <c r="B48" s="698"/>
      <c r="C48" s="698"/>
      <c r="D48" s="698"/>
      <c r="E48" s="698"/>
      <c r="F48" s="699">
        <f>SUM(F26:J47)</f>
        <v>611800</v>
      </c>
      <c r="G48" s="700"/>
      <c r="H48" s="700"/>
      <c r="I48" s="700"/>
      <c r="J48" s="701"/>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row>
    <row r="49" spans="1:42" ht="11.25" customHeight="1">
      <c r="A49" s="130"/>
      <c r="B49" s="131"/>
      <c r="C49" s="131"/>
      <c r="D49" s="131"/>
      <c r="E49" s="131"/>
      <c r="F49" s="61"/>
      <c r="G49" s="61"/>
      <c r="H49" s="61"/>
      <c r="I49" s="61"/>
      <c r="J49" s="6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row>
    <row r="50" spans="1:42" s="14" customFormat="1" ht="18.75" customHeight="1">
      <c r="A50" s="134" t="s">
        <v>156</v>
      </c>
      <c r="B50" s="135"/>
      <c r="C50" s="135"/>
      <c r="D50" s="135"/>
      <c r="E50" s="135"/>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8"/>
      <c r="AO50" s="100"/>
      <c r="AP50" s="104"/>
    </row>
    <row r="51" spans="1:42" s="71" customFormat="1" ht="18" customHeight="1">
      <c r="A51" s="714" t="s">
        <v>40</v>
      </c>
      <c r="B51" s="715"/>
      <c r="C51" s="715"/>
      <c r="D51" s="715"/>
      <c r="E51" s="716"/>
      <c r="F51" s="714" t="s">
        <v>153</v>
      </c>
      <c r="G51" s="715"/>
      <c r="H51" s="715"/>
      <c r="I51" s="715"/>
      <c r="J51" s="715"/>
      <c r="K51" s="717" t="s">
        <v>157</v>
      </c>
      <c r="L51" s="717"/>
      <c r="M51" s="717"/>
      <c r="N51" s="717"/>
      <c r="O51" s="717"/>
      <c r="P51" s="717"/>
      <c r="Q51" s="717"/>
      <c r="R51" s="717"/>
      <c r="S51" s="717"/>
      <c r="T51" s="717"/>
      <c r="U51" s="717"/>
      <c r="V51" s="717"/>
      <c r="W51" s="717"/>
      <c r="X51" s="717"/>
      <c r="Y51" s="717"/>
      <c r="Z51" s="717"/>
      <c r="AA51" s="717"/>
      <c r="AB51" s="717"/>
      <c r="AC51" s="717"/>
      <c r="AD51" s="717"/>
      <c r="AE51" s="717"/>
      <c r="AF51" s="717"/>
      <c r="AG51" s="717"/>
      <c r="AH51" s="717"/>
      <c r="AI51" s="717"/>
      <c r="AJ51" s="717"/>
      <c r="AK51" s="717"/>
      <c r="AL51" s="717"/>
      <c r="AM51" s="717"/>
      <c r="AO51" s="100"/>
      <c r="AP51" s="93"/>
    </row>
    <row r="52" spans="1:42" s="71" customFormat="1" ht="9.75" customHeight="1">
      <c r="A52" s="718" t="s">
        <v>202</v>
      </c>
      <c r="B52" s="718"/>
      <c r="C52" s="718"/>
      <c r="D52" s="718"/>
      <c r="E52" s="718"/>
      <c r="F52" s="712"/>
      <c r="G52" s="712"/>
      <c r="H52" s="712"/>
      <c r="I52" s="712"/>
      <c r="J52" s="712"/>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O52" s="100"/>
      <c r="AP52" s="93"/>
    </row>
    <row r="53" spans="1:42" s="71" customFormat="1" ht="9.75" customHeight="1">
      <c r="A53" s="703" t="s">
        <v>203</v>
      </c>
      <c r="B53" s="704"/>
      <c r="C53" s="704"/>
      <c r="D53" s="704"/>
      <c r="E53" s="705"/>
      <c r="F53" s="706"/>
      <c r="G53" s="707"/>
      <c r="H53" s="707"/>
      <c r="I53" s="707"/>
      <c r="J53" s="708"/>
      <c r="K53" s="709"/>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1"/>
      <c r="AO53" s="100"/>
      <c r="AP53" s="93"/>
    </row>
    <row r="54" spans="1:42" s="71" customFormat="1" ht="9.75" customHeight="1" thickBot="1">
      <c r="A54" s="671"/>
      <c r="B54" s="671"/>
      <c r="C54" s="671"/>
      <c r="D54" s="671"/>
      <c r="E54" s="671"/>
      <c r="F54" s="712"/>
      <c r="G54" s="712"/>
      <c r="H54" s="712"/>
      <c r="I54" s="712"/>
      <c r="J54" s="712"/>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3"/>
      <c r="AL54" s="713"/>
      <c r="AM54" s="713"/>
      <c r="AO54" s="100"/>
      <c r="AP54" s="93"/>
    </row>
    <row r="55" spans="1:42" s="71" customFormat="1" ht="22.5" customHeight="1" thickTop="1">
      <c r="A55" s="719" t="s">
        <v>75</v>
      </c>
      <c r="B55" s="720"/>
      <c r="C55" s="720"/>
      <c r="D55" s="720"/>
      <c r="E55" s="720"/>
      <c r="F55" s="721">
        <f>SUM(F52:J54)</f>
        <v>0</v>
      </c>
      <c r="G55" s="722"/>
      <c r="H55" s="722"/>
      <c r="I55" s="722"/>
      <c r="J55" s="723"/>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724"/>
      <c r="AK55" s="724"/>
      <c r="AL55" s="724"/>
      <c r="AM55" s="724"/>
      <c r="AO55" s="100"/>
      <c r="AP55" s="93"/>
    </row>
    <row r="56" spans="1:42" ht="11.25" customHeight="1">
      <c r="B56" s="123"/>
      <c r="C56" s="136"/>
      <c r="D56" s="14"/>
      <c r="E56" s="137"/>
      <c r="F56" s="14"/>
      <c r="G56" s="14"/>
      <c r="H56" s="14"/>
      <c r="I56" s="14"/>
      <c r="J56" s="138"/>
      <c r="K56" s="138"/>
      <c r="L56" s="138"/>
      <c r="M56" s="138"/>
      <c r="N56" s="138"/>
      <c r="O56" s="123"/>
      <c r="P56" s="136"/>
      <c r="S56" s="138"/>
      <c r="T56" s="139"/>
      <c r="U56" s="138"/>
      <c r="V56" s="138"/>
      <c r="W56" s="138"/>
      <c r="X56" s="138"/>
      <c r="Y56" s="14"/>
      <c r="Z56" s="14"/>
      <c r="AA56" s="14"/>
      <c r="AB56" s="123"/>
      <c r="AC56" s="136"/>
      <c r="AD56" s="138"/>
      <c r="AE56" s="138"/>
      <c r="AF56" s="138"/>
      <c r="AG56" s="138"/>
      <c r="AH56" s="138"/>
      <c r="AI56" s="140"/>
      <c r="AJ56" s="140"/>
      <c r="AK56" s="140"/>
      <c r="AL56" s="140"/>
      <c r="AM56" s="138"/>
    </row>
    <row r="57" spans="1:42" ht="18.75" customHeight="1">
      <c r="A57" s="141" t="s">
        <v>222</v>
      </c>
      <c r="B57" s="135"/>
      <c r="C57" s="142"/>
      <c r="D57" s="135"/>
      <c r="E57" s="143"/>
      <c r="F57" s="135"/>
      <c r="G57" s="135"/>
      <c r="H57" s="135"/>
      <c r="I57" s="135"/>
      <c r="J57" s="144"/>
      <c r="K57" s="144"/>
      <c r="L57" s="144"/>
      <c r="M57" s="144"/>
      <c r="N57" s="144"/>
      <c r="O57" s="145"/>
      <c r="P57" s="142"/>
      <c r="Q57" s="146"/>
      <c r="R57" s="146"/>
      <c r="S57" s="144"/>
      <c r="T57" s="147"/>
      <c r="U57" s="144"/>
      <c r="V57" s="148"/>
      <c r="W57" s="622" t="s">
        <v>69</v>
      </c>
      <c r="X57" s="550"/>
      <c r="Y57" s="550"/>
      <c r="Z57" s="551"/>
      <c r="AA57" s="725">
        <f>IF(L5="","",VLOOKUP(L5,$A$239:$C$273,3,FALSE))</f>
        <v>260</v>
      </c>
      <c r="AB57" s="726"/>
      <c r="AC57" s="726"/>
      <c r="AD57" s="550" t="s">
        <v>57</v>
      </c>
      <c r="AE57" s="551"/>
      <c r="AF57" s="622" t="s">
        <v>42</v>
      </c>
      <c r="AG57" s="550"/>
      <c r="AH57" s="551"/>
      <c r="AI57" s="727">
        <f>ROUNDDOWN($F$74/1000,0)</f>
        <v>0</v>
      </c>
      <c r="AJ57" s="728"/>
      <c r="AK57" s="728"/>
      <c r="AL57" s="550" t="s">
        <v>57</v>
      </c>
      <c r="AM57" s="551"/>
    </row>
    <row r="58" spans="1:42" s="76" customFormat="1" ht="18.75" customHeight="1">
      <c r="A58" s="149" t="s">
        <v>39</v>
      </c>
      <c r="B58" s="444"/>
      <c r="C58" s="150"/>
      <c r="D58" s="150"/>
      <c r="E58" s="150"/>
      <c r="F58" s="150"/>
      <c r="G58" s="150"/>
      <c r="H58" s="729"/>
      <c r="I58" s="730"/>
      <c r="J58" s="731"/>
      <c r="K58" s="643" t="s">
        <v>106</v>
      </c>
      <c r="L58" s="644"/>
      <c r="M58" s="644"/>
      <c r="N58" s="644"/>
      <c r="O58" s="644"/>
      <c r="P58" s="644"/>
      <c r="Q58" s="644"/>
      <c r="R58" s="644"/>
      <c r="S58" s="644"/>
      <c r="T58" s="644"/>
      <c r="U58" s="644"/>
      <c r="V58" s="644"/>
      <c r="W58" s="644"/>
      <c r="X58" s="644"/>
      <c r="Y58" s="644"/>
      <c r="Z58" s="644"/>
      <c r="AA58" s="644"/>
      <c r="AB58" s="644"/>
      <c r="AC58" s="644"/>
      <c r="AD58" s="644"/>
      <c r="AE58" s="644"/>
      <c r="AF58" s="732" t="s">
        <v>218</v>
      </c>
      <c r="AG58" s="732"/>
      <c r="AH58" s="732"/>
      <c r="AI58" s="732"/>
      <c r="AJ58" s="732"/>
      <c r="AK58" s="732"/>
      <c r="AL58" s="732"/>
      <c r="AM58" s="733"/>
      <c r="AN58" s="151"/>
      <c r="AO58" s="152"/>
      <c r="AP58" s="153"/>
    </row>
    <row r="59" spans="1:42" s="71" customFormat="1" ht="25.5" customHeight="1">
      <c r="A59" s="154"/>
      <c r="B59" s="155"/>
      <c r="C59" s="734" t="s">
        <v>285</v>
      </c>
      <c r="D59" s="734"/>
      <c r="E59" s="734"/>
      <c r="F59" s="734"/>
      <c r="G59" s="734"/>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4"/>
      <c r="AK59" s="734"/>
      <c r="AL59" s="734"/>
      <c r="AM59" s="735"/>
      <c r="AO59" s="100"/>
      <c r="AP59" s="93"/>
    </row>
    <row r="60" spans="1:42" s="71" customFormat="1" ht="25.5" customHeight="1">
      <c r="A60" s="156"/>
      <c r="B60" s="157"/>
      <c r="C60" s="675"/>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6"/>
      <c r="AO60" s="100"/>
      <c r="AP60" s="93"/>
    </row>
    <row r="61" spans="1:42" ht="18.75" customHeight="1">
      <c r="A61" s="677" t="s">
        <v>145</v>
      </c>
      <c r="B61" s="678"/>
      <c r="C61" s="678"/>
      <c r="D61" s="678"/>
      <c r="E61" s="67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9"/>
    </row>
    <row r="62" spans="1:42" ht="18" customHeight="1">
      <c r="A62" s="677" t="s">
        <v>40</v>
      </c>
      <c r="B62" s="678"/>
      <c r="C62" s="678"/>
      <c r="D62" s="678"/>
      <c r="E62" s="679"/>
      <c r="F62" s="677" t="s">
        <v>43</v>
      </c>
      <c r="G62" s="678"/>
      <c r="H62" s="678"/>
      <c r="I62" s="678"/>
      <c r="J62" s="678"/>
      <c r="K62" s="680" t="s">
        <v>41</v>
      </c>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row>
    <row r="63" spans="1:42" ht="9.75" customHeight="1">
      <c r="A63" s="671" t="s">
        <v>221</v>
      </c>
      <c r="B63" s="671"/>
      <c r="C63" s="671"/>
      <c r="D63" s="671"/>
      <c r="E63" s="671"/>
      <c r="F63" s="669">
        <f>R217+Q227</f>
        <v>0</v>
      </c>
      <c r="G63" s="669"/>
      <c r="H63" s="669"/>
      <c r="I63" s="669"/>
      <c r="J63" s="669"/>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0"/>
      <c r="AL63" s="670"/>
      <c r="AM63" s="670"/>
    </row>
    <row r="64" spans="1:42" ht="9.75" customHeight="1">
      <c r="A64" s="668"/>
      <c r="B64" s="668"/>
      <c r="C64" s="668"/>
      <c r="D64" s="668"/>
      <c r="E64" s="668"/>
      <c r="F64" s="669"/>
      <c r="G64" s="669"/>
      <c r="H64" s="669"/>
      <c r="I64" s="669"/>
      <c r="J64" s="669"/>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670"/>
      <c r="AM64" s="670"/>
    </row>
    <row r="65" spans="1:39" ht="9.75" customHeight="1">
      <c r="A65" s="668"/>
      <c r="B65" s="668"/>
      <c r="C65" s="668"/>
      <c r="D65" s="668"/>
      <c r="E65" s="668"/>
      <c r="F65" s="669"/>
      <c r="G65" s="669"/>
      <c r="H65" s="669"/>
      <c r="I65" s="669"/>
      <c r="J65" s="669"/>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670"/>
      <c r="AJ65" s="670"/>
      <c r="AK65" s="670"/>
      <c r="AL65" s="670"/>
      <c r="AM65" s="670"/>
    </row>
    <row r="66" spans="1:39" ht="9.75" customHeight="1">
      <c r="A66" s="668"/>
      <c r="B66" s="668"/>
      <c r="C66" s="668"/>
      <c r="D66" s="668"/>
      <c r="E66" s="668"/>
      <c r="F66" s="669"/>
      <c r="G66" s="669"/>
      <c r="H66" s="669"/>
      <c r="I66" s="669"/>
      <c r="J66" s="669"/>
      <c r="K66" s="670"/>
      <c r="L66" s="670"/>
      <c r="M66" s="670"/>
      <c r="N66" s="670"/>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70"/>
      <c r="AL66" s="670"/>
      <c r="AM66" s="670"/>
    </row>
    <row r="67" spans="1:39" ht="9.75" customHeight="1">
      <c r="A67" s="668"/>
      <c r="B67" s="668"/>
      <c r="C67" s="668"/>
      <c r="D67" s="668"/>
      <c r="E67" s="668"/>
      <c r="F67" s="669"/>
      <c r="G67" s="669"/>
      <c r="H67" s="669"/>
      <c r="I67" s="669"/>
      <c r="J67" s="669"/>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row>
    <row r="68" spans="1:39" ht="9.75" customHeight="1">
      <c r="A68" s="668"/>
      <c r="B68" s="668"/>
      <c r="C68" s="668"/>
      <c r="D68" s="668"/>
      <c r="E68" s="668"/>
      <c r="F68" s="669"/>
      <c r="G68" s="669"/>
      <c r="H68" s="669"/>
      <c r="I68" s="669"/>
      <c r="J68" s="669"/>
      <c r="K68" s="670"/>
      <c r="L68" s="670"/>
      <c r="M68" s="670"/>
      <c r="N68" s="670"/>
      <c r="O68" s="670"/>
      <c r="P68" s="670"/>
      <c r="Q68" s="670"/>
      <c r="R68" s="670"/>
      <c r="S68" s="670"/>
      <c r="T68" s="670"/>
      <c r="U68" s="670"/>
      <c r="V68" s="670"/>
      <c r="W68" s="670"/>
      <c r="X68" s="670"/>
      <c r="Y68" s="670"/>
      <c r="Z68" s="670"/>
      <c r="AA68" s="670"/>
      <c r="AB68" s="670"/>
      <c r="AC68" s="670"/>
      <c r="AD68" s="670"/>
      <c r="AE68" s="670"/>
      <c r="AF68" s="670"/>
      <c r="AG68" s="670"/>
      <c r="AH68" s="670"/>
      <c r="AI68" s="670"/>
      <c r="AJ68" s="670"/>
      <c r="AK68" s="670"/>
      <c r="AL68" s="670"/>
      <c r="AM68" s="670"/>
    </row>
    <row r="69" spans="1:39" ht="9.75" customHeight="1">
      <c r="A69" s="668"/>
      <c r="B69" s="668"/>
      <c r="C69" s="668"/>
      <c r="D69" s="668"/>
      <c r="E69" s="668"/>
      <c r="F69" s="669"/>
      <c r="G69" s="669"/>
      <c r="H69" s="669"/>
      <c r="I69" s="669"/>
      <c r="J69" s="669"/>
      <c r="K69" s="670"/>
      <c r="L69" s="670"/>
      <c r="M69" s="670"/>
      <c r="N69" s="670"/>
      <c r="O69" s="670"/>
      <c r="P69" s="670"/>
      <c r="Q69" s="670"/>
      <c r="R69" s="670"/>
      <c r="S69" s="670"/>
      <c r="T69" s="670"/>
      <c r="U69" s="670"/>
      <c r="V69" s="670"/>
      <c r="W69" s="670"/>
      <c r="X69" s="670"/>
      <c r="Y69" s="670"/>
      <c r="Z69" s="670"/>
      <c r="AA69" s="670"/>
      <c r="AB69" s="670"/>
      <c r="AC69" s="670"/>
      <c r="AD69" s="670"/>
      <c r="AE69" s="670"/>
      <c r="AF69" s="670"/>
      <c r="AG69" s="670"/>
      <c r="AH69" s="670"/>
      <c r="AI69" s="670"/>
      <c r="AJ69" s="670"/>
      <c r="AK69" s="670"/>
      <c r="AL69" s="670"/>
      <c r="AM69" s="670"/>
    </row>
    <row r="70" spans="1:39" ht="9.75" customHeight="1">
      <c r="A70" s="668"/>
      <c r="B70" s="668"/>
      <c r="C70" s="668"/>
      <c r="D70" s="668"/>
      <c r="E70" s="668"/>
      <c r="F70" s="669"/>
      <c r="G70" s="669"/>
      <c r="H70" s="669"/>
      <c r="I70" s="669"/>
      <c r="J70" s="669"/>
      <c r="K70" s="670"/>
      <c r="L70" s="670"/>
      <c r="M70" s="670"/>
      <c r="N70" s="670"/>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70"/>
      <c r="AL70" s="670"/>
      <c r="AM70" s="670"/>
    </row>
    <row r="71" spans="1:39" ht="9.75" customHeight="1">
      <c r="A71" s="668"/>
      <c r="B71" s="668"/>
      <c r="C71" s="668"/>
      <c r="D71" s="668"/>
      <c r="E71" s="668"/>
      <c r="F71" s="669"/>
      <c r="G71" s="669"/>
      <c r="H71" s="669"/>
      <c r="I71" s="669"/>
      <c r="J71" s="669"/>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c r="AL71" s="670"/>
      <c r="AM71" s="670"/>
    </row>
    <row r="72" spans="1:39" ht="9.75" customHeight="1">
      <c r="A72" s="668"/>
      <c r="B72" s="668"/>
      <c r="C72" s="668"/>
      <c r="D72" s="668"/>
      <c r="E72" s="668"/>
      <c r="F72" s="669"/>
      <c r="G72" s="669"/>
      <c r="H72" s="669"/>
      <c r="I72" s="669"/>
      <c r="J72" s="669"/>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row>
    <row r="73" spans="1:39" ht="9.75" customHeight="1" thickBot="1">
      <c r="A73" s="668"/>
      <c r="B73" s="668"/>
      <c r="C73" s="668"/>
      <c r="D73" s="668"/>
      <c r="E73" s="668"/>
      <c r="F73" s="742"/>
      <c r="G73" s="742"/>
      <c r="H73" s="742"/>
      <c r="I73" s="742"/>
      <c r="J73" s="742"/>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row>
    <row r="74" spans="1:39" ht="22.5" customHeight="1" thickTop="1">
      <c r="A74" s="697" t="s">
        <v>154</v>
      </c>
      <c r="B74" s="698"/>
      <c r="C74" s="698"/>
      <c r="D74" s="698"/>
      <c r="E74" s="743"/>
      <c r="F74" s="744">
        <f>SUM(F63:J73)</f>
        <v>0</v>
      </c>
      <c r="G74" s="745"/>
      <c r="H74" s="745"/>
      <c r="I74" s="745"/>
      <c r="J74" s="746"/>
      <c r="K74" s="702"/>
      <c r="L74" s="702"/>
      <c r="M74" s="702"/>
      <c r="N74" s="702"/>
      <c r="O74" s="702"/>
      <c r="P74" s="702"/>
      <c r="Q74" s="702"/>
      <c r="R74" s="702"/>
      <c r="S74" s="702"/>
      <c r="T74" s="702"/>
      <c r="U74" s="702"/>
      <c r="V74" s="702"/>
      <c r="W74" s="702"/>
      <c r="X74" s="702"/>
      <c r="Y74" s="702"/>
      <c r="Z74" s="702"/>
      <c r="AA74" s="702"/>
      <c r="AB74" s="702"/>
      <c r="AC74" s="702"/>
      <c r="AD74" s="702"/>
      <c r="AE74" s="702"/>
      <c r="AF74" s="702"/>
      <c r="AG74" s="702"/>
      <c r="AH74" s="702"/>
      <c r="AI74" s="702"/>
      <c r="AJ74" s="702"/>
      <c r="AK74" s="702"/>
      <c r="AL74" s="702"/>
      <c r="AM74" s="702"/>
    </row>
    <row r="75" spans="1:39" ht="4.5" customHeight="1">
      <c r="A75" s="132"/>
      <c r="B75" s="132"/>
      <c r="C75" s="132"/>
      <c r="D75" s="132"/>
      <c r="E75" s="132"/>
      <c r="F75" s="132"/>
      <c r="G75" s="132"/>
      <c r="H75" s="132"/>
      <c r="I75" s="132"/>
      <c r="J75" s="132"/>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9" ht="3.75" customHeight="1">
      <c r="A76" s="9"/>
      <c r="B76" s="16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61"/>
      <c r="AL76" s="161"/>
      <c r="AM76" s="162"/>
    </row>
    <row r="77" spans="1:39" ht="11.25" customHeight="1">
      <c r="A77" s="163" t="s">
        <v>88</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M77" s="165"/>
    </row>
    <row r="78" spans="1:39" ht="11.25" customHeight="1">
      <c r="A78" s="446" t="s">
        <v>90</v>
      </c>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166"/>
      <c r="AM78" s="11"/>
    </row>
    <row r="79" spans="1:39" ht="11.25" customHeight="1">
      <c r="A79" s="163" t="s">
        <v>91</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7"/>
      <c r="AM79" s="168"/>
    </row>
    <row r="80" spans="1:39" ht="11.25" customHeight="1">
      <c r="A80" s="163" t="s">
        <v>92</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9"/>
      <c r="AM80" s="165"/>
    </row>
    <row r="81" spans="1:39" ht="4.5" customHeight="1">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9"/>
      <c r="AM81" s="165"/>
    </row>
    <row r="82" spans="1:39" ht="11.25" customHeight="1">
      <c r="A82" s="736" t="s">
        <v>99</v>
      </c>
      <c r="B82" s="737"/>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M82" s="165"/>
    </row>
    <row r="83" spans="1:39" ht="11.25" customHeight="1">
      <c r="A83" s="446" t="s">
        <v>93</v>
      </c>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M83" s="165"/>
    </row>
    <row r="84" spans="1:39" ht="11.25" customHeight="1">
      <c r="A84" s="446" t="s">
        <v>94</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69"/>
      <c r="AM84" s="165"/>
    </row>
    <row r="85" spans="1:39" ht="11.25" customHeight="1">
      <c r="A85" s="446" t="s">
        <v>100</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69"/>
      <c r="AM85" s="165"/>
    </row>
    <row r="86" spans="1:39" ht="4.5" customHeight="1">
      <c r="A86" s="446"/>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69"/>
      <c r="AM86" s="165"/>
    </row>
    <row r="87" spans="1:39" ht="11.25" customHeight="1">
      <c r="A87" s="738" t="s">
        <v>101</v>
      </c>
      <c r="B87" s="737"/>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M87" s="165"/>
    </row>
    <row r="88" spans="1:39" ht="11.25" customHeight="1">
      <c r="A88" s="446" t="s">
        <v>102</v>
      </c>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M88" s="165"/>
    </row>
    <row r="89" spans="1:39" ht="11.25" customHeight="1">
      <c r="A89" s="446" t="s">
        <v>95</v>
      </c>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M89" s="165"/>
    </row>
    <row r="90" spans="1:39" ht="3" customHeight="1">
      <c r="A90" s="446"/>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M90" s="165"/>
    </row>
    <row r="91" spans="1:39" ht="11.25" customHeight="1">
      <c r="A91" s="736" t="s">
        <v>89</v>
      </c>
      <c r="B91" s="737"/>
      <c r="C91" s="737"/>
      <c r="D91" s="737"/>
      <c r="E91" s="737"/>
      <c r="F91" s="737"/>
      <c r="G91" s="737"/>
      <c r="H91" s="737"/>
      <c r="I91" s="737"/>
      <c r="J91" s="737"/>
      <c r="K91" s="737"/>
      <c r="L91" s="737"/>
      <c r="M91" s="737"/>
      <c r="N91" s="737"/>
      <c r="O91" s="737"/>
      <c r="P91" s="737"/>
      <c r="Q91" s="737"/>
      <c r="R91" s="737"/>
      <c r="S91" s="737"/>
      <c r="T91" s="737"/>
      <c r="U91" s="737"/>
      <c r="V91" s="737"/>
      <c r="W91" s="737"/>
      <c r="X91" s="737"/>
      <c r="Y91" s="737"/>
      <c r="Z91" s="737"/>
      <c r="AA91" s="737"/>
      <c r="AB91" s="737"/>
      <c r="AC91" s="737"/>
      <c r="AD91" s="737"/>
      <c r="AE91" s="737"/>
      <c r="AF91" s="737"/>
      <c r="AG91" s="737"/>
      <c r="AH91" s="737"/>
      <c r="AI91" s="737"/>
      <c r="AJ91" s="737"/>
      <c r="AK91" s="737"/>
      <c r="AM91" s="165"/>
    </row>
    <row r="92" spans="1:39" ht="11.25" customHeight="1">
      <c r="A92" s="446" t="s">
        <v>96</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M92" s="165"/>
    </row>
    <row r="93" spans="1:39" ht="11.25" customHeight="1">
      <c r="A93" s="446" t="s">
        <v>97</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M93" s="165"/>
    </row>
    <row r="94" spans="1:39" ht="3" customHeight="1">
      <c r="A94" s="446"/>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M94" s="165"/>
    </row>
    <row r="95" spans="1:39" ht="11.25" customHeight="1">
      <c r="A95" s="446" t="s">
        <v>103</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M95" s="165"/>
    </row>
    <row r="96" spans="1:39">
      <c r="A96" s="172" t="s">
        <v>104</v>
      </c>
      <c r="B96" s="173"/>
      <c r="AM96" s="165"/>
    </row>
    <row r="97" spans="1:42">
      <c r="A97" s="174" t="s">
        <v>105</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6"/>
    </row>
    <row r="99" spans="1:42" s="67" customFormat="1" ht="14.15" customHeight="1">
      <c r="A99" s="82" t="s">
        <v>189</v>
      </c>
      <c r="B99" s="68"/>
      <c r="C99" s="69"/>
      <c r="D99" s="70"/>
      <c r="E99" s="69"/>
      <c r="F99" s="70"/>
      <c r="G99" s="69"/>
      <c r="H99" s="70"/>
      <c r="I99" s="69"/>
      <c r="J99" s="69"/>
      <c r="K99" s="68"/>
      <c r="L99" s="69"/>
      <c r="M99" s="70"/>
      <c r="N99" s="69"/>
      <c r="O99" s="70"/>
      <c r="P99" s="69"/>
      <c r="Q99" s="70"/>
      <c r="R99" s="69"/>
      <c r="S99" s="69"/>
      <c r="T99" s="69"/>
      <c r="U99" s="69"/>
      <c r="V99" s="69"/>
      <c r="W99" s="69"/>
      <c r="X99" s="69"/>
      <c r="Y99" s="69"/>
      <c r="Z99" s="69"/>
      <c r="AA99" s="69"/>
      <c r="AO99" s="99"/>
      <c r="AP99" s="92"/>
    </row>
    <row r="100" spans="1:42" s="71" customFormat="1" ht="15" customHeight="1">
      <c r="A100" s="452"/>
      <c r="B100" s="714" t="s">
        <v>193</v>
      </c>
      <c r="C100" s="715"/>
      <c r="D100" s="715"/>
      <c r="E100" s="715"/>
      <c r="F100" s="716"/>
      <c r="G100" s="739" t="s">
        <v>183</v>
      </c>
      <c r="H100" s="740"/>
      <c r="I100" s="740"/>
      <c r="J100" s="740"/>
      <c r="K100" s="740"/>
      <c r="L100" s="740"/>
      <c r="M100" s="740"/>
      <c r="N100" s="740"/>
      <c r="O100" s="740"/>
      <c r="P100" s="740"/>
      <c r="Q100" s="740"/>
      <c r="R100" s="741"/>
      <c r="S100" s="739" t="s">
        <v>182</v>
      </c>
      <c r="T100" s="740"/>
      <c r="U100" s="740"/>
      <c r="V100" s="740"/>
      <c r="W100" s="740"/>
      <c r="X100" s="740"/>
      <c r="Y100" s="740"/>
      <c r="Z100" s="740"/>
      <c r="AA100" s="740"/>
      <c r="AB100" s="740"/>
      <c r="AC100" s="740"/>
      <c r="AD100" s="741"/>
      <c r="AO100" s="100"/>
      <c r="AP100" s="93"/>
    </row>
    <row r="101" spans="1:42" s="71" customFormat="1" ht="12" customHeight="1">
      <c r="A101" s="739">
        <v>1</v>
      </c>
      <c r="B101" s="747"/>
      <c r="C101" s="763"/>
      <c r="D101" s="763"/>
      <c r="E101" s="763"/>
      <c r="F101" s="764"/>
      <c r="G101" s="739" t="s">
        <v>190</v>
      </c>
      <c r="H101" s="740"/>
      <c r="I101" s="453" t="s">
        <v>192</v>
      </c>
      <c r="J101" s="83"/>
      <c r="K101" s="448" t="s">
        <v>2</v>
      </c>
      <c r="L101" s="83"/>
      <c r="M101" s="448" t="s">
        <v>175</v>
      </c>
      <c r="N101" s="83"/>
      <c r="O101" s="448" t="s">
        <v>1</v>
      </c>
      <c r="P101" s="747"/>
      <c r="Q101" s="740" t="s">
        <v>174</v>
      </c>
      <c r="R101" s="741"/>
      <c r="S101" s="739" t="s">
        <v>190</v>
      </c>
      <c r="T101" s="740"/>
      <c r="U101" s="453" t="s">
        <v>192</v>
      </c>
      <c r="V101" s="83"/>
      <c r="W101" s="448" t="s">
        <v>2</v>
      </c>
      <c r="X101" s="83"/>
      <c r="Y101" s="448" t="s">
        <v>175</v>
      </c>
      <c r="Z101" s="83"/>
      <c r="AA101" s="448" t="s">
        <v>1</v>
      </c>
      <c r="AB101" s="747"/>
      <c r="AC101" s="740" t="s">
        <v>174</v>
      </c>
      <c r="AD101" s="741"/>
      <c r="AO101" s="100"/>
      <c r="AP101" s="93"/>
    </row>
    <row r="102" spans="1:42" s="71" customFormat="1" ht="12" customHeight="1">
      <c r="A102" s="762"/>
      <c r="B102" s="748"/>
      <c r="C102" s="765"/>
      <c r="D102" s="765"/>
      <c r="E102" s="765"/>
      <c r="F102" s="766"/>
      <c r="G102" s="751" t="s">
        <v>191</v>
      </c>
      <c r="H102" s="752"/>
      <c r="I102" s="84" t="s">
        <v>192</v>
      </c>
      <c r="J102" s="85"/>
      <c r="K102" s="450" t="s">
        <v>2</v>
      </c>
      <c r="L102" s="85"/>
      <c r="M102" s="450" t="s">
        <v>175</v>
      </c>
      <c r="N102" s="85"/>
      <c r="O102" s="450" t="s">
        <v>1</v>
      </c>
      <c r="P102" s="748"/>
      <c r="Q102" s="749"/>
      <c r="R102" s="750"/>
      <c r="S102" s="751" t="s">
        <v>191</v>
      </c>
      <c r="T102" s="752"/>
      <c r="U102" s="84" t="s">
        <v>192</v>
      </c>
      <c r="V102" s="85"/>
      <c r="W102" s="450" t="s">
        <v>2</v>
      </c>
      <c r="X102" s="85"/>
      <c r="Y102" s="450" t="s">
        <v>175</v>
      </c>
      <c r="Z102" s="85"/>
      <c r="AA102" s="450" t="s">
        <v>1</v>
      </c>
      <c r="AB102" s="748"/>
      <c r="AC102" s="749"/>
      <c r="AD102" s="750"/>
      <c r="AF102" s="753" t="s">
        <v>229</v>
      </c>
      <c r="AG102" s="754"/>
      <c r="AH102" s="754"/>
      <c r="AI102" s="754"/>
      <c r="AJ102" s="754"/>
      <c r="AK102" s="754"/>
      <c r="AL102" s="754"/>
      <c r="AM102" s="755"/>
      <c r="AO102" s="100"/>
      <c r="AP102" s="93"/>
    </row>
    <row r="103" spans="1:42" s="71" customFormat="1" ht="12" customHeight="1">
      <c r="A103" s="739">
        <v>2</v>
      </c>
      <c r="B103" s="747"/>
      <c r="C103" s="763"/>
      <c r="D103" s="763"/>
      <c r="E103" s="763"/>
      <c r="F103" s="764"/>
      <c r="G103" s="767" t="s">
        <v>190</v>
      </c>
      <c r="H103" s="768"/>
      <c r="I103" s="86" t="s">
        <v>192</v>
      </c>
      <c r="J103" s="87"/>
      <c r="K103" s="451" t="s">
        <v>2</v>
      </c>
      <c r="L103" s="87"/>
      <c r="M103" s="451" t="s">
        <v>175</v>
      </c>
      <c r="N103" s="87"/>
      <c r="O103" s="451" t="s">
        <v>1</v>
      </c>
      <c r="P103" s="747"/>
      <c r="Q103" s="740" t="s">
        <v>174</v>
      </c>
      <c r="R103" s="741"/>
      <c r="S103" s="767" t="s">
        <v>190</v>
      </c>
      <c r="T103" s="768"/>
      <c r="U103" s="86" t="s">
        <v>192</v>
      </c>
      <c r="V103" s="87"/>
      <c r="W103" s="451" t="s">
        <v>2</v>
      </c>
      <c r="X103" s="87"/>
      <c r="Y103" s="451" t="s">
        <v>175</v>
      </c>
      <c r="Z103" s="87"/>
      <c r="AA103" s="451" t="s">
        <v>1</v>
      </c>
      <c r="AB103" s="747"/>
      <c r="AC103" s="740" t="s">
        <v>174</v>
      </c>
      <c r="AD103" s="741"/>
      <c r="AF103" s="756"/>
      <c r="AG103" s="757"/>
      <c r="AH103" s="757"/>
      <c r="AI103" s="757"/>
      <c r="AJ103" s="757"/>
      <c r="AK103" s="757"/>
      <c r="AL103" s="757"/>
      <c r="AM103" s="758"/>
      <c r="AO103" s="100"/>
      <c r="AP103" s="93"/>
    </row>
    <row r="104" spans="1:42" s="71" customFormat="1" ht="12" customHeight="1">
      <c r="A104" s="762"/>
      <c r="B104" s="748"/>
      <c r="C104" s="765"/>
      <c r="D104" s="765"/>
      <c r="E104" s="765"/>
      <c r="F104" s="766"/>
      <c r="G104" s="762" t="s">
        <v>191</v>
      </c>
      <c r="H104" s="749"/>
      <c r="I104" s="88" t="s">
        <v>192</v>
      </c>
      <c r="J104" s="89"/>
      <c r="K104" s="449" t="s">
        <v>2</v>
      </c>
      <c r="L104" s="89"/>
      <c r="M104" s="449" t="s">
        <v>175</v>
      </c>
      <c r="N104" s="89"/>
      <c r="O104" s="449" t="s">
        <v>1</v>
      </c>
      <c r="P104" s="748"/>
      <c r="Q104" s="749"/>
      <c r="R104" s="750"/>
      <c r="S104" s="769" t="s">
        <v>191</v>
      </c>
      <c r="T104" s="770"/>
      <c r="U104" s="88" t="s">
        <v>192</v>
      </c>
      <c r="V104" s="89"/>
      <c r="W104" s="449" t="s">
        <v>2</v>
      </c>
      <c r="X104" s="89"/>
      <c r="Y104" s="449" t="s">
        <v>175</v>
      </c>
      <c r="Z104" s="89"/>
      <c r="AA104" s="449" t="s">
        <v>1</v>
      </c>
      <c r="AB104" s="748"/>
      <c r="AC104" s="749"/>
      <c r="AD104" s="750"/>
      <c r="AF104" s="756"/>
      <c r="AG104" s="757"/>
      <c r="AH104" s="757"/>
      <c r="AI104" s="757"/>
      <c r="AJ104" s="757"/>
      <c r="AK104" s="757"/>
      <c r="AL104" s="757"/>
      <c r="AM104" s="758"/>
      <c r="AO104" s="100"/>
      <c r="AP104" s="93"/>
    </row>
    <row r="105" spans="1:42" s="71" customFormat="1" ht="12" customHeight="1">
      <c r="A105" s="739">
        <v>3</v>
      </c>
      <c r="B105" s="747"/>
      <c r="C105" s="763"/>
      <c r="D105" s="763"/>
      <c r="E105" s="763"/>
      <c r="F105" s="764"/>
      <c r="G105" s="739" t="s">
        <v>190</v>
      </c>
      <c r="H105" s="740"/>
      <c r="I105" s="453" t="s">
        <v>192</v>
      </c>
      <c r="J105" s="83"/>
      <c r="K105" s="448" t="s">
        <v>2</v>
      </c>
      <c r="L105" s="83"/>
      <c r="M105" s="448" t="s">
        <v>173</v>
      </c>
      <c r="N105" s="83"/>
      <c r="O105" s="448" t="s">
        <v>172</v>
      </c>
      <c r="P105" s="747"/>
      <c r="Q105" s="740" t="s">
        <v>174</v>
      </c>
      <c r="R105" s="741"/>
      <c r="S105" s="767" t="s">
        <v>190</v>
      </c>
      <c r="T105" s="768"/>
      <c r="U105" s="453" t="s">
        <v>192</v>
      </c>
      <c r="V105" s="83"/>
      <c r="W105" s="448" t="s">
        <v>2</v>
      </c>
      <c r="X105" s="83"/>
      <c r="Y105" s="448" t="s">
        <v>173</v>
      </c>
      <c r="Z105" s="83"/>
      <c r="AA105" s="448" t="s">
        <v>172</v>
      </c>
      <c r="AB105" s="747"/>
      <c r="AC105" s="740" t="s">
        <v>174</v>
      </c>
      <c r="AD105" s="741"/>
      <c r="AF105" s="756"/>
      <c r="AG105" s="757"/>
      <c r="AH105" s="757"/>
      <c r="AI105" s="757"/>
      <c r="AJ105" s="757"/>
      <c r="AK105" s="757"/>
      <c r="AL105" s="757"/>
      <c r="AM105" s="758"/>
      <c r="AO105" s="100"/>
      <c r="AP105" s="93"/>
    </row>
    <row r="106" spans="1:42" s="71" customFormat="1" ht="12" customHeight="1">
      <c r="A106" s="762"/>
      <c r="B106" s="748"/>
      <c r="C106" s="765"/>
      <c r="D106" s="765"/>
      <c r="E106" s="765"/>
      <c r="F106" s="766"/>
      <c r="G106" s="751" t="s">
        <v>191</v>
      </c>
      <c r="H106" s="752"/>
      <c r="I106" s="84" t="s">
        <v>192</v>
      </c>
      <c r="J106" s="85"/>
      <c r="K106" s="450" t="s">
        <v>2</v>
      </c>
      <c r="L106" s="85"/>
      <c r="M106" s="450" t="s">
        <v>173</v>
      </c>
      <c r="N106" s="85"/>
      <c r="O106" s="450" t="s">
        <v>172</v>
      </c>
      <c r="P106" s="748"/>
      <c r="Q106" s="749"/>
      <c r="R106" s="750"/>
      <c r="S106" s="751" t="s">
        <v>191</v>
      </c>
      <c r="T106" s="752"/>
      <c r="U106" s="84" t="s">
        <v>192</v>
      </c>
      <c r="V106" s="85"/>
      <c r="W106" s="450" t="s">
        <v>2</v>
      </c>
      <c r="X106" s="85"/>
      <c r="Y106" s="450" t="s">
        <v>173</v>
      </c>
      <c r="Z106" s="85"/>
      <c r="AA106" s="450" t="s">
        <v>172</v>
      </c>
      <c r="AB106" s="748"/>
      <c r="AC106" s="749"/>
      <c r="AD106" s="750"/>
      <c r="AF106" s="756"/>
      <c r="AG106" s="757"/>
      <c r="AH106" s="757"/>
      <c r="AI106" s="757"/>
      <c r="AJ106" s="757"/>
      <c r="AK106" s="757"/>
      <c r="AL106" s="757"/>
      <c r="AM106" s="758"/>
      <c r="AO106" s="100"/>
      <c r="AP106" s="93"/>
    </row>
    <row r="107" spans="1:42" s="71" customFormat="1" ht="12" customHeight="1">
      <c r="A107" s="739">
        <v>4</v>
      </c>
      <c r="B107" s="747"/>
      <c r="C107" s="763"/>
      <c r="D107" s="763"/>
      <c r="E107" s="763"/>
      <c r="F107" s="764"/>
      <c r="G107" s="767" t="s">
        <v>190</v>
      </c>
      <c r="H107" s="768"/>
      <c r="I107" s="86" t="s">
        <v>192</v>
      </c>
      <c r="J107" s="87"/>
      <c r="K107" s="451" t="s">
        <v>2</v>
      </c>
      <c r="L107" s="87"/>
      <c r="M107" s="451" t="s">
        <v>175</v>
      </c>
      <c r="N107" s="87"/>
      <c r="O107" s="451" t="s">
        <v>1</v>
      </c>
      <c r="P107" s="747"/>
      <c r="Q107" s="740" t="s">
        <v>174</v>
      </c>
      <c r="R107" s="741"/>
      <c r="S107" s="767" t="s">
        <v>190</v>
      </c>
      <c r="T107" s="768"/>
      <c r="U107" s="86" t="s">
        <v>192</v>
      </c>
      <c r="V107" s="87"/>
      <c r="W107" s="451" t="s">
        <v>2</v>
      </c>
      <c r="X107" s="87"/>
      <c r="Y107" s="451" t="s">
        <v>175</v>
      </c>
      <c r="Z107" s="87"/>
      <c r="AA107" s="451" t="s">
        <v>1</v>
      </c>
      <c r="AB107" s="747"/>
      <c r="AC107" s="740" t="s">
        <v>174</v>
      </c>
      <c r="AD107" s="741"/>
      <c r="AF107" s="756"/>
      <c r="AG107" s="757"/>
      <c r="AH107" s="757"/>
      <c r="AI107" s="757"/>
      <c r="AJ107" s="757"/>
      <c r="AK107" s="757"/>
      <c r="AL107" s="757"/>
      <c r="AM107" s="758"/>
      <c r="AO107" s="100"/>
      <c r="AP107" s="93"/>
    </row>
    <row r="108" spans="1:42" s="71" customFormat="1" ht="12" customHeight="1">
      <c r="A108" s="762"/>
      <c r="B108" s="748"/>
      <c r="C108" s="765"/>
      <c r="D108" s="765"/>
      <c r="E108" s="765"/>
      <c r="F108" s="766"/>
      <c r="G108" s="751" t="s">
        <v>191</v>
      </c>
      <c r="H108" s="752"/>
      <c r="I108" s="84" t="s">
        <v>192</v>
      </c>
      <c r="J108" s="85"/>
      <c r="K108" s="450" t="s">
        <v>2</v>
      </c>
      <c r="L108" s="85"/>
      <c r="M108" s="450" t="s">
        <v>175</v>
      </c>
      <c r="N108" s="85"/>
      <c r="O108" s="450" t="s">
        <v>1</v>
      </c>
      <c r="P108" s="748"/>
      <c r="Q108" s="749"/>
      <c r="R108" s="750"/>
      <c r="S108" s="751" t="s">
        <v>191</v>
      </c>
      <c r="T108" s="752"/>
      <c r="U108" s="84" t="s">
        <v>192</v>
      </c>
      <c r="V108" s="85"/>
      <c r="W108" s="450" t="s">
        <v>2</v>
      </c>
      <c r="X108" s="85"/>
      <c r="Y108" s="450" t="s">
        <v>175</v>
      </c>
      <c r="Z108" s="85"/>
      <c r="AA108" s="450" t="s">
        <v>1</v>
      </c>
      <c r="AB108" s="748"/>
      <c r="AC108" s="749"/>
      <c r="AD108" s="750"/>
      <c r="AF108" s="756"/>
      <c r="AG108" s="757"/>
      <c r="AH108" s="757"/>
      <c r="AI108" s="757"/>
      <c r="AJ108" s="757"/>
      <c r="AK108" s="757"/>
      <c r="AL108" s="757"/>
      <c r="AM108" s="758"/>
      <c r="AO108" s="100"/>
      <c r="AP108" s="93"/>
    </row>
    <row r="109" spans="1:42" s="71" customFormat="1" ht="12" customHeight="1">
      <c r="A109" s="739">
        <v>5</v>
      </c>
      <c r="B109" s="747"/>
      <c r="C109" s="763"/>
      <c r="D109" s="763"/>
      <c r="E109" s="763"/>
      <c r="F109" s="764"/>
      <c r="G109" s="767" t="s">
        <v>190</v>
      </c>
      <c r="H109" s="768"/>
      <c r="I109" s="86" t="s">
        <v>192</v>
      </c>
      <c r="J109" s="87"/>
      <c r="K109" s="451" t="s">
        <v>2</v>
      </c>
      <c r="L109" s="87"/>
      <c r="M109" s="451" t="s">
        <v>173</v>
      </c>
      <c r="N109" s="87"/>
      <c r="O109" s="451" t="s">
        <v>172</v>
      </c>
      <c r="P109" s="747"/>
      <c r="Q109" s="740" t="s">
        <v>174</v>
      </c>
      <c r="R109" s="741"/>
      <c r="S109" s="767" t="s">
        <v>190</v>
      </c>
      <c r="T109" s="768"/>
      <c r="U109" s="86" t="s">
        <v>192</v>
      </c>
      <c r="V109" s="87"/>
      <c r="W109" s="451" t="s">
        <v>2</v>
      </c>
      <c r="X109" s="87"/>
      <c r="Y109" s="451" t="s">
        <v>173</v>
      </c>
      <c r="Z109" s="87"/>
      <c r="AA109" s="451" t="s">
        <v>172</v>
      </c>
      <c r="AB109" s="747"/>
      <c r="AC109" s="740" t="s">
        <v>174</v>
      </c>
      <c r="AD109" s="741"/>
      <c r="AF109" s="756"/>
      <c r="AG109" s="757"/>
      <c r="AH109" s="757"/>
      <c r="AI109" s="757"/>
      <c r="AJ109" s="757"/>
      <c r="AK109" s="757"/>
      <c r="AL109" s="757"/>
      <c r="AM109" s="758"/>
      <c r="AO109" s="100"/>
      <c r="AP109" s="93"/>
    </row>
    <row r="110" spans="1:42" s="71" customFormat="1" ht="12" customHeight="1">
      <c r="A110" s="762"/>
      <c r="B110" s="748"/>
      <c r="C110" s="765"/>
      <c r="D110" s="765"/>
      <c r="E110" s="765"/>
      <c r="F110" s="766"/>
      <c r="G110" s="762" t="s">
        <v>191</v>
      </c>
      <c r="H110" s="749"/>
      <c r="I110" s="88" t="s">
        <v>192</v>
      </c>
      <c r="J110" s="89"/>
      <c r="K110" s="449" t="s">
        <v>2</v>
      </c>
      <c r="L110" s="89"/>
      <c r="M110" s="449" t="s">
        <v>173</v>
      </c>
      <c r="N110" s="89"/>
      <c r="O110" s="449" t="s">
        <v>172</v>
      </c>
      <c r="P110" s="748"/>
      <c r="Q110" s="749"/>
      <c r="R110" s="750"/>
      <c r="S110" s="762" t="s">
        <v>191</v>
      </c>
      <c r="T110" s="749"/>
      <c r="U110" s="88" t="s">
        <v>192</v>
      </c>
      <c r="V110" s="89"/>
      <c r="W110" s="449" t="s">
        <v>2</v>
      </c>
      <c r="X110" s="89"/>
      <c r="Y110" s="449" t="s">
        <v>173</v>
      </c>
      <c r="Z110" s="89"/>
      <c r="AA110" s="449" t="s">
        <v>172</v>
      </c>
      <c r="AB110" s="748"/>
      <c r="AC110" s="749"/>
      <c r="AD110" s="750"/>
      <c r="AF110" s="759"/>
      <c r="AG110" s="760"/>
      <c r="AH110" s="760"/>
      <c r="AI110" s="760"/>
      <c r="AJ110" s="760"/>
      <c r="AK110" s="760"/>
      <c r="AL110" s="760"/>
      <c r="AM110" s="761"/>
      <c r="AO110" s="100"/>
      <c r="AP110" s="93"/>
    </row>
    <row r="111" spans="1:42" s="71" customFormat="1" ht="15" customHeight="1">
      <c r="A111" s="177"/>
      <c r="B111" s="177"/>
      <c r="C111" s="177"/>
      <c r="D111" s="177"/>
      <c r="E111" s="177"/>
      <c r="F111" s="177"/>
      <c r="G111" s="177"/>
      <c r="H111" s="177"/>
      <c r="I111" s="178"/>
      <c r="J111" s="155"/>
      <c r="K111" s="177"/>
      <c r="L111" s="155"/>
      <c r="M111" s="177"/>
      <c r="N111" s="155"/>
      <c r="O111" s="177"/>
      <c r="P111" s="155"/>
      <c r="Q111" s="155"/>
      <c r="R111" s="155"/>
      <c r="S111" s="155"/>
      <c r="T111" s="178"/>
      <c r="U111" s="155"/>
      <c r="V111" s="155"/>
      <c r="W111" s="177"/>
      <c r="X111" s="155"/>
      <c r="Y111" s="177"/>
      <c r="Z111" s="177"/>
      <c r="AA111" s="155"/>
      <c r="AB111" s="177"/>
      <c r="AC111" s="177"/>
      <c r="AD111" s="177"/>
      <c r="AE111" s="179"/>
      <c r="AF111" s="179"/>
      <c r="AG111" s="179"/>
      <c r="AH111" s="180"/>
      <c r="AI111" s="181"/>
      <c r="AJ111" s="179"/>
      <c r="AK111" s="180"/>
      <c r="AL111" s="180"/>
      <c r="AO111" s="100"/>
      <c r="AP111" s="93"/>
    </row>
    <row r="112" spans="1:42" s="71" customFormat="1" ht="15" customHeight="1">
      <c r="A112" s="771"/>
      <c r="B112" s="773" t="s">
        <v>194</v>
      </c>
      <c r="C112" s="740"/>
      <c r="D112" s="740"/>
      <c r="E112" s="740"/>
      <c r="F112" s="741"/>
      <c r="G112" s="714" t="s">
        <v>181</v>
      </c>
      <c r="H112" s="715"/>
      <c r="I112" s="715"/>
      <c r="J112" s="715"/>
      <c r="K112" s="715"/>
      <c r="L112" s="715"/>
      <c r="M112" s="715"/>
      <c r="N112" s="715"/>
      <c r="O112" s="715"/>
      <c r="P112" s="715"/>
      <c r="Q112" s="715"/>
      <c r="R112" s="715"/>
      <c r="S112" s="715"/>
      <c r="T112" s="715"/>
      <c r="U112" s="715"/>
      <c r="V112" s="716"/>
      <c r="W112" s="774" t="s">
        <v>180</v>
      </c>
      <c r="X112" s="775"/>
      <c r="Y112" s="775"/>
      <c r="Z112" s="775"/>
      <c r="AA112" s="775"/>
      <c r="AB112" s="775"/>
      <c r="AC112" s="775"/>
      <c r="AD112" s="775"/>
      <c r="AE112" s="775"/>
      <c r="AF112" s="775"/>
      <c r="AG112" s="775"/>
      <c r="AH112" s="776"/>
      <c r="AI112" s="777" t="s">
        <v>201</v>
      </c>
      <c r="AJ112" s="777"/>
      <c r="AK112" s="777"/>
      <c r="AL112" s="777"/>
      <c r="AM112" s="777"/>
      <c r="AO112" s="100"/>
      <c r="AP112" s="93"/>
    </row>
    <row r="113" spans="1:48" s="72" customFormat="1" ht="30" customHeight="1">
      <c r="A113" s="772"/>
      <c r="B113" s="762"/>
      <c r="C113" s="749"/>
      <c r="D113" s="749"/>
      <c r="E113" s="749"/>
      <c r="F113" s="750"/>
      <c r="G113" s="778" t="s">
        <v>179</v>
      </c>
      <c r="H113" s="779"/>
      <c r="I113" s="779"/>
      <c r="J113" s="780"/>
      <c r="K113" s="778" t="s">
        <v>178</v>
      </c>
      <c r="L113" s="779"/>
      <c r="M113" s="779"/>
      <c r="N113" s="780"/>
      <c r="O113" s="778" t="s">
        <v>196</v>
      </c>
      <c r="P113" s="779"/>
      <c r="Q113" s="779"/>
      <c r="R113" s="780"/>
      <c r="S113" s="778" t="s">
        <v>177</v>
      </c>
      <c r="T113" s="779"/>
      <c r="U113" s="779"/>
      <c r="V113" s="780"/>
      <c r="W113" s="781" t="s">
        <v>188</v>
      </c>
      <c r="X113" s="782"/>
      <c r="Y113" s="782"/>
      <c r="Z113" s="783"/>
      <c r="AA113" s="781" t="s">
        <v>228</v>
      </c>
      <c r="AB113" s="782"/>
      <c r="AC113" s="782"/>
      <c r="AD113" s="783"/>
      <c r="AE113" s="778" t="s">
        <v>176</v>
      </c>
      <c r="AF113" s="779"/>
      <c r="AG113" s="779"/>
      <c r="AH113" s="780"/>
      <c r="AI113" s="777"/>
      <c r="AJ113" s="777"/>
      <c r="AK113" s="777"/>
      <c r="AL113" s="777"/>
      <c r="AM113" s="777"/>
      <c r="AO113" s="100"/>
      <c r="AP113" s="94"/>
    </row>
    <row r="114" spans="1:48" s="71" customFormat="1" ht="18" customHeight="1">
      <c r="A114" s="447">
        <v>1</v>
      </c>
      <c r="B114" s="791" t="str">
        <f>IF(B101="","",B101)</f>
        <v/>
      </c>
      <c r="C114" s="792"/>
      <c r="D114" s="792"/>
      <c r="E114" s="792"/>
      <c r="F114" s="792"/>
      <c r="G114" s="793">
        <v>16000</v>
      </c>
      <c r="H114" s="794"/>
      <c r="I114" s="794"/>
      <c r="J114" s="795"/>
      <c r="K114" s="796"/>
      <c r="L114" s="797"/>
      <c r="M114" s="797"/>
      <c r="N114" s="798"/>
      <c r="O114" s="784">
        <f>AB101</f>
        <v>0</v>
      </c>
      <c r="P114" s="785"/>
      <c r="Q114" s="785"/>
      <c r="R114" s="786"/>
      <c r="S114" s="787">
        <f>IF(G114&lt;K114,G114*O114,K114*O114)</f>
        <v>0</v>
      </c>
      <c r="T114" s="788"/>
      <c r="U114" s="788"/>
      <c r="V114" s="789"/>
      <c r="W114" s="793">
        <v>10000</v>
      </c>
      <c r="X114" s="794"/>
      <c r="Y114" s="794"/>
      <c r="Z114" s="795"/>
      <c r="AA114" s="784">
        <f>P101+AB101</f>
        <v>0</v>
      </c>
      <c r="AB114" s="785"/>
      <c r="AC114" s="785"/>
      <c r="AD114" s="786"/>
      <c r="AE114" s="787">
        <f>W114*AA114</f>
        <v>0</v>
      </c>
      <c r="AF114" s="788"/>
      <c r="AG114" s="788"/>
      <c r="AH114" s="789"/>
      <c r="AI114" s="790">
        <f t="shared" ref="AI114:AI118" si="0">S114+AE114</f>
        <v>0</v>
      </c>
      <c r="AJ114" s="790"/>
      <c r="AK114" s="790"/>
      <c r="AL114" s="790"/>
      <c r="AM114" s="790"/>
      <c r="AO114" s="100"/>
      <c r="AP114" s="93"/>
    </row>
    <row r="115" spans="1:48" s="71" customFormat="1" ht="18" customHeight="1">
      <c r="A115" s="447">
        <v>2</v>
      </c>
      <c r="B115" s="791" t="str">
        <f>IF(B103="","",B103)</f>
        <v/>
      </c>
      <c r="C115" s="792"/>
      <c r="D115" s="792"/>
      <c r="E115" s="792"/>
      <c r="F115" s="792"/>
      <c r="G115" s="793">
        <v>16000</v>
      </c>
      <c r="H115" s="794"/>
      <c r="I115" s="794"/>
      <c r="J115" s="795"/>
      <c r="K115" s="796"/>
      <c r="L115" s="797"/>
      <c r="M115" s="797"/>
      <c r="N115" s="798"/>
      <c r="O115" s="784">
        <f t="shared" ref="O115" si="1">AB103</f>
        <v>0</v>
      </c>
      <c r="P115" s="785"/>
      <c r="Q115" s="785"/>
      <c r="R115" s="786"/>
      <c r="S115" s="787">
        <f t="shared" ref="S115:S118" si="2">IF(G115&lt;K115,G115*O115,K115*O115)</f>
        <v>0</v>
      </c>
      <c r="T115" s="788"/>
      <c r="U115" s="788"/>
      <c r="V115" s="789"/>
      <c r="W115" s="793">
        <v>10000</v>
      </c>
      <c r="X115" s="794"/>
      <c r="Y115" s="794"/>
      <c r="Z115" s="795"/>
      <c r="AA115" s="784">
        <f>P103+AB103</f>
        <v>0</v>
      </c>
      <c r="AB115" s="785"/>
      <c r="AC115" s="785"/>
      <c r="AD115" s="786"/>
      <c r="AE115" s="787">
        <f t="shared" ref="AE115:AE118" si="3">W115*AA115</f>
        <v>0</v>
      </c>
      <c r="AF115" s="788"/>
      <c r="AG115" s="788"/>
      <c r="AH115" s="789"/>
      <c r="AI115" s="790">
        <f t="shared" si="0"/>
        <v>0</v>
      </c>
      <c r="AJ115" s="790"/>
      <c r="AK115" s="790"/>
      <c r="AL115" s="790"/>
      <c r="AM115" s="790"/>
      <c r="AO115" s="100"/>
      <c r="AP115" s="93"/>
    </row>
    <row r="116" spans="1:48" s="71" customFormat="1" ht="18" customHeight="1">
      <c r="A116" s="447">
        <v>3</v>
      </c>
      <c r="B116" s="791" t="str">
        <f>IF(B105="","",B105)</f>
        <v/>
      </c>
      <c r="C116" s="792"/>
      <c r="D116" s="792"/>
      <c r="E116" s="792"/>
      <c r="F116" s="792"/>
      <c r="G116" s="793">
        <v>16000</v>
      </c>
      <c r="H116" s="794"/>
      <c r="I116" s="794"/>
      <c r="J116" s="795"/>
      <c r="K116" s="796"/>
      <c r="L116" s="797"/>
      <c r="M116" s="797"/>
      <c r="N116" s="798"/>
      <c r="O116" s="784">
        <f t="shared" ref="O116" si="4">AB105</f>
        <v>0</v>
      </c>
      <c r="P116" s="785"/>
      <c r="Q116" s="785"/>
      <c r="R116" s="786"/>
      <c r="S116" s="787">
        <f t="shared" si="2"/>
        <v>0</v>
      </c>
      <c r="T116" s="788"/>
      <c r="U116" s="788"/>
      <c r="V116" s="789"/>
      <c r="W116" s="793">
        <v>10000</v>
      </c>
      <c r="X116" s="794"/>
      <c r="Y116" s="794"/>
      <c r="Z116" s="795"/>
      <c r="AA116" s="784">
        <f>P105+AB105</f>
        <v>0</v>
      </c>
      <c r="AB116" s="785"/>
      <c r="AC116" s="785"/>
      <c r="AD116" s="786"/>
      <c r="AE116" s="787">
        <f t="shared" si="3"/>
        <v>0</v>
      </c>
      <c r="AF116" s="788"/>
      <c r="AG116" s="788"/>
      <c r="AH116" s="789"/>
      <c r="AI116" s="790">
        <f t="shared" si="0"/>
        <v>0</v>
      </c>
      <c r="AJ116" s="790"/>
      <c r="AK116" s="790"/>
      <c r="AL116" s="790"/>
      <c r="AM116" s="790"/>
      <c r="AO116" s="100"/>
      <c r="AP116" s="93"/>
    </row>
    <row r="117" spans="1:48" s="71" customFormat="1" ht="18" customHeight="1">
      <c r="A117" s="447">
        <v>4</v>
      </c>
      <c r="B117" s="791" t="str">
        <f>IF(B107="","",B107)</f>
        <v/>
      </c>
      <c r="C117" s="792"/>
      <c r="D117" s="792"/>
      <c r="E117" s="792"/>
      <c r="F117" s="792"/>
      <c r="G117" s="793">
        <v>16000</v>
      </c>
      <c r="H117" s="794"/>
      <c r="I117" s="794"/>
      <c r="J117" s="795"/>
      <c r="K117" s="796"/>
      <c r="L117" s="797"/>
      <c r="M117" s="797"/>
      <c r="N117" s="798"/>
      <c r="O117" s="784">
        <f t="shared" ref="O117" si="5">AB107</f>
        <v>0</v>
      </c>
      <c r="P117" s="785"/>
      <c r="Q117" s="785"/>
      <c r="R117" s="786"/>
      <c r="S117" s="787">
        <f t="shared" si="2"/>
        <v>0</v>
      </c>
      <c r="T117" s="788"/>
      <c r="U117" s="788"/>
      <c r="V117" s="789"/>
      <c r="W117" s="793">
        <v>10000</v>
      </c>
      <c r="X117" s="794"/>
      <c r="Y117" s="794"/>
      <c r="Z117" s="795"/>
      <c r="AA117" s="784">
        <f>P107+AB107</f>
        <v>0</v>
      </c>
      <c r="AB117" s="785"/>
      <c r="AC117" s="785"/>
      <c r="AD117" s="786"/>
      <c r="AE117" s="787">
        <f t="shared" si="3"/>
        <v>0</v>
      </c>
      <c r="AF117" s="788"/>
      <c r="AG117" s="788"/>
      <c r="AH117" s="789"/>
      <c r="AI117" s="790">
        <f t="shared" si="0"/>
        <v>0</v>
      </c>
      <c r="AJ117" s="790"/>
      <c r="AK117" s="790"/>
      <c r="AL117" s="790"/>
      <c r="AM117" s="790"/>
      <c r="AO117" s="100"/>
      <c r="AP117" s="93"/>
    </row>
    <row r="118" spans="1:48" s="71" customFormat="1" ht="18" customHeight="1" thickBot="1">
      <c r="A118" s="447">
        <v>5</v>
      </c>
      <c r="B118" s="791" t="str">
        <f>IF(B109="","",B109)</f>
        <v/>
      </c>
      <c r="C118" s="792"/>
      <c r="D118" s="792"/>
      <c r="E118" s="792"/>
      <c r="F118" s="792"/>
      <c r="G118" s="793">
        <v>16000</v>
      </c>
      <c r="H118" s="794"/>
      <c r="I118" s="794"/>
      <c r="J118" s="795"/>
      <c r="K118" s="796"/>
      <c r="L118" s="797"/>
      <c r="M118" s="797"/>
      <c r="N118" s="798"/>
      <c r="O118" s="784">
        <f t="shared" ref="O118" si="6">AB109</f>
        <v>0</v>
      </c>
      <c r="P118" s="785"/>
      <c r="Q118" s="785"/>
      <c r="R118" s="786"/>
      <c r="S118" s="787">
        <f t="shared" si="2"/>
        <v>0</v>
      </c>
      <c r="T118" s="788"/>
      <c r="U118" s="788"/>
      <c r="V118" s="789"/>
      <c r="W118" s="793">
        <v>10000</v>
      </c>
      <c r="X118" s="794"/>
      <c r="Y118" s="794"/>
      <c r="Z118" s="795"/>
      <c r="AA118" s="784">
        <f>P109+AB109</f>
        <v>0</v>
      </c>
      <c r="AB118" s="785"/>
      <c r="AC118" s="785"/>
      <c r="AD118" s="786"/>
      <c r="AE118" s="787">
        <f t="shared" si="3"/>
        <v>0</v>
      </c>
      <c r="AF118" s="788"/>
      <c r="AG118" s="788"/>
      <c r="AH118" s="789"/>
      <c r="AI118" s="833">
        <f t="shared" si="0"/>
        <v>0</v>
      </c>
      <c r="AJ118" s="833"/>
      <c r="AK118" s="833"/>
      <c r="AL118" s="833"/>
      <c r="AM118" s="833"/>
      <c r="AO118" s="100"/>
      <c r="AP118" s="93"/>
    </row>
    <row r="119" spans="1:48" s="71" customFormat="1" ht="18" customHeight="1" thickTop="1">
      <c r="A119" s="799" t="s">
        <v>171</v>
      </c>
      <c r="B119" s="800"/>
      <c r="C119" s="800"/>
      <c r="D119" s="800"/>
      <c r="E119" s="800"/>
      <c r="F119" s="801"/>
      <c r="G119" s="802"/>
      <c r="H119" s="803"/>
      <c r="I119" s="803"/>
      <c r="J119" s="804"/>
      <c r="K119" s="802"/>
      <c r="L119" s="803"/>
      <c r="M119" s="803"/>
      <c r="N119" s="804"/>
      <c r="O119" s="802"/>
      <c r="P119" s="803"/>
      <c r="Q119" s="803"/>
      <c r="R119" s="804"/>
      <c r="S119" s="805">
        <f>SUM(S114:S118)</f>
        <v>0</v>
      </c>
      <c r="T119" s="806"/>
      <c r="U119" s="806"/>
      <c r="V119" s="807"/>
      <c r="W119" s="808"/>
      <c r="X119" s="809"/>
      <c r="Y119" s="809"/>
      <c r="Z119" s="810"/>
      <c r="AA119" s="811"/>
      <c r="AB119" s="812"/>
      <c r="AC119" s="812"/>
      <c r="AD119" s="813"/>
      <c r="AE119" s="814">
        <f>SUM(AE114:AE118)</f>
        <v>0</v>
      </c>
      <c r="AF119" s="815"/>
      <c r="AG119" s="815"/>
      <c r="AH119" s="816"/>
      <c r="AI119" s="817">
        <f>S119+AE119</f>
        <v>0</v>
      </c>
      <c r="AJ119" s="817"/>
      <c r="AK119" s="817"/>
      <c r="AL119" s="817"/>
      <c r="AM119" s="817"/>
      <c r="AO119" s="100"/>
      <c r="AP119" s="93"/>
    </row>
    <row r="120" spans="1:48" s="71" customFormat="1" ht="10" customHeight="1">
      <c r="A120" s="90" t="s">
        <v>195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182"/>
      <c r="AB120" s="182"/>
      <c r="AC120" s="182"/>
      <c r="AD120" s="182"/>
      <c r="AE120" s="182"/>
      <c r="AF120" s="182"/>
      <c r="AG120" s="182"/>
      <c r="AH120" s="183"/>
      <c r="AI120" s="818">
        <f>ROUNDDOWN($AI$119/1000,0)</f>
        <v>0</v>
      </c>
      <c r="AJ120" s="819"/>
      <c r="AK120" s="819"/>
      <c r="AL120" s="822" t="s">
        <v>57</v>
      </c>
      <c r="AM120" s="823"/>
      <c r="AO120" s="100"/>
      <c r="AP120" s="93"/>
    </row>
    <row r="121" spans="1:48" s="71" customFormat="1" ht="10" customHeight="1">
      <c r="A121" s="90" t="s">
        <v>197</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184"/>
      <c r="AI121" s="820">
        <f t="shared" ref="AI121" si="7">ROUNDDOWN($F$74/1000,0)</f>
        <v>0</v>
      </c>
      <c r="AJ121" s="821"/>
      <c r="AK121" s="821"/>
      <c r="AL121" s="824"/>
      <c r="AM121" s="825"/>
      <c r="AO121" s="100"/>
      <c r="AP121" s="93"/>
    </row>
    <row r="123" spans="1:48" s="91" customFormat="1" ht="12" customHeight="1">
      <c r="A123" s="185" t="s">
        <v>0</v>
      </c>
      <c r="B123" s="186"/>
      <c r="C123" s="186"/>
      <c r="D123" s="187"/>
      <c r="E123" s="187"/>
      <c r="F123" s="187"/>
      <c r="G123" s="187"/>
      <c r="H123" s="187"/>
      <c r="I123" s="187"/>
      <c r="J123" s="188"/>
      <c r="K123" s="826" t="str">
        <f>IF(L3="","",L3)</f>
        <v>カブシキガイシャ　〇〇〇</v>
      </c>
      <c r="L123" s="827"/>
      <c r="M123" s="827"/>
      <c r="N123" s="827"/>
      <c r="O123" s="827"/>
      <c r="P123" s="827"/>
      <c r="Q123" s="827"/>
      <c r="R123" s="827"/>
      <c r="S123" s="827"/>
      <c r="T123" s="827"/>
      <c r="U123" s="827"/>
      <c r="V123" s="827"/>
      <c r="W123" s="827"/>
      <c r="X123" s="827"/>
      <c r="Y123" s="827"/>
      <c r="Z123" s="827"/>
      <c r="AA123" s="827"/>
      <c r="AB123" s="827"/>
      <c r="AC123" s="827"/>
      <c r="AD123" s="827"/>
      <c r="AE123" s="828"/>
      <c r="AO123" s="100"/>
      <c r="AP123" s="189"/>
    </row>
    <row r="124" spans="1:48" s="91" customFormat="1" ht="20.25" customHeight="1">
      <c r="A124" s="190" t="s">
        <v>150</v>
      </c>
      <c r="B124" s="191"/>
      <c r="C124" s="191"/>
      <c r="D124" s="192"/>
      <c r="E124" s="192"/>
      <c r="F124" s="192"/>
      <c r="G124" s="192"/>
      <c r="H124" s="192"/>
      <c r="I124" s="192"/>
      <c r="J124" s="193"/>
      <c r="K124" s="829" t="str">
        <f>IF(L4="","",L4)</f>
        <v>株式会社　〇〇〇</v>
      </c>
      <c r="L124" s="830"/>
      <c r="M124" s="830"/>
      <c r="N124" s="830"/>
      <c r="O124" s="830"/>
      <c r="P124" s="830"/>
      <c r="Q124" s="830"/>
      <c r="R124" s="830"/>
      <c r="S124" s="830"/>
      <c r="T124" s="830"/>
      <c r="U124" s="830"/>
      <c r="V124" s="830"/>
      <c r="W124" s="830"/>
      <c r="X124" s="830"/>
      <c r="Y124" s="830"/>
      <c r="Z124" s="830"/>
      <c r="AA124" s="830"/>
      <c r="AB124" s="830"/>
      <c r="AC124" s="830"/>
      <c r="AD124" s="830"/>
      <c r="AE124" s="831"/>
      <c r="AH124" s="832"/>
      <c r="AI124" s="832"/>
      <c r="AJ124" s="832"/>
      <c r="AK124" s="832"/>
      <c r="AL124" s="832"/>
      <c r="AO124" s="100"/>
      <c r="AP124" s="189"/>
    </row>
    <row r="125" spans="1:48" s="194" customFormat="1">
      <c r="L125" s="195"/>
      <c r="M125" s="195"/>
      <c r="AC125" s="195"/>
      <c r="AD125" s="195"/>
      <c r="AO125" s="196"/>
      <c r="AP125" s="197"/>
    </row>
    <row r="126" spans="1:48" s="454" customFormat="1">
      <c r="A126" s="198" t="s">
        <v>287</v>
      </c>
      <c r="B126" s="198"/>
      <c r="C126" s="198"/>
      <c r="D126" s="198"/>
      <c r="E126" s="198"/>
      <c r="AO126" s="196"/>
      <c r="AP126" s="199"/>
    </row>
    <row r="127" spans="1:48" s="454" customFormat="1" ht="7" customHeight="1">
      <c r="L127" s="200"/>
      <c r="M127" s="200"/>
      <c r="AC127" s="200"/>
      <c r="AD127" s="200"/>
      <c r="AO127" s="196"/>
      <c r="AP127" s="199"/>
    </row>
    <row r="128" spans="1:48" s="454" customFormat="1">
      <c r="B128" s="222" t="s">
        <v>254</v>
      </c>
      <c r="C128" s="222"/>
      <c r="D128" s="222"/>
      <c r="E128" s="222"/>
      <c r="L128" s="834" t="s">
        <v>210</v>
      </c>
      <c r="M128" s="834"/>
      <c r="N128" s="835">
        <v>5</v>
      </c>
      <c r="O128" s="835"/>
      <c r="P128" s="455" t="s">
        <v>2</v>
      </c>
      <c r="Q128" s="836">
        <v>12</v>
      </c>
      <c r="R128" s="836"/>
      <c r="S128" s="455" t="s">
        <v>175</v>
      </c>
      <c r="T128" s="836">
        <v>2</v>
      </c>
      <c r="U128" s="836"/>
      <c r="V128" s="455" t="s">
        <v>1</v>
      </c>
      <c r="W128" s="834" t="s">
        <v>209</v>
      </c>
      <c r="X128" s="834"/>
      <c r="Y128" s="834" t="s">
        <v>246</v>
      </c>
      <c r="Z128" s="834"/>
      <c r="AA128" s="834"/>
      <c r="AB128" s="834"/>
      <c r="AC128" s="834" t="s">
        <v>210</v>
      </c>
      <c r="AD128" s="834"/>
      <c r="AE128" s="835">
        <v>5</v>
      </c>
      <c r="AF128" s="835"/>
      <c r="AG128" s="455" t="s">
        <v>2</v>
      </c>
      <c r="AH128" s="836">
        <v>12</v>
      </c>
      <c r="AI128" s="836"/>
      <c r="AJ128" s="455" t="s">
        <v>175</v>
      </c>
      <c r="AK128" s="836">
        <v>20</v>
      </c>
      <c r="AL128" s="836"/>
      <c r="AM128" s="454" t="s">
        <v>1</v>
      </c>
      <c r="AO128" s="349" t="str">
        <f>IF(T128="","",L128&amp;N128&amp;P128&amp;Q128&amp;S128&amp;T128&amp;V128)</f>
        <v>令和5年12月2日</v>
      </c>
      <c r="AP128" s="349" t="str">
        <f>IF(AK128="","",AC128&amp;AE128&amp;AG128&amp;AH128&amp;AJ128&amp;AK128&amp;AM128)</f>
        <v>令和5年12月20日</v>
      </c>
      <c r="AU128" s="196"/>
      <c r="AV128" s="199"/>
    </row>
    <row r="129" spans="1:48" s="76" customFormat="1" ht="6" customHeight="1">
      <c r="AO129" s="100"/>
      <c r="AP129" s="103"/>
    </row>
    <row r="130" spans="1:48" s="454" customFormat="1">
      <c r="B130" s="232" t="s">
        <v>255</v>
      </c>
      <c r="C130" s="222"/>
      <c r="D130" s="222"/>
      <c r="E130" s="222"/>
      <c r="L130" s="834" t="s">
        <v>210</v>
      </c>
      <c r="M130" s="834"/>
      <c r="N130" s="835">
        <v>5</v>
      </c>
      <c r="O130" s="835"/>
      <c r="P130" s="455" t="s">
        <v>2</v>
      </c>
      <c r="Q130" s="836">
        <v>12</v>
      </c>
      <c r="R130" s="836"/>
      <c r="S130" s="455" t="s">
        <v>175</v>
      </c>
      <c r="T130" s="836">
        <v>5</v>
      </c>
      <c r="U130" s="836"/>
      <c r="V130" s="455" t="s">
        <v>1</v>
      </c>
      <c r="W130" s="834" t="s">
        <v>209</v>
      </c>
      <c r="X130" s="834"/>
      <c r="Y130" s="834" t="s">
        <v>246</v>
      </c>
      <c r="Z130" s="834"/>
      <c r="AA130" s="834"/>
      <c r="AB130" s="834"/>
      <c r="AC130" s="834" t="s">
        <v>210</v>
      </c>
      <c r="AD130" s="834"/>
      <c r="AE130" s="835">
        <v>5</v>
      </c>
      <c r="AF130" s="835"/>
      <c r="AG130" s="455" t="s">
        <v>2</v>
      </c>
      <c r="AH130" s="836">
        <v>12</v>
      </c>
      <c r="AI130" s="836"/>
      <c r="AJ130" s="455" t="s">
        <v>175</v>
      </c>
      <c r="AK130" s="836">
        <v>25</v>
      </c>
      <c r="AL130" s="836"/>
      <c r="AM130" s="454" t="s">
        <v>1</v>
      </c>
      <c r="AU130" s="196"/>
      <c r="AV130" s="199"/>
    </row>
    <row r="131" spans="1:48" s="454" customFormat="1" ht="7" customHeight="1">
      <c r="L131" s="200"/>
      <c r="M131" s="200"/>
      <c r="AC131" s="200"/>
      <c r="AD131" s="200"/>
      <c r="AO131" s="196"/>
      <c r="AP131" s="199"/>
    </row>
    <row r="132" spans="1:48" s="76" customFormat="1">
      <c r="C132" s="91" t="s">
        <v>289</v>
      </c>
      <c r="AP132" s="100"/>
      <c r="AQ132" s="103"/>
    </row>
    <row r="133" spans="1:48" s="76" customFormat="1">
      <c r="C133" s="91" t="s">
        <v>290</v>
      </c>
      <c r="AP133" s="100"/>
      <c r="AQ133" s="103"/>
    </row>
    <row r="134" spans="1:48" s="76" customFormat="1">
      <c r="AO134" s="100"/>
      <c r="AP134" s="103"/>
    </row>
    <row r="135" spans="1:48" s="76" customFormat="1">
      <c r="A135" s="201" t="s">
        <v>214</v>
      </c>
      <c r="AO135" s="100"/>
      <c r="AP135" s="103"/>
    </row>
    <row r="136" spans="1:48" s="71" customFormat="1">
      <c r="A136" s="842" t="s">
        <v>393</v>
      </c>
      <c r="B136" s="843"/>
      <c r="C136" s="843"/>
      <c r="D136" s="843"/>
      <c r="E136" s="843"/>
      <c r="F136" s="843"/>
      <c r="G136" s="843"/>
      <c r="H136" s="843"/>
      <c r="I136" s="843"/>
      <c r="J136" s="843"/>
      <c r="K136" s="843"/>
      <c r="L136" s="843"/>
      <c r="M136" s="843"/>
      <c r="N136" s="843"/>
      <c r="O136" s="843"/>
      <c r="P136" s="843"/>
      <c r="Q136" s="843"/>
      <c r="R136" s="843"/>
      <c r="S136" s="843"/>
      <c r="T136" s="843"/>
      <c r="U136" s="843"/>
      <c r="V136" s="843"/>
      <c r="W136" s="843"/>
      <c r="X136" s="843"/>
      <c r="Y136" s="843"/>
      <c r="Z136" s="843"/>
      <c r="AA136" s="843"/>
      <c r="AB136" s="843"/>
      <c r="AC136" s="843"/>
      <c r="AD136" s="843"/>
      <c r="AE136" s="843"/>
      <c r="AF136" s="843"/>
      <c r="AG136" s="843"/>
      <c r="AH136" s="843"/>
      <c r="AI136" s="843"/>
      <c r="AJ136" s="843"/>
      <c r="AK136" s="843"/>
      <c r="AL136" s="843"/>
      <c r="AM136" s="843"/>
      <c r="AO136" s="100"/>
      <c r="AP136" s="93"/>
    </row>
    <row r="137" spans="1:48" s="71" customFormat="1">
      <c r="A137" s="843"/>
      <c r="B137" s="843"/>
      <c r="C137" s="843"/>
      <c r="D137" s="843"/>
      <c r="E137" s="843"/>
      <c r="F137" s="843"/>
      <c r="G137" s="843"/>
      <c r="H137" s="843"/>
      <c r="I137" s="843"/>
      <c r="J137" s="843"/>
      <c r="K137" s="843"/>
      <c r="L137" s="843"/>
      <c r="M137" s="843"/>
      <c r="N137" s="843"/>
      <c r="O137" s="843"/>
      <c r="P137" s="843"/>
      <c r="Q137" s="843"/>
      <c r="R137" s="843"/>
      <c r="S137" s="843"/>
      <c r="T137" s="843"/>
      <c r="U137" s="843"/>
      <c r="V137" s="843"/>
      <c r="W137" s="843"/>
      <c r="X137" s="843"/>
      <c r="Y137" s="843"/>
      <c r="Z137" s="843"/>
      <c r="AA137" s="843"/>
      <c r="AB137" s="843"/>
      <c r="AC137" s="843"/>
      <c r="AD137" s="843"/>
      <c r="AE137" s="843"/>
      <c r="AF137" s="843"/>
      <c r="AG137" s="843"/>
      <c r="AH137" s="843"/>
      <c r="AI137" s="843"/>
      <c r="AJ137" s="843"/>
      <c r="AK137" s="843"/>
      <c r="AL137" s="843"/>
      <c r="AM137" s="843"/>
      <c r="AO137" s="100"/>
      <c r="AP137" s="93"/>
    </row>
    <row r="138" spans="1:48" s="71" customFormat="1">
      <c r="A138" s="843"/>
      <c r="B138" s="843"/>
      <c r="C138" s="843"/>
      <c r="D138" s="843"/>
      <c r="E138" s="843"/>
      <c r="F138" s="843"/>
      <c r="G138" s="843"/>
      <c r="H138" s="843"/>
      <c r="I138" s="843"/>
      <c r="J138" s="843"/>
      <c r="K138" s="843"/>
      <c r="L138" s="843"/>
      <c r="M138" s="843"/>
      <c r="N138" s="843"/>
      <c r="O138" s="843"/>
      <c r="P138" s="843"/>
      <c r="Q138" s="843"/>
      <c r="R138" s="843"/>
      <c r="S138" s="843"/>
      <c r="T138" s="843"/>
      <c r="U138" s="843"/>
      <c r="V138" s="843"/>
      <c r="W138" s="843"/>
      <c r="X138" s="843"/>
      <c r="Y138" s="843"/>
      <c r="Z138" s="843"/>
      <c r="AA138" s="843"/>
      <c r="AB138" s="843"/>
      <c r="AC138" s="843"/>
      <c r="AD138" s="843"/>
      <c r="AE138" s="843"/>
      <c r="AF138" s="843"/>
      <c r="AG138" s="843"/>
      <c r="AH138" s="843"/>
      <c r="AI138" s="843"/>
      <c r="AJ138" s="843"/>
      <c r="AK138" s="843"/>
      <c r="AL138" s="843"/>
      <c r="AM138" s="843"/>
      <c r="AO138" s="100"/>
      <c r="AP138" s="93"/>
    </row>
    <row r="139" spans="1:48" s="71" customFormat="1">
      <c r="A139" s="843"/>
      <c r="B139" s="843"/>
      <c r="C139" s="843"/>
      <c r="D139" s="843"/>
      <c r="E139" s="843"/>
      <c r="F139" s="843"/>
      <c r="G139" s="843"/>
      <c r="H139" s="843"/>
      <c r="I139" s="843"/>
      <c r="J139" s="843"/>
      <c r="K139" s="843"/>
      <c r="L139" s="843"/>
      <c r="M139" s="843"/>
      <c r="N139" s="843"/>
      <c r="O139" s="843"/>
      <c r="P139" s="843"/>
      <c r="Q139" s="843"/>
      <c r="R139" s="843"/>
      <c r="S139" s="843"/>
      <c r="T139" s="843"/>
      <c r="U139" s="843"/>
      <c r="V139" s="843"/>
      <c r="W139" s="843"/>
      <c r="X139" s="843"/>
      <c r="Y139" s="843"/>
      <c r="Z139" s="843"/>
      <c r="AA139" s="843"/>
      <c r="AB139" s="843"/>
      <c r="AC139" s="843"/>
      <c r="AD139" s="843"/>
      <c r="AE139" s="843"/>
      <c r="AF139" s="843"/>
      <c r="AG139" s="843"/>
      <c r="AH139" s="843"/>
      <c r="AI139" s="843"/>
      <c r="AJ139" s="843"/>
      <c r="AK139" s="843"/>
      <c r="AL139" s="843"/>
      <c r="AM139" s="843"/>
      <c r="AO139" s="100"/>
      <c r="AP139" s="93"/>
    </row>
    <row r="140" spans="1:48" s="71" customFormat="1">
      <c r="A140" s="843"/>
      <c r="B140" s="843"/>
      <c r="C140" s="843"/>
      <c r="D140" s="843"/>
      <c r="E140" s="843"/>
      <c r="F140" s="843"/>
      <c r="G140" s="843"/>
      <c r="H140" s="843"/>
      <c r="I140" s="843"/>
      <c r="J140" s="843"/>
      <c r="K140" s="843"/>
      <c r="L140" s="843"/>
      <c r="M140" s="843"/>
      <c r="N140" s="843"/>
      <c r="O140" s="843"/>
      <c r="P140" s="843"/>
      <c r="Q140" s="843"/>
      <c r="R140" s="843"/>
      <c r="S140" s="843"/>
      <c r="T140" s="843"/>
      <c r="U140" s="843"/>
      <c r="V140" s="843"/>
      <c r="W140" s="843"/>
      <c r="X140" s="843"/>
      <c r="Y140" s="843"/>
      <c r="Z140" s="843"/>
      <c r="AA140" s="843"/>
      <c r="AB140" s="843"/>
      <c r="AC140" s="843"/>
      <c r="AD140" s="843"/>
      <c r="AE140" s="843"/>
      <c r="AF140" s="843"/>
      <c r="AG140" s="843"/>
      <c r="AH140" s="843"/>
      <c r="AI140" s="843"/>
      <c r="AJ140" s="843"/>
      <c r="AK140" s="843"/>
      <c r="AL140" s="843"/>
      <c r="AM140" s="843"/>
      <c r="AO140" s="100"/>
      <c r="AP140" s="93"/>
    </row>
    <row r="141" spans="1:48" s="71" customFormat="1">
      <c r="A141" s="843"/>
      <c r="B141" s="843"/>
      <c r="C141" s="843"/>
      <c r="D141" s="843"/>
      <c r="E141" s="843"/>
      <c r="F141" s="843"/>
      <c r="G141" s="843"/>
      <c r="H141" s="843"/>
      <c r="I141" s="843"/>
      <c r="J141" s="843"/>
      <c r="K141" s="843"/>
      <c r="L141" s="843"/>
      <c r="M141" s="843"/>
      <c r="N141" s="843"/>
      <c r="O141" s="843"/>
      <c r="P141" s="843"/>
      <c r="Q141" s="843"/>
      <c r="R141" s="843"/>
      <c r="S141" s="843"/>
      <c r="T141" s="843"/>
      <c r="U141" s="843"/>
      <c r="V141" s="843"/>
      <c r="W141" s="843"/>
      <c r="X141" s="843"/>
      <c r="Y141" s="843"/>
      <c r="Z141" s="843"/>
      <c r="AA141" s="843"/>
      <c r="AB141" s="843"/>
      <c r="AC141" s="843"/>
      <c r="AD141" s="843"/>
      <c r="AE141" s="843"/>
      <c r="AF141" s="843"/>
      <c r="AG141" s="843"/>
      <c r="AH141" s="843"/>
      <c r="AI141" s="843"/>
      <c r="AJ141" s="843"/>
      <c r="AK141" s="843"/>
      <c r="AL141" s="843"/>
      <c r="AM141" s="843"/>
      <c r="AO141" s="100"/>
      <c r="AP141" s="93"/>
    </row>
    <row r="142" spans="1:48" s="71" customFormat="1">
      <c r="A142" s="843"/>
      <c r="B142" s="843"/>
      <c r="C142" s="843"/>
      <c r="D142" s="843"/>
      <c r="E142" s="843"/>
      <c r="F142" s="843"/>
      <c r="G142" s="843"/>
      <c r="H142" s="843"/>
      <c r="I142" s="843"/>
      <c r="J142" s="843"/>
      <c r="K142" s="843"/>
      <c r="L142" s="843"/>
      <c r="M142" s="843"/>
      <c r="N142" s="843"/>
      <c r="O142" s="843"/>
      <c r="P142" s="843"/>
      <c r="Q142" s="843"/>
      <c r="R142" s="843"/>
      <c r="S142" s="843"/>
      <c r="T142" s="843"/>
      <c r="U142" s="843"/>
      <c r="V142" s="843"/>
      <c r="W142" s="843"/>
      <c r="X142" s="843"/>
      <c r="Y142" s="843"/>
      <c r="Z142" s="843"/>
      <c r="AA142" s="843"/>
      <c r="AB142" s="843"/>
      <c r="AC142" s="843"/>
      <c r="AD142" s="843"/>
      <c r="AE142" s="843"/>
      <c r="AF142" s="843"/>
      <c r="AG142" s="843"/>
      <c r="AH142" s="843"/>
      <c r="AI142" s="843"/>
      <c r="AJ142" s="843"/>
      <c r="AK142" s="843"/>
      <c r="AL142" s="843"/>
      <c r="AM142" s="843"/>
      <c r="AO142" s="100"/>
      <c r="AP142" s="93"/>
    </row>
    <row r="143" spans="1:48" s="71" customFormat="1">
      <c r="A143" s="843"/>
      <c r="B143" s="843"/>
      <c r="C143" s="843"/>
      <c r="D143" s="843"/>
      <c r="E143" s="843"/>
      <c r="F143" s="843"/>
      <c r="G143" s="843"/>
      <c r="H143" s="843"/>
      <c r="I143" s="843"/>
      <c r="J143" s="843"/>
      <c r="K143" s="843"/>
      <c r="L143" s="843"/>
      <c r="M143" s="843"/>
      <c r="N143" s="843"/>
      <c r="O143" s="843"/>
      <c r="P143" s="843"/>
      <c r="Q143" s="843"/>
      <c r="R143" s="843"/>
      <c r="S143" s="843"/>
      <c r="T143" s="843"/>
      <c r="U143" s="843"/>
      <c r="V143" s="843"/>
      <c r="W143" s="843"/>
      <c r="X143" s="843"/>
      <c r="Y143" s="843"/>
      <c r="Z143" s="843"/>
      <c r="AA143" s="843"/>
      <c r="AB143" s="843"/>
      <c r="AC143" s="843"/>
      <c r="AD143" s="843"/>
      <c r="AE143" s="843"/>
      <c r="AF143" s="843"/>
      <c r="AG143" s="843"/>
      <c r="AH143" s="843"/>
      <c r="AI143" s="843"/>
      <c r="AJ143" s="843"/>
      <c r="AK143" s="843"/>
      <c r="AL143" s="843"/>
      <c r="AM143" s="843"/>
      <c r="AO143" s="100"/>
      <c r="AP143" s="93"/>
    </row>
    <row r="144" spans="1:48" s="71" customFormat="1">
      <c r="A144" s="843"/>
      <c r="B144" s="843"/>
      <c r="C144" s="843"/>
      <c r="D144" s="843"/>
      <c r="E144" s="843"/>
      <c r="F144" s="843"/>
      <c r="G144" s="843"/>
      <c r="H144" s="843"/>
      <c r="I144" s="843"/>
      <c r="J144" s="843"/>
      <c r="K144" s="843"/>
      <c r="L144" s="843"/>
      <c r="M144" s="843"/>
      <c r="N144" s="843"/>
      <c r="O144" s="843"/>
      <c r="P144" s="843"/>
      <c r="Q144" s="843"/>
      <c r="R144" s="843"/>
      <c r="S144" s="843"/>
      <c r="T144" s="843"/>
      <c r="U144" s="843"/>
      <c r="V144" s="843"/>
      <c r="W144" s="843"/>
      <c r="X144" s="843"/>
      <c r="Y144" s="843"/>
      <c r="Z144" s="843"/>
      <c r="AA144" s="843"/>
      <c r="AB144" s="843"/>
      <c r="AC144" s="843"/>
      <c r="AD144" s="843"/>
      <c r="AE144" s="843"/>
      <c r="AF144" s="843"/>
      <c r="AG144" s="843"/>
      <c r="AH144" s="843"/>
      <c r="AI144" s="843"/>
      <c r="AJ144" s="843"/>
      <c r="AK144" s="843"/>
      <c r="AL144" s="843"/>
      <c r="AM144" s="843"/>
      <c r="AO144" s="100"/>
      <c r="AP144" s="93"/>
    </row>
    <row r="145" spans="1:44" s="71" customFormat="1">
      <c r="A145" s="843"/>
      <c r="B145" s="843"/>
      <c r="C145" s="843"/>
      <c r="D145" s="843"/>
      <c r="E145" s="843"/>
      <c r="F145" s="843"/>
      <c r="G145" s="843"/>
      <c r="H145" s="843"/>
      <c r="I145" s="843"/>
      <c r="J145" s="843"/>
      <c r="K145" s="843"/>
      <c r="L145" s="843"/>
      <c r="M145" s="843"/>
      <c r="N145" s="843"/>
      <c r="O145" s="843"/>
      <c r="P145" s="843"/>
      <c r="Q145" s="843"/>
      <c r="R145" s="843"/>
      <c r="S145" s="843"/>
      <c r="T145" s="843"/>
      <c r="U145" s="843"/>
      <c r="V145" s="843"/>
      <c r="W145" s="843"/>
      <c r="X145" s="843"/>
      <c r="Y145" s="843"/>
      <c r="Z145" s="843"/>
      <c r="AA145" s="843"/>
      <c r="AB145" s="843"/>
      <c r="AC145" s="843"/>
      <c r="AD145" s="843"/>
      <c r="AE145" s="843"/>
      <c r="AF145" s="843"/>
      <c r="AG145" s="843"/>
      <c r="AH145" s="843"/>
      <c r="AI145" s="843"/>
      <c r="AJ145" s="843"/>
      <c r="AK145" s="843"/>
      <c r="AL145" s="843"/>
      <c r="AM145" s="843"/>
      <c r="AO145" s="100"/>
      <c r="AP145" s="93"/>
    </row>
    <row r="146" spans="1:44" s="71" customFormat="1">
      <c r="AO146" s="100"/>
      <c r="AP146" s="93"/>
    </row>
    <row r="147" spans="1:44" s="76" customFormat="1">
      <c r="A147" s="201" t="s">
        <v>249</v>
      </c>
      <c r="AO147" s="100"/>
      <c r="AP147" s="103"/>
    </row>
    <row r="148" spans="1:44" s="76" customFormat="1" ht="13.5" thickBot="1">
      <c r="A148" s="201"/>
      <c r="AO148" s="100"/>
      <c r="AP148" s="103"/>
      <c r="AR148" s="324"/>
    </row>
    <row r="149" spans="1:44" s="76" customFormat="1" ht="13" customHeight="1">
      <c r="A149" s="844" t="s">
        <v>456</v>
      </c>
      <c r="B149" s="845"/>
      <c r="C149" s="845"/>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845"/>
      <c r="AD149" s="845"/>
      <c r="AE149" s="845"/>
      <c r="AF149" s="845"/>
      <c r="AG149" s="845"/>
      <c r="AH149" s="845"/>
      <c r="AI149" s="845"/>
      <c r="AJ149" s="845"/>
      <c r="AK149" s="845"/>
      <c r="AL149" s="845"/>
      <c r="AM149" s="846"/>
      <c r="AN149" s="302"/>
      <c r="AO149" s="303"/>
      <c r="AP149" s="73"/>
      <c r="AQ149" s="73"/>
      <c r="AR149" s="73"/>
    </row>
    <row r="150" spans="1:44" s="323" customFormat="1" ht="13" customHeight="1">
      <c r="A150" s="847"/>
      <c r="B150" s="848"/>
      <c r="C150" s="848"/>
      <c r="D150" s="848"/>
      <c r="E150" s="848"/>
      <c r="F150" s="848"/>
      <c r="G150" s="848"/>
      <c r="H150" s="848"/>
      <c r="I150" s="848"/>
      <c r="J150" s="848"/>
      <c r="K150" s="848"/>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c r="AJ150" s="848"/>
      <c r="AK150" s="848"/>
      <c r="AL150" s="848"/>
      <c r="AM150" s="849"/>
      <c r="AN150" s="325"/>
      <c r="AO150" s="73"/>
      <c r="AP150" s="73"/>
      <c r="AQ150" s="73"/>
      <c r="AR150" s="73"/>
    </row>
    <row r="151" spans="1:44" s="323" customFormat="1" ht="13" customHeight="1">
      <c r="A151" s="847"/>
      <c r="B151" s="848"/>
      <c r="C151" s="848"/>
      <c r="D151" s="848"/>
      <c r="E151" s="848"/>
      <c r="F151" s="848"/>
      <c r="G151" s="848"/>
      <c r="H151" s="848"/>
      <c r="I151" s="848"/>
      <c r="J151" s="848"/>
      <c r="K151" s="848"/>
      <c r="L151" s="848"/>
      <c r="M151" s="848"/>
      <c r="N151" s="848"/>
      <c r="O151" s="848"/>
      <c r="P151" s="848"/>
      <c r="Q151" s="848"/>
      <c r="R151" s="848"/>
      <c r="S151" s="848"/>
      <c r="T151" s="848"/>
      <c r="U151" s="848"/>
      <c r="V151" s="848"/>
      <c r="W151" s="848"/>
      <c r="X151" s="848"/>
      <c r="Y151" s="848"/>
      <c r="Z151" s="848"/>
      <c r="AA151" s="848"/>
      <c r="AB151" s="848"/>
      <c r="AC151" s="848"/>
      <c r="AD151" s="848"/>
      <c r="AE151" s="848"/>
      <c r="AF151" s="848"/>
      <c r="AG151" s="848"/>
      <c r="AH151" s="848"/>
      <c r="AI151" s="848"/>
      <c r="AJ151" s="848"/>
      <c r="AK151" s="848"/>
      <c r="AL151" s="848"/>
      <c r="AM151" s="849"/>
      <c r="AN151" s="325"/>
      <c r="AO151" s="73"/>
      <c r="AP151" s="73"/>
      <c r="AQ151" s="73"/>
      <c r="AR151" s="73"/>
    </row>
    <row r="152" spans="1:44" s="73" customFormat="1" ht="13" customHeight="1">
      <c r="A152" s="847"/>
      <c r="B152" s="848"/>
      <c r="C152" s="848"/>
      <c r="D152" s="848"/>
      <c r="E152" s="848"/>
      <c r="F152" s="848"/>
      <c r="G152" s="848"/>
      <c r="H152" s="848"/>
      <c r="I152" s="848"/>
      <c r="J152" s="848"/>
      <c r="K152" s="848"/>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c r="AJ152" s="848"/>
      <c r="AK152" s="848"/>
      <c r="AL152" s="848"/>
      <c r="AM152" s="849"/>
      <c r="AN152" s="302"/>
      <c r="AO152" s="303"/>
    </row>
    <row r="153" spans="1:44" s="323" customFormat="1" ht="13" customHeight="1">
      <c r="A153" s="847"/>
      <c r="B153" s="848"/>
      <c r="C153" s="848"/>
      <c r="D153" s="848"/>
      <c r="E153" s="848"/>
      <c r="F153" s="848"/>
      <c r="G153" s="848"/>
      <c r="H153" s="848"/>
      <c r="I153" s="848"/>
      <c r="J153" s="848"/>
      <c r="K153" s="848"/>
      <c r="L153" s="848"/>
      <c r="M153" s="848"/>
      <c r="N153" s="848"/>
      <c r="O153" s="848"/>
      <c r="P153" s="848"/>
      <c r="Q153" s="848"/>
      <c r="R153" s="848"/>
      <c r="S153" s="848"/>
      <c r="T153" s="848"/>
      <c r="U153" s="848"/>
      <c r="V153" s="848"/>
      <c r="W153" s="848"/>
      <c r="X153" s="848"/>
      <c r="Y153" s="848"/>
      <c r="Z153" s="848"/>
      <c r="AA153" s="848"/>
      <c r="AB153" s="848"/>
      <c r="AC153" s="848"/>
      <c r="AD153" s="848"/>
      <c r="AE153" s="848"/>
      <c r="AF153" s="848"/>
      <c r="AG153" s="848"/>
      <c r="AH153" s="848"/>
      <c r="AI153" s="848"/>
      <c r="AJ153" s="848"/>
      <c r="AK153" s="848"/>
      <c r="AL153" s="848"/>
      <c r="AM153" s="849"/>
      <c r="AN153" s="325"/>
      <c r="AO153" s="73"/>
      <c r="AP153" s="73"/>
      <c r="AQ153" s="73"/>
      <c r="AR153" s="73"/>
    </row>
    <row r="154" spans="1:44" s="323" customFormat="1" ht="13" customHeight="1">
      <c r="A154" s="847"/>
      <c r="B154" s="848"/>
      <c r="C154" s="848"/>
      <c r="D154" s="848"/>
      <c r="E154" s="848"/>
      <c r="F154" s="848"/>
      <c r="G154" s="848"/>
      <c r="H154" s="848"/>
      <c r="I154" s="848"/>
      <c r="J154" s="848"/>
      <c r="K154" s="848"/>
      <c r="L154" s="848"/>
      <c r="M154" s="848"/>
      <c r="N154" s="848"/>
      <c r="O154" s="848"/>
      <c r="P154" s="848"/>
      <c r="Q154" s="848"/>
      <c r="R154" s="848"/>
      <c r="S154" s="848"/>
      <c r="T154" s="848"/>
      <c r="U154" s="848"/>
      <c r="V154" s="848"/>
      <c r="W154" s="848"/>
      <c r="X154" s="848"/>
      <c r="Y154" s="848"/>
      <c r="Z154" s="848"/>
      <c r="AA154" s="848"/>
      <c r="AB154" s="848"/>
      <c r="AC154" s="848"/>
      <c r="AD154" s="848"/>
      <c r="AE154" s="848"/>
      <c r="AF154" s="848"/>
      <c r="AG154" s="848"/>
      <c r="AH154" s="848"/>
      <c r="AI154" s="848"/>
      <c r="AJ154" s="848"/>
      <c r="AK154" s="848"/>
      <c r="AL154" s="848"/>
      <c r="AM154" s="849"/>
      <c r="AN154" s="325"/>
      <c r="AO154" s="73"/>
      <c r="AP154" s="73"/>
      <c r="AQ154" s="73"/>
      <c r="AR154" s="73"/>
    </row>
    <row r="155" spans="1:44" s="323" customFormat="1" ht="13" customHeight="1">
      <c r="A155" s="847"/>
      <c r="B155" s="848"/>
      <c r="C155" s="848"/>
      <c r="D155" s="848"/>
      <c r="E155" s="848"/>
      <c r="F155" s="848"/>
      <c r="G155" s="848"/>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848"/>
      <c r="AL155" s="848"/>
      <c r="AM155" s="849"/>
      <c r="AN155" s="325"/>
      <c r="AO155" s="73"/>
      <c r="AP155" s="73"/>
      <c r="AQ155" s="73"/>
      <c r="AR155" s="73"/>
    </row>
    <row r="156" spans="1:44" s="323" customFormat="1" ht="13" customHeight="1">
      <c r="A156" s="847"/>
      <c r="B156" s="848"/>
      <c r="C156" s="848"/>
      <c r="D156" s="848"/>
      <c r="E156" s="848"/>
      <c r="F156" s="848"/>
      <c r="G156" s="848"/>
      <c r="H156" s="848"/>
      <c r="I156" s="848"/>
      <c r="J156" s="848"/>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J156" s="848"/>
      <c r="AK156" s="848"/>
      <c r="AL156" s="848"/>
      <c r="AM156" s="849"/>
      <c r="AN156" s="325"/>
      <c r="AO156" s="73"/>
      <c r="AP156" s="73"/>
      <c r="AQ156" s="73"/>
      <c r="AR156" s="73"/>
    </row>
    <row r="157" spans="1:44" s="323" customFormat="1" ht="13" customHeight="1">
      <c r="A157" s="847"/>
      <c r="B157" s="848"/>
      <c r="C157" s="848"/>
      <c r="D157" s="848"/>
      <c r="E157" s="848"/>
      <c r="F157" s="848"/>
      <c r="G157" s="848"/>
      <c r="H157" s="848"/>
      <c r="I157" s="848"/>
      <c r="J157" s="848"/>
      <c r="K157" s="848"/>
      <c r="L157" s="848"/>
      <c r="M157" s="848"/>
      <c r="N157" s="848"/>
      <c r="O157" s="848"/>
      <c r="P157" s="848"/>
      <c r="Q157" s="848"/>
      <c r="R157" s="848"/>
      <c r="S157" s="848"/>
      <c r="T157" s="848"/>
      <c r="U157" s="848"/>
      <c r="V157" s="848"/>
      <c r="W157" s="848"/>
      <c r="X157" s="848"/>
      <c r="Y157" s="848"/>
      <c r="Z157" s="848"/>
      <c r="AA157" s="848"/>
      <c r="AB157" s="848"/>
      <c r="AC157" s="848"/>
      <c r="AD157" s="848"/>
      <c r="AE157" s="848"/>
      <c r="AF157" s="848"/>
      <c r="AG157" s="848"/>
      <c r="AH157" s="848"/>
      <c r="AI157" s="848"/>
      <c r="AJ157" s="848"/>
      <c r="AK157" s="848"/>
      <c r="AL157" s="848"/>
      <c r="AM157" s="849"/>
      <c r="AN157" s="325"/>
      <c r="AO157" s="73"/>
      <c r="AP157" s="73"/>
      <c r="AQ157" s="73"/>
      <c r="AR157" s="73"/>
    </row>
    <row r="158" spans="1:44" s="73" customFormat="1" ht="13" customHeight="1">
      <c r="A158" s="847"/>
      <c r="B158" s="848"/>
      <c r="C158" s="848"/>
      <c r="D158" s="848"/>
      <c r="E158" s="848"/>
      <c r="F158" s="848"/>
      <c r="G158" s="848"/>
      <c r="H158" s="848"/>
      <c r="I158" s="848"/>
      <c r="J158" s="848"/>
      <c r="K158" s="848"/>
      <c r="L158" s="848"/>
      <c r="M158" s="848"/>
      <c r="N158" s="848"/>
      <c r="O158" s="848"/>
      <c r="P158" s="848"/>
      <c r="Q158" s="848"/>
      <c r="R158" s="848"/>
      <c r="S158" s="848"/>
      <c r="T158" s="848"/>
      <c r="U158" s="848"/>
      <c r="V158" s="848"/>
      <c r="W158" s="848"/>
      <c r="X158" s="848"/>
      <c r="Y158" s="848"/>
      <c r="Z158" s="848"/>
      <c r="AA158" s="848"/>
      <c r="AB158" s="848"/>
      <c r="AC158" s="848"/>
      <c r="AD158" s="848"/>
      <c r="AE158" s="848"/>
      <c r="AF158" s="848"/>
      <c r="AG158" s="848"/>
      <c r="AH158" s="848"/>
      <c r="AI158" s="848"/>
      <c r="AJ158" s="848"/>
      <c r="AK158" s="848"/>
      <c r="AL158" s="848"/>
      <c r="AM158" s="849"/>
      <c r="AN158" s="302"/>
      <c r="AO158" s="303"/>
    </row>
    <row r="159" spans="1:44" s="323" customFormat="1" ht="13" customHeight="1">
      <c r="A159" s="847"/>
      <c r="B159" s="848"/>
      <c r="C159" s="848"/>
      <c r="D159" s="848"/>
      <c r="E159" s="848"/>
      <c r="F159" s="848"/>
      <c r="G159" s="848"/>
      <c r="H159" s="848"/>
      <c r="I159" s="848"/>
      <c r="J159" s="848"/>
      <c r="K159" s="848"/>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c r="AJ159" s="848"/>
      <c r="AK159" s="848"/>
      <c r="AL159" s="848"/>
      <c r="AM159" s="849"/>
      <c r="AN159" s="325"/>
      <c r="AO159" s="73"/>
      <c r="AP159" s="73"/>
      <c r="AQ159" s="73"/>
      <c r="AR159" s="73"/>
    </row>
    <row r="160" spans="1:44" s="323" customFormat="1" ht="13" customHeight="1">
      <c r="A160" s="847"/>
      <c r="B160" s="848"/>
      <c r="C160" s="848"/>
      <c r="D160" s="848"/>
      <c r="E160" s="848"/>
      <c r="F160" s="848"/>
      <c r="G160" s="848"/>
      <c r="H160" s="848"/>
      <c r="I160" s="848"/>
      <c r="J160" s="848"/>
      <c r="K160" s="848"/>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c r="AJ160" s="848"/>
      <c r="AK160" s="848"/>
      <c r="AL160" s="848"/>
      <c r="AM160" s="849"/>
      <c r="AN160" s="325"/>
      <c r="AO160" s="73"/>
      <c r="AP160" s="73"/>
      <c r="AQ160" s="73"/>
      <c r="AR160" s="73"/>
    </row>
    <row r="161" spans="1:44" s="323" customFormat="1" ht="13" customHeight="1" thickBot="1">
      <c r="A161" s="850"/>
      <c r="B161" s="851"/>
      <c r="C161" s="851"/>
      <c r="D161" s="851"/>
      <c r="E161" s="851"/>
      <c r="F161" s="851"/>
      <c r="G161" s="851"/>
      <c r="H161" s="851"/>
      <c r="I161" s="851"/>
      <c r="J161" s="851"/>
      <c r="K161" s="851"/>
      <c r="L161" s="851"/>
      <c r="M161" s="851"/>
      <c r="N161" s="851"/>
      <c r="O161" s="851"/>
      <c r="P161" s="851"/>
      <c r="Q161" s="851"/>
      <c r="R161" s="851"/>
      <c r="S161" s="851"/>
      <c r="T161" s="851"/>
      <c r="U161" s="851"/>
      <c r="V161" s="851"/>
      <c r="W161" s="851"/>
      <c r="X161" s="851"/>
      <c r="Y161" s="851"/>
      <c r="Z161" s="851"/>
      <c r="AA161" s="851"/>
      <c r="AB161" s="851"/>
      <c r="AC161" s="851"/>
      <c r="AD161" s="851"/>
      <c r="AE161" s="851"/>
      <c r="AF161" s="851"/>
      <c r="AG161" s="851"/>
      <c r="AH161" s="851"/>
      <c r="AI161" s="851"/>
      <c r="AJ161" s="851"/>
      <c r="AK161" s="851"/>
      <c r="AL161" s="851"/>
      <c r="AM161" s="852"/>
      <c r="AN161" s="325"/>
      <c r="AO161" s="73"/>
      <c r="AP161" s="73"/>
      <c r="AQ161" s="73"/>
      <c r="AR161" s="73"/>
    </row>
    <row r="162" spans="1:44" s="73" customFormat="1" ht="13" customHeight="1">
      <c r="AO162" s="302"/>
      <c r="AP162" s="303"/>
    </row>
    <row r="163" spans="1:44" s="76" customFormat="1">
      <c r="A163" s="237" t="s">
        <v>258</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8"/>
      <c r="Z163" s="203"/>
      <c r="AA163" s="204"/>
      <c r="AB163" s="204"/>
      <c r="AC163" s="204"/>
      <c r="AD163" s="204"/>
      <c r="AE163" s="204"/>
      <c r="AF163" s="204"/>
      <c r="AG163" s="204"/>
      <c r="AH163" s="204"/>
      <c r="AI163" s="204"/>
      <c r="AJ163" s="204"/>
      <c r="AK163" s="204"/>
      <c r="AL163" s="204"/>
      <c r="AM163" s="103"/>
      <c r="AN163" s="103"/>
      <c r="AO163" s="205"/>
    </row>
    <row r="164" spans="1:44" s="76" customFormat="1" ht="6" customHeight="1">
      <c r="J164" s="206"/>
      <c r="L164" s="206"/>
      <c r="AO164" s="202"/>
    </row>
    <row r="165" spans="1:44" s="76" customFormat="1">
      <c r="A165" s="223" t="s">
        <v>247</v>
      </c>
      <c r="B165" s="218"/>
      <c r="C165" s="201"/>
      <c r="J165" s="390" t="s">
        <v>408</v>
      </c>
      <c r="K165" s="391"/>
      <c r="L165" s="391"/>
      <c r="M165" s="392"/>
      <c r="N165" s="393"/>
      <c r="O165" s="393"/>
      <c r="P165" s="393"/>
      <c r="Q165" s="393"/>
      <c r="R165" s="393"/>
      <c r="S165" s="389"/>
      <c r="T165" s="389"/>
      <c r="U165" s="389"/>
      <c r="V165" s="389"/>
      <c r="W165" s="389"/>
      <c r="X165" s="391" t="s">
        <v>407</v>
      </c>
      <c r="Y165" s="395"/>
      <c r="Z165" s="389"/>
      <c r="AA165" s="389"/>
      <c r="AB165" s="389"/>
      <c r="AC165" s="389"/>
      <c r="AD165" s="389"/>
      <c r="AE165" s="393"/>
      <c r="AF165" s="393"/>
      <c r="AG165" s="391"/>
      <c r="AH165" s="396" t="s">
        <v>409</v>
      </c>
      <c r="AI165" s="300"/>
      <c r="AJ165" s="300"/>
      <c r="AK165" s="300"/>
      <c r="AL165" s="300"/>
      <c r="AM165" s="301"/>
      <c r="AO165" s="202"/>
    </row>
    <row r="166" spans="1:44" s="103" customFormat="1">
      <c r="A166" s="207" t="s">
        <v>73</v>
      </c>
      <c r="B166" s="873" t="s">
        <v>40</v>
      </c>
      <c r="C166" s="873"/>
      <c r="D166" s="873"/>
      <c r="E166" s="873"/>
      <c r="F166" s="873" t="s">
        <v>211</v>
      </c>
      <c r="G166" s="873"/>
      <c r="H166" s="873"/>
      <c r="I166" s="873"/>
      <c r="J166" s="873" t="s">
        <v>223</v>
      </c>
      <c r="K166" s="873"/>
      <c r="L166" s="873"/>
      <c r="M166" s="873"/>
      <c r="N166" s="873"/>
      <c r="O166" s="873" t="s">
        <v>212</v>
      </c>
      <c r="P166" s="873"/>
      <c r="Q166" s="873"/>
      <c r="R166" s="873" t="s">
        <v>224</v>
      </c>
      <c r="S166" s="873"/>
      <c r="T166" s="873"/>
      <c r="U166" s="864"/>
      <c r="V166" s="874" t="s">
        <v>301</v>
      </c>
      <c r="W166" s="865"/>
      <c r="X166" s="865"/>
      <c r="Y166" s="865"/>
      <c r="Z166" s="865"/>
      <c r="AA166" s="866"/>
      <c r="AB166" s="864" t="s">
        <v>360</v>
      </c>
      <c r="AC166" s="865"/>
      <c r="AD166" s="865"/>
      <c r="AE166" s="865"/>
      <c r="AF166" s="865"/>
      <c r="AG166" s="865"/>
      <c r="AH166" s="866"/>
      <c r="AI166" s="864" t="s">
        <v>298</v>
      </c>
      <c r="AJ166" s="865"/>
      <c r="AK166" s="865"/>
      <c r="AL166" s="865"/>
      <c r="AM166" s="866"/>
      <c r="AO166" s="100"/>
    </row>
    <row r="167" spans="1:44" s="103" customFormat="1">
      <c r="A167" s="326">
        <v>1</v>
      </c>
      <c r="B167" s="867" t="s">
        <v>231</v>
      </c>
      <c r="C167" s="867"/>
      <c r="D167" s="867"/>
      <c r="E167" s="867"/>
      <c r="F167" s="868" t="s">
        <v>340</v>
      </c>
      <c r="G167" s="868"/>
      <c r="H167" s="868"/>
      <c r="I167" s="868"/>
      <c r="J167" s="868" t="s">
        <v>395</v>
      </c>
      <c r="K167" s="868"/>
      <c r="L167" s="868"/>
      <c r="M167" s="868"/>
      <c r="N167" s="868"/>
      <c r="O167" s="869" t="s">
        <v>341</v>
      </c>
      <c r="P167" s="869"/>
      <c r="Q167" s="869"/>
      <c r="R167" s="870">
        <f>AB167*AI167</f>
        <v>96000</v>
      </c>
      <c r="S167" s="870"/>
      <c r="T167" s="870"/>
      <c r="U167" s="860"/>
      <c r="V167" s="863" t="s">
        <v>299</v>
      </c>
      <c r="W167" s="854"/>
      <c r="X167" s="854"/>
      <c r="Y167" s="854"/>
      <c r="Z167" s="854"/>
      <c r="AA167" s="855"/>
      <c r="AB167" s="837">
        <v>6000</v>
      </c>
      <c r="AC167" s="838"/>
      <c r="AD167" s="839"/>
      <c r="AE167" s="871" t="s">
        <v>364</v>
      </c>
      <c r="AF167" s="872"/>
      <c r="AG167" s="854" t="s">
        <v>1</v>
      </c>
      <c r="AH167" s="855"/>
      <c r="AI167" s="837">
        <v>16</v>
      </c>
      <c r="AJ167" s="838"/>
      <c r="AK167" s="839"/>
      <c r="AL167" s="840" t="str">
        <f>IF(AG167="","",AG167)</f>
        <v>日</v>
      </c>
      <c r="AM167" s="841"/>
      <c r="AO167" s="100"/>
    </row>
    <row r="168" spans="1:44" s="103" customFormat="1">
      <c r="A168" s="326">
        <v>2</v>
      </c>
      <c r="B168" s="867" t="s">
        <v>232</v>
      </c>
      <c r="C168" s="867"/>
      <c r="D168" s="867"/>
      <c r="E168" s="867"/>
      <c r="F168" s="868" t="s">
        <v>343</v>
      </c>
      <c r="G168" s="868"/>
      <c r="H168" s="868"/>
      <c r="I168" s="868"/>
      <c r="J168" s="868" t="s">
        <v>394</v>
      </c>
      <c r="K168" s="868"/>
      <c r="L168" s="868"/>
      <c r="M168" s="868"/>
      <c r="N168" s="868"/>
      <c r="O168" s="869" t="s">
        <v>344</v>
      </c>
      <c r="P168" s="869"/>
      <c r="Q168" s="869"/>
      <c r="R168" s="870">
        <f t="shared" ref="R168:R171" si="8">AB168*AI168</f>
        <v>12000</v>
      </c>
      <c r="S168" s="870"/>
      <c r="T168" s="870"/>
      <c r="U168" s="860"/>
      <c r="V168" s="863" t="s">
        <v>297</v>
      </c>
      <c r="W168" s="854"/>
      <c r="X168" s="854"/>
      <c r="Y168" s="854"/>
      <c r="Z168" s="854"/>
      <c r="AA168" s="855"/>
      <c r="AB168" s="837">
        <v>1200</v>
      </c>
      <c r="AC168" s="838"/>
      <c r="AD168" s="839"/>
      <c r="AE168" s="871" t="s">
        <v>364</v>
      </c>
      <c r="AF168" s="872"/>
      <c r="AG168" s="854" t="s">
        <v>361</v>
      </c>
      <c r="AH168" s="855"/>
      <c r="AI168" s="837">
        <v>10</v>
      </c>
      <c r="AJ168" s="838"/>
      <c r="AK168" s="839"/>
      <c r="AL168" s="840" t="str">
        <f>IF(AG168="","",AG168)</f>
        <v>時間</v>
      </c>
      <c r="AM168" s="841"/>
      <c r="AO168" s="100"/>
    </row>
    <row r="169" spans="1:44" s="103" customFormat="1">
      <c r="A169" s="326">
        <v>3</v>
      </c>
      <c r="B169" s="867"/>
      <c r="C169" s="867"/>
      <c r="D169" s="867"/>
      <c r="E169" s="867"/>
      <c r="F169" s="868"/>
      <c r="G169" s="868"/>
      <c r="H169" s="868"/>
      <c r="I169" s="868"/>
      <c r="J169" s="868"/>
      <c r="K169" s="868"/>
      <c r="L169" s="868"/>
      <c r="M169" s="868"/>
      <c r="N169" s="868"/>
      <c r="O169" s="869"/>
      <c r="P169" s="869"/>
      <c r="Q169" s="869"/>
      <c r="R169" s="870">
        <f>AB169*AI169</f>
        <v>0</v>
      </c>
      <c r="S169" s="870"/>
      <c r="T169" s="870"/>
      <c r="U169" s="860"/>
      <c r="V169" s="863"/>
      <c r="W169" s="854"/>
      <c r="X169" s="854"/>
      <c r="Y169" s="854"/>
      <c r="Z169" s="854"/>
      <c r="AA169" s="855"/>
      <c r="AB169" s="837"/>
      <c r="AC169" s="838"/>
      <c r="AD169" s="839"/>
      <c r="AE169" s="871" t="s">
        <v>364</v>
      </c>
      <c r="AF169" s="872"/>
      <c r="AG169" s="854"/>
      <c r="AH169" s="855"/>
      <c r="AI169" s="837"/>
      <c r="AJ169" s="838"/>
      <c r="AK169" s="839"/>
      <c r="AL169" s="840" t="str">
        <f t="shared" ref="AL169:AL171" si="9">IF(AG169="","",AG169)</f>
        <v/>
      </c>
      <c r="AM169" s="841"/>
      <c r="AO169" s="100"/>
    </row>
    <row r="170" spans="1:44" s="103" customFormat="1">
      <c r="A170" s="326">
        <v>4</v>
      </c>
      <c r="B170" s="853"/>
      <c r="C170" s="854"/>
      <c r="D170" s="854"/>
      <c r="E170" s="855"/>
      <c r="F170" s="856"/>
      <c r="G170" s="857"/>
      <c r="H170" s="857"/>
      <c r="I170" s="858"/>
      <c r="J170" s="856"/>
      <c r="K170" s="857"/>
      <c r="L170" s="857"/>
      <c r="M170" s="857"/>
      <c r="N170" s="858"/>
      <c r="O170" s="837"/>
      <c r="P170" s="838"/>
      <c r="Q170" s="859"/>
      <c r="R170" s="860">
        <f t="shared" si="8"/>
        <v>0</v>
      </c>
      <c r="S170" s="861"/>
      <c r="T170" s="861"/>
      <c r="U170" s="862"/>
      <c r="V170" s="863"/>
      <c r="W170" s="854"/>
      <c r="X170" s="854"/>
      <c r="Y170" s="854"/>
      <c r="Z170" s="854"/>
      <c r="AA170" s="855"/>
      <c r="AB170" s="837"/>
      <c r="AC170" s="838"/>
      <c r="AD170" s="839"/>
      <c r="AE170" s="871" t="s">
        <v>364</v>
      </c>
      <c r="AF170" s="872"/>
      <c r="AG170" s="854"/>
      <c r="AH170" s="855"/>
      <c r="AI170" s="837"/>
      <c r="AJ170" s="838"/>
      <c r="AK170" s="839"/>
      <c r="AL170" s="840" t="str">
        <f t="shared" si="9"/>
        <v/>
      </c>
      <c r="AM170" s="841"/>
      <c r="AO170" s="100"/>
    </row>
    <row r="171" spans="1:44" s="103" customFormat="1" ht="13.5" thickBot="1">
      <c r="A171" s="326">
        <v>5</v>
      </c>
      <c r="B171" s="853"/>
      <c r="C171" s="854"/>
      <c r="D171" s="854"/>
      <c r="E171" s="855"/>
      <c r="F171" s="856"/>
      <c r="G171" s="857"/>
      <c r="H171" s="857"/>
      <c r="I171" s="858"/>
      <c r="J171" s="856"/>
      <c r="K171" s="857"/>
      <c r="L171" s="857"/>
      <c r="M171" s="857"/>
      <c r="N171" s="858"/>
      <c r="O171" s="837"/>
      <c r="P171" s="838"/>
      <c r="Q171" s="859"/>
      <c r="R171" s="860">
        <f t="shared" si="8"/>
        <v>0</v>
      </c>
      <c r="S171" s="861"/>
      <c r="T171" s="861"/>
      <c r="U171" s="862"/>
      <c r="V171" s="863"/>
      <c r="W171" s="854"/>
      <c r="X171" s="854"/>
      <c r="Y171" s="854"/>
      <c r="Z171" s="854"/>
      <c r="AA171" s="855"/>
      <c r="AB171" s="837"/>
      <c r="AC171" s="838"/>
      <c r="AD171" s="839"/>
      <c r="AE171" s="871" t="s">
        <v>364</v>
      </c>
      <c r="AF171" s="872"/>
      <c r="AG171" s="854"/>
      <c r="AH171" s="855"/>
      <c r="AI171" s="837"/>
      <c r="AJ171" s="838"/>
      <c r="AK171" s="839"/>
      <c r="AL171" s="840" t="str">
        <f t="shared" si="9"/>
        <v/>
      </c>
      <c r="AM171" s="841"/>
      <c r="AO171" s="100"/>
    </row>
    <row r="172" spans="1:44" s="103" customFormat="1" ht="13.5" thickTop="1">
      <c r="A172" s="881" t="s">
        <v>213</v>
      </c>
      <c r="B172" s="882"/>
      <c r="C172" s="882"/>
      <c r="D172" s="882"/>
      <c r="E172" s="882"/>
      <c r="F172" s="882"/>
      <c r="G172" s="882"/>
      <c r="H172" s="882"/>
      <c r="I172" s="883"/>
      <c r="J172" s="884"/>
      <c r="K172" s="884"/>
      <c r="L172" s="884"/>
      <c r="M172" s="884"/>
      <c r="N172" s="884"/>
      <c r="O172" s="885"/>
      <c r="P172" s="885"/>
      <c r="Q172" s="885"/>
      <c r="R172" s="886">
        <f>SUM(R167:U171)</f>
        <v>108000</v>
      </c>
      <c r="S172" s="886"/>
      <c r="T172" s="886"/>
      <c r="U172" s="887"/>
      <c r="V172" s="888"/>
      <c r="W172" s="876"/>
      <c r="X172" s="876"/>
      <c r="Y172" s="876"/>
      <c r="Z172" s="876"/>
      <c r="AA172" s="876"/>
      <c r="AB172" s="875"/>
      <c r="AC172" s="876"/>
      <c r="AD172" s="876"/>
      <c r="AE172" s="876"/>
      <c r="AF172" s="876"/>
      <c r="AG172" s="876"/>
      <c r="AH172" s="877"/>
      <c r="AI172" s="878"/>
      <c r="AJ172" s="879"/>
      <c r="AK172" s="879"/>
      <c r="AL172" s="879"/>
      <c r="AM172" s="880"/>
      <c r="AO172" s="100"/>
    </row>
    <row r="173" spans="1:44" s="76" customFormat="1">
      <c r="A173" s="102" t="s">
        <v>215</v>
      </c>
      <c r="V173" s="208"/>
      <c r="AO173" s="202"/>
    </row>
    <row r="174" spans="1:44" s="76" customFormat="1" ht="6" customHeight="1">
      <c r="A174" s="102"/>
      <c r="V174" s="208"/>
      <c r="AO174" s="202"/>
    </row>
    <row r="175" spans="1:44" s="219" customFormat="1">
      <c r="A175" s="223" t="s">
        <v>248</v>
      </c>
      <c r="B175" s="218"/>
      <c r="H175" s="397" t="s">
        <v>410</v>
      </c>
      <c r="I175" s="397"/>
      <c r="J175" s="398"/>
      <c r="K175" s="398"/>
      <c r="L175" s="398"/>
      <c r="M175" s="398"/>
      <c r="N175" s="398"/>
      <c r="O175" s="398"/>
      <c r="P175" s="394"/>
      <c r="Q175" s="402"/>
      <c r="R175" s="398"/>
      <c r="S175" s="398"/>
      <c r="T175" s="398"/>
      <c r="U175" s="398"/>
      <c r="V175" s="398"/>
      <c r="W175" s="398"/>
      <c r="X175" s="398"/>
      <c r="Y175" s="398"/>
      <c r="Z175" s="399"/>
      <c r="AA175" s="399" t="s">
        <v>411</v>
      </c>
      <c r="AB175" s="394"/>
      <c r="AC175" s="394"/>
      <c r="AD175" s="398"/>
      <c r="AE175" s="398"/>
      <c r="AF175" s="400" t="s">
        <v>412</v>
      </c>
      <c r="AG175" s="401"/>
      <c r="AH175" s="398"/>
      <c r="AI175" s="398"/>
      <c r="AJ175" s="398"/>
      <c r="AK175" s="398"/>
      <c r="AL175" s="398"/>
      <c r="AM175" s="399" t="s">
        <v>414</v>
      </c>
      <c r="AO175" s="220"/>
    </row>
    <row r="176" spans="1:44" s="224" customFormat="1">
      <c r="A176" s="209" t="s">
        <v>73</v>
      </c>
      <c r="B176" s="873" t="s">
        <v>40</v>
      </c>
      <c r="C176" s="873"/>
      <c r="D176" s="873"/>
      <c r="E176" s="873"/>
      <c r="F176" s="873"/>
      <c r="G176" s="873" t="s">
        <v>227</v>
      </c>
      <c r="H176" s="873"/>
      <c r="I176" s="873"/>
      <c r="J176" s="873"/>
      <c r="K176" s="873"/>
      <c r="L176" s="873" t="s">
        <v>226</v>
      </c>
      <c r="M176" s="873"/>
      <c r="N176" s="873"/>
      <c r="O176" s="873"/>
      <c r="P176" s="873"/>
      <c r="Q176" s="873" t="s">
        <v>225</v>
      </c>
      <c r="R176" s="873"/>
      <c r="S176" s="873"/>
      <c r="T176" s="864"/>
      <c r="U176" s="874" t="s">
        <v>370</v>
      </c>
      <c r="V176" s="865"/>
      <c r="W176" s="865"/>
      <c r="X176" s="865"/>
      <c r="Y176" s="865"/>
      <c r="Z176" s="865"/>
      <c r="AA176" s="865"/>
      <c r="AB176" s="864" t="s">
        <v>360</v>
      </c>
      <c r="AC176" s="865"/>
      <c r="AD176" s="865"/>
      <c r="AE176" s="865"/>
      <c r="AF176" s="865"/>
      <c r="AG176" s="866"/>
      <c r="AH176" s="864" t="s">
        <v>365</v>
      </c>
      <c r="AI176" s="865"/>
      <c r="AJ176" s="866"/>
      <c r="AK176" s="864" t="s">
        <v>366</v>
      </c>
      <c r="AL176" s="865"/>
      <c r="AM176" s="866"/>
      <c r="AO176" s="225"/>
    </row>
    <row r="177" spans="1:67" s="224" customFormat="1">
      <c r="A177" s="326">
        <v>1</v>
      </c>
      <c r="B177" s="853" t="s">
        <v>239</v>
      </c>
      <c r="C177" s="854"/>
      <c r="D177" s="854"/>
      <c r="E177" s="854"/>
      <c r="F177" s="855"/>
      <c r="G177" s="889">
        <v>45263</v>
      </c>
      <c r="H177" s="890"/>
      <c r="I177" s="890"/>
      <c r="J177" s="890"/>
      <c r="K177" s="891"/>
      <c r="L177" s="856" t="s">
        <v>455</v>
      </c>
      <c r="M177" s="857"/>
      <c r="N177" s="857"/>
      <c r="O177" s="857"/>
      <c r="P177" s="858"/>
      <c r="Q177" s="892">
        <f>IF(AK177="",AB177*AH177,AB177*AH177*AK177)</f>
        <v>264000</v>
      </c>
      <c r="R177" s="893"/>
      <c r="S177" s="893"/>
      <c r="T177" s="893"/>
      <c r="U177" s="894" t="s">
        <v>376</v>
      </c>
      <c r="V177" s="857"/>
      <c r="W177" s="857"/>
      <c r="X177" s="857"/>
      <c r="Y177" s="857"/>
      <c r="Z177" s="857"/>
      <c r="AA177" s="857"/>
      <c r="AB177" s="837">
        <v>13200</v>
      </c>
      <c r="AC177" s="838"/>
      <c r="AD177" s="839"/>
      <c r="AE177" s="871" t="s">
        <v>364</v>
      </c>
      <c r="AF177" s="872"/>
      <c r="AG177" s="321" t="s">
        <v>367</v>
      </c>
      <c r="AH177" s="837">
        <v>20</v>
      </c>
      <c r="AI177" s="838"/>
      <c r="AJ177" s="322" t="str">
        <f>IF(AG177="","",AG177)</f>
        <v>個</v>
      </c>
      <c r="AK177" s="837"/>
      <c r="AL177" s="839"/>
      <c r="AM177" s="321"/>
    </row>
    <row r="178" spans="1:67" s="224" customFormat="1">
      <c r="A178" s="326">
        <v>2</v>
      </c>
      <c r="B178" s="853" t="s">
        <v>239</v>
      </c>
      <c r="C178" s="854"/>
      <c r="D178" s="854"/>
      <c r="E178" s="854"/>
      <c r="F178" s="855"/>
      <c r="G178" s="889">
        <v>45263</v>
      </c>
      <c r="H178" s="890"/>
      <c r="I178" s="890"/>
      <c r="J178" s="890"/>
      <c r="K178" s="891"/>
      <c r="L178" s="856" t="s">
        <v>455</v>
      </c>
      <c r="M178" s="857"/>
      <c r="N178" s="857"/>
      <c r="O178" s="857"/>
      <c r="P178" s="858"/>
      <c r="Q178" s="892">
        <f t="shared" ref="Q178:Q186" si="10">IF(AK178="",AB178*AH178,AB178*AH178*AK178)</f>
        <v>59400</v>
      </c>
      <c r="R178" s="893"/>
      <c r="S178" s="893"/>
      <c r="T178" s="893"/>
      <c r="U178" s="894" t="s">
        <v>378</v>
      </c>
      <c r="V178" s="857"/>
      <c r="W178" s="857"/>
      <c r="X178" s="857"/>
      <c r="Y178" s="857"/>
      <c r="Z178" s="857"/>
      <c r="AA178" s="857"/>
      <c r="AB178" s="837">
        <v>3960</v>
      </c>
      <c r="AC178" s="838"/>
      <c r="AD178" s="839"/>
      <c r="AE178" s="871" t="s">
        <v>364</v>
      </c>
      <c r="AF178" s="872"/>
      <c r="AG178" s="321" t="s">
        <v>367</v>
      </c>
      <c r="AH178" s="837">
        <v>15</v>
      </c>
      <c r="AI178" s="838"/>
      <c r="AJ178" s="322" t="str">
        <f t="shared" ref="AJ178:AJ186" si="11">IF(AG178="","",AG178)</f>
        <v>個</v>
      </c>
      <c r="AK178" s="837"/>
      <c r="AL178" s="839"/>
      <c r="AM178" s="321"/>
    </row>
    <row r="179" spans="1:67" s="224" customFormat="1">
      <c r="A179" s="326">
        <v>3</v>
      </c>
      <c r="B179" s="853" t="s">
        <v>239</v>
      </c>
      <c r="C179" s="854"/>
      <c r="D179" s="854"/>
      <c r="E179" s="854"/>
      <c r="F179" s="855"/>
      <c r="G179" s="889">
        <v>45263</v>
      </c>
      <c r="H179" s="890"/>
      <c r="I179" s="890"/>
      <c r="J179" s="890"/>
      <c r="K179" s="891"/>
      <c r="L179" s="856" t="s">
        <v>455</v>
      </c>
      <c r="M179" s="857"/>
      <c r="N179" s="857"/>
      <c r="O179" s="857"/>
      <c r="P179" s="858"/>
      <c r="Q179" s="892">
        <f t="shared" si="10"/>
        <v>114400</v>
      </c>
      <c r="R179" s="893"/>
      <c r="S179" s="893"/>
      <c r="T179" s="893"/>
      <c r="U179" s="894" t="s">
        <v>377</v>
      </c>
      <c r="V179" s="857"/>
      <c r="W179" s="857"/>
      <c r="X179" s="857"/>
      <c r="Y179" s="857"/>
      <c r="Z179" s="857"/>
      <c r="AA179" s="857"/>
      <c r="AB179" s="837">
        <v>8800</v>
      </c>
      <c r="AC179" s="838"/>
      <c r="AD179" s="839"/>
      <c r="AE179" s="871" t="s">
        <v>364</v>
      </c>
      <c r="AF179" s="872"/>
      <c r="AG179" s="321" t="s">
        <v>367</v>
      </c>
      <c r="AH179" s="837">
        <v>13</v>
      </c>
      <c r="AI179" s="838"/>
      <c r="AJ179" s="322" t="str">
        <f t="shared" si="11"/>
        <v>個</v>
      </c>
      <c r="AK179" s="837"/>
      <c r="AL179" s="839"/>
      <c r="AM179" s="321"/>
    </row>
    <row r="180" spans="1:67" s="224" customFormat="1">
      <c r="A180" s="326">
        <v>4</v>
      </c>
      <c r="B180" s="853" t="s">
        <v>239</v>
      </c>
      <c r="C180" s="854"/>
      <c r="D180" s="854"/>
      <c r="E180" s="854"/>
      <c r="F180" s="855"/>
      <c r="G180" s="889">
        <v>45263</v>
      </c>
      <c r="H180" s="890"/>
      <c r="I180" s="890"/>
      <c r="J180" s="890"/>
      <c r="K180" s="891"/>
      <c r="L180" s="856" t="s">
        <v>455</v>
      </c>
      <c r="M180" s="857"/>
      <c r="N180" s="857"/>
      <c r="O180" s="857"/>
      <c r="P180" s="858"/>
      <c r="Q180" s="892">
        <f t="shared" si="10"/>
        <v>66000</v>
      </c>
      <c r="R180" s="893"/>
      <c r="S180" s="893"/>
      <c r="T180" s="893"/>
      <c r="U180" s="894" t="s">
        <v>396</v>
      </c>
      <c r="V180" s="857"/>
      <c r="W180" s="857"/>
      <c r="X180" s="857"/>
      <c r="Y180" s="857"/>
      <c r="Z180" s="857"/>
      <c r="AA180" s="857"/>
      <c r="AB180" s="837">
        <v>660</v>
      </c>
      <c r="AC180" s="838"/>
      <c r="AD180" s="839"/>
      <c r="AE180" s="871" t="s">
        <v>364</v>
      </c>
      <c r="AF180" s="872"/>
      <c r="AG180" s="321" t="s">
        <v>367</v>
      </c>
      <c r="AH180" s="837">
        <v>100</v>
      </c>
      <c r="AI180" s="838"/>
      <c r="AJ180" s="322" t="str">
        <f t="shared" si="11"/>
        <v>個</v>
      </c>
      <c r="AK180" s="837"/>
      <c r="AL180" s="839"/>
      <c r="AM180" s="321"/>
    </row>
    <row r="181" spans="1:67" s="224" customFormat="1">
      <c r="A181" s="326">
        <v>5</v>
      </c>
      <c r="B181" s="853"/>
      <c r="C181" s="854"/>
      <c r="D181" s="854"/>
      <c r="E181" s="854"/>
      <c r="F181" s="855"/>
      <c r="G181" s="895"/>
      <c r="H181" s="895"/>
      <c r="I181" s="895"/>
      <c r="J181" s="895"/>
      <c r="K181" s="895"/>
      <c r="L181" s="896"/>
      <c r="M181" s="896"/>
      <c r="N181" s="896"/>
      <c r="O181" s="896"/>
      <c r="P181" s="896"/>
      <c r="Q181" s="892">
        <f t="shared" si="10"/>
        <v>0</v>
      </c>
      <c r="R181" s="893"/>
      <c r="S181" s="893"/>
      <c r="T181" s="893"/>
      <c r="U181" s="894"/>
      <c r="V181" s="857"/>
      <c r="W181" s="857"/>
      <c r="X181" s="857"/>
      <c r="Y181" s="857"/>
      <c r="Z181" s="857"/>
      <c r="AA181" s="857"/>
      <c r="AB181" s="837"/>
      <c r="AC181" s="838"/>
      <c r="AD181" s="839"/>
      <c r="AE181" s="871" t="s">
        <v>364</v>
      </c>
      <c r="AF181" s="872"/>
      <c r="AG181" s="321"/>
      <c r="AH181" s="837"/>
      <c r="AI181" s="838"/>
      <c r="AJ181" s="322" t="str">
        <f t="shared" si="11"/>
        <v/>
      </c>
      <c r="AK181" s="837"/>
      <c r="AL181" s="839"/>
      <c r="AM181" s="321"/>
    </row>
    <row r="182" spans="1:67" s="224" customFormat="1">
      <c r="A182" s="326">
        <v>6</v>
      </c>
      <c r="B182" s="853"/>
      <c r="C182" s="854"/>
      <c r="D182" s="854"/>
      <c r="E182" s="854"/>
      <c r="F182" s="855"/>
      <c r="G182" s="889"/>
      <c r="H182" s="890"/>
      <c r="I182" s="890"/>
      <c r="J182" s="890"/>
      <c r="K182" s="891"/>
      <c r="L182" s="856"/>
      <c r="M182" s="857"/>
      <c r="N182" s="857"/>
      <c r="O182" s="857"/>
      <c r="P182" s="858"/>
      <c r="Q182" s="892">
        <f t="shared" si="10"/>
        <v>0</v>
      </c>
      <c r="R182" s="893"/>
      <c r="S182" s="893"/>
      <c r="T182" s="893"/>
      <c r="U182" s="894"/>
      <c r="V182" s="857"/>
      <c r="W182" s="857"/>
      <c r="X182" s="857"/>
      <c r="Y182" s="857"/>
      <c r="Z182" s="857"/>
      <c r="AA182" s="857"/>
      <c r="AB182" s="837"/>
      <c r="AC182" s="838"/>
      <c r="AD182" s="839"/>
      <c r="AE182" s="871" t="s">
        <v>364</v>
      </c>
      <c r="AF182" s="872"/>
      <c r="AG182" s="321"/>
      <c r="AH182" s="837"/>
      <c r="AI182" s="838"/>
      <c r="AJ182" s="322" t="str">
        <f t="shared" si="11"/>
        <v/>
      </c>
      <c r="AK182" s="837"/>
      <c r="AL182" s="839"/>
      <c r="AM182" s="321"/>
    </row>
    <row r="183" spans="1:67" s="224" customFormat="1">
      <c r="A183" s="326">
        <v>7</v>
      </c>
      <c r="B183" s="853"/>
      <c r="C183" s="854"/>
      <c r="D183" s="854"/>
      <c r="E183" s="854"/>
      <c r="F183" s="855"/>
      <c r="G183" s="889"/>
      <c r="H183" s="890"/>
      <c r="I183" s="890"/>
      <c r="J183" s="890"/>
      <c r="K183" s="891"/>
      <c r="L183" s="856"/>
      <c r="M183" s="857"/>
      <c r="N183" s="857"/>
      <c r="O183" s="857"/>
      <c r="P183" s="858"/>
      <c r="Q183" s="892">
        <f t="shared" si="10"/>
        <v>0</v>
      </c>
      <c r="R183" s="893"/>
      <c r="S183" s="893"/>
      <c r="T183" s="893"/>
      <c r="U183" s="894"/>
      <c r="V183" s="857"/>
      <c r="W183" s="857"/>
      <c r="X183" s="857"/>
      <c r="Y183" s="857"/>
      <c r="Z183" s="857"/>
      <c r="AA183" s="857"/>
      <c r="AB183" s="837"/>
      <c r="AC183" s="838"/>
      <c r="AD183" s="839"/>
      <c r="AE183" s="871" t="s">
        <v>364</v>
      </c>
      <c r="AF183" s="872"/>
      <c r="AG183" s="321"/>
      <c r="AH183" s="837"/>
      <c r="AI183" s="838"/>
      <c r="AJ183" s="322" t="str">
        <f t="shared" si="11"/>
        <v/>
      </c>
      <c r="AK183" s="837"/>
      <c r="AL183" s="839"/>
      <c r="AM183" s="321"/>
    </row>
    <row r="184" spans="1:67" s="224" customFormat="1">
      <c r="A184" s="326">
        <v>8</v>
      </c>
      <c r="B184" s="853"/>
      <c r="C184" s="854"/>
      <c r="D184" s="854"/>
      <c r="E184" s="854"/>
      <c r="F184" s="855"/>
      <c r="G184" s="889"/>
      <c r="H184" s="890"/>
      <c r="I184" s="890"/>
      <c r="J184" s="890"/>
      <c r="K184" s="891"/>
      <c r="L184" s="856"/>
      <c r="M184" s="857"/>
      <c r="N184" s="857"/>
      <c r="O184" s="857"/>
      <c r="P184" s="858"/>
      <c r="Q184" s="892">
        <f t="shared" si="10"/>
        <v>0</v>
      </c>
      <c r="R184" s="893"/>
      <c r="S184" s="893"/>
      <c r="T184" s="893"/>
      <c r="U184" s="894"/>
      <c r="V184" s="857"/>
      <c r="W184" s="857"/>
      <c r="X184" s="857"/>
      <c r="Y184" s="857"/>
      <c r="Z184" s="857"/>
      <c r="AA184" s="857"/>
      <c r="AB184" s="837"/>
      <c r="AC184" s="838"/>
      <c r="AD184" s="839"/>
      <c r="AE184" s="871" t="s">
        <v>364</v>
      </c>
      <c r="AF184" s="872"/>
      <c r="AG184" s="321"/>
      <c r="AH184" s="837"/>
      <c r="AI184" s="838"/>
      <c r="AJ184" s="322" t="str">
        <f t="shared" si="11"/>
        <v/>
      </c>
      <c r="AK184" s="837"/>
      <c r="AL184" s="839"/>
      <c r="AM184" s="321"/>
    </row>
    <row r="185" spans="1:67" s="224" customFormat="1">
      <c r="A185" s="326">
        <v>9</v>
      </c>
      <c r="B185" s="853"/>
      <c r="C185" s="854"/>
      <c r="D185" s="854"/>
      <c r="E185" s="854"/>
      <c r="F185" s="855"/>
      <c r="G185" s="889"/>
      <c r="H185" s="890"/>
      <c r="I185" s="890"/>
      <c r="J185" s="890"/>
      <c r="K185" s="891"/>
      <c r="L185" s="856"/>
      <c r="M185" s="857"/>
      <c r="N185" s="857"/>
      <c r="O185" s="857"/>
      <c r="P185" s="858"/>
      <c r="Q185" s="892">
        <f t="shared" si="10"/>
        <v>0</v>
      </c>
      <c r="R185" s="893"/>
      <c r="S185" s="893"/>
      <c r="T185" s="893"/>
      <c r="U185" s="894"/>
      <c r="V185" s="857"/>
      <c r="W185" s="857"/>
      <c r="X185" s="857"/>
      <c r="Y185" s="857"/>
      <c r="Z185" s="857"/>
      <c r="AA185" s="857"/>
      <c r="AB185" s="837"/>
      <c r="AC185" s="838"/>
      <c r="AD185" s="839"/>
      <c r="AE185" s="871" t="s">
        <v>364</v>
      </c>
      <c r="AF185" s="872"/>
      <c r="AG185" s="321"/>
      <c r="AH185" s="837"/>
      <c r="AI185" s="838"/>
      <c r="AJ185" s="322" t="str">
        <f t="shared" si="11"/>
        <v/>
      </c>
      <c r="AK185" s="837"/>
      <c r="AL185" s="839"/>
      <c r="AM185" s="321"/>
    </row>
    <row r="186" spans="1:67" s="224" customFormat="1" ht="13.5" thickBot="1">
      <c r="A186" s="326">
        <v>10</v>
      </c>
      <c r="B186" s="853"/>
      <c r="C186" s="854"/>
      <c r="D186" s="854"/>
      <c r="E186" s="854"/>
      <c r="F186" s="855"/>
      <c r="G186" s="895"/>
      <c r="H186" s="895"/>
      <c r="I186" s="895"/>
      <c r="J186" s="895"/>
      <c r="K186" s="895"/>
      <c r="L186" s="896"/>
      <c r="M186" s="896"/>
      <c r="N186" s="896"/>
      <c r="O186" s="896"/>
      <c r="P186" s="896"/>
      <c r="Q186" s="892">
        <f t="shared" si="10"/>
        <v>0</v>
      </c>
      <c r="R186" s="893"/>
      <c r="S186" s="893"/>
      <c r="T186" s="893"/>
      <c r="U186" s="902"/>
      <c r="V186" s="903"/>
      <c r="W186" s="903"/>
      <c r="X186" s="903"/>
      <c r="Y186" s="903"/>
      <c r="Z186" s="903"/>
      <c r="AA186" s="903"/>
      <c r="AB186" s="899"/>
      <c r="AC186" s="900"/>
      <c r="AD186" s="901"/>
      <c r="AE186" s="897" t="s">
        <v>364</v>
      </c>
      <c r="AF186" s="898"/>
      <c r="AG186" s="458"/>
      <c r="AH186" s="837"/>
      <c r="AI186" s="838"/>
      <c r="AJ186" s="322" t="str">
        <f t="shared" si="11"/>
        <v/>
      </c>
      <c r="AK186" s="837"/>
      <c r="AL186" s="839"/>
      <c r="AM186" s="321"/>
    </row>
    <row r="187" spans="1:67" s="224" customFormat="1" ht="13.5" thickTop="1">
      <c r="A187" s="881" t="s">
        <v>213</v>
      </c>
      <c r="B187" s="882"/>
      <c r="C187" s="882"/>
      <c r="D187" s="882"/>
      <c r="E187" s="882"/>
      <c r="F187" s="883"/>
      <c r="G187" s="904"/>
      <c r="H187" s="904"/>
      <c r="I187" s="904"/>
      <c r="J187" s="904"/>
      <c r="K187" s="904"/>
      <c r="L187" s="884"/>
      <c r="M187" s="884"/>
      <c r="N187" s="884"/>
      <c r="O187" s="884"/>
      <c r="P187" s="884"/>
      <c r="Q187" s="886">
        <f>SUM(Q177:T186)</f>
        <v>503800</v>
      </c>
      <c r="R187" s="886"/>
      <c r="S187" s="886"/>
      <c r="T187" s="887"/>
      <c r="U187" s="905"/>
      <c r="V187" s="906"/>
      <c r="W187" s="906"/>
      <c r="X187" s="906"/>
      <c r="Y187" s="906"/>
      <c r="Z187" s="906"/>
      <c r="AA187" s="907"/>
      <c r="AB187" s="876"/>
      <c r="AC187" s="876"/>
      <c r="AD187" s="876"/>
      <c r="AE187" s="876"/>
      <c r="AF187" s="876"/>
      <c r="AG187" s="877"/>
      <c r="AH187" s="875"/>
      <c r="AI187" s="876"/>
      <c r="AJ187" s="877"/>
      <c r="AK187" s="875"/>
      <c r="AL187" s="876"/>
      <c r="AM187" s="877"/>
      <c r="AO187" s="353">
        <f>SUMIF(B176:B187,$A$299,Q176:Q187)</f>
        <v>0</v>
      </c>
      <c r="AP187" s="388" t="s">
        <v>406</v>
      </c>
    </row>
    <row r="188" spans="1:67" s="219" customFormat="1">
      <c r="A188" s="226" t="s">
        <v>215</v>
      </c>
      <c r="V188" s="227"/>
      <c r="AO188" s="220"/>
    </row>
    <row r="189" spans="1:67" s="219" customFormat="1">
      <c r="A189" s="226"/>
      <c r="V189" s="227"/>
      <c r="AO189" s="220"/>
    </row>
    <row r="190" spans="1:67" s="76" customFormat="1">
      <c r="A190" s="237" t="s">
        <v>259</v>
      </c>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8"/>
      <c r="Z190" s="203"/>
      <c r="AA190" s="204"/>
      <c r="AB190" s="204"/>
      <c r="AC190" s="204"/>
      <c r="AD190" s="204"/>
      <c r="AE190" s="204"/>
      <c r="AF190" s="204"/>
      <c r="AG190" s="204"/>
      <c r="AH190" s="204"/>
      <c r="AI190" s="204"/>
      <c r="AJ190" s="204"/>
      <c r="AK190" s="204"/>
      <c r="AL190" s="204"/>
      <c r="AM190" s="103"/>
      <c r="AN190" s="103"/>
      <c r="AO190" s="205"/>
      <c r="BC190" s="100"/>
      <c r="BM190" s="103"/>
      <c r="BO190" s="103"/>
    </row>
    <row r="191" spans="1:67" s="219" customFormat="1" ht="6" customHeight="1">
      <c r="J191" s="228"/>
      <c r="L191" s="228"/>
      <c r="AO191" s="220"/>
    </row>
    <row r="192" spans="1:67" s="219" customFormat="1">
      <c r="A192" s="216" t="s">
        <v>247</v>
      </c>
      <c r="B192" s="217"/>
      <c r="C192" s="221"/>
      <c r="J192" s="390" t="s">
        <v>408</v>
      </c>
      <c r="K192" s="391"/>
      <c r="L192" s="391"/>
      <c r="M192" s="392"/>
      <c r="N192" s="393"/>
      <c r="O192" s="393"/>
      <c r="P192" s="393"/>
      <c r="Q192" s="393"/>
      <c r="R192" s="393"/>
      <c r="S192" s="389"/>
      <c r="T192" s="389"/>
      <c r="U192" s="389"/>
      <c r="V192" s="389"/>
      <c r="W192" s="389"/>
      <c r="X192" s="391" t="s">
        <v>407</v>
      </c>
      <c r="Y192" s="395"/>
      <c r="Z192" s="389"/>
      <c r="AA192" s="389"/>
      <c r="AB192" s="389"/>
      <c r="AC192" s="389"/>
      <c r="AD192" s="389"/>
      <c r="AE192" s="393"/>
      <c r="AF192" s="393"/>
      <c r="AG192" s="391"/>
      <c r="AH192" s="396" t="s">
        <v>409</v>
      </c>
      <c r="AO192" s="220"/>
    </row>
    <row r="193" spans="1:62" s="103" customFormat="1">
      <c r="A193" s="207" t="s">
        <v>73</v>
      </c>
      <c r="B193" s="873" t="s">
        <v>40</v>
      </c>
      <c r="C193" s="873"/>
      <c r="D193" s="873"/>
      <c r="E193" s="873"/>
      <c r="F193" s="873" t="s">
        <v>211</v>
      </c>
      <c r="G193" s="873"/>
      <c r="H193" s="873"/>
      <c r="I193" s="873"/>
      <c r="J193" s="873" t="s">
        <v>223</v>
      </c>
      <c r="K193" s="873"/>
      <c r="L193" s="873"/>
      <c r="M193" s="873"/>
      <c r="N193" s="873"/>
      <c r="O193" s="873" t="s">
        <v>212</v>
      </c>
      <c r="P193" s="873"/>
      <c r="Q193" s="873"/>
      <c r="R193" s="873" t="s">
        <v>224</v>
      </c>
      <c r="S193" s="873"/>
      <c r="T193" s="873"/>
      <c r="U193" s="864"/>
      <c r="V193" s="874" t="s">
        <v>301</v>
      </c>
      <c r="W193" s="865"/>
      <c r="X193" s="865"/>
      <c r="Y193" s="865"/>
      <c r="Z193" s="865"/>
      <c r="AA193" s="865"/>
      <c r="AB193" s="864" t="s">
        <v>360</v>
      </c>
      <c r="AC193" s="865"/>
      <c r="AD193" s="865"/>
      <c r="AE193" s="865"/>
      <c r="AF193" s="865"/>
      <c r="AG193" s="865"/>
      <c r="AH193" s="866"/>
      <c r="AI193" s="864" t="s">
        <v>298</v>
      </c>
      <c r="AJ193" s="865"/>
      <c r="AK193" s="865"/>
      <c r="AL193" s="865"/>
      <c r="AM193" s="866"/>
      <c r="AO193" s="100"/>
    </row>
    <row r="194" spans="1:62" s="103" customFormat="1">
      <c r="A194" s="326">
        <v>1</v>
      </c>
      <c r="B194" s="867"/>
      <c r="C194" s="867"/>
      <c r="D194" s="867"/>
      <c r="E194" s="867"/>
      <c r="F194" s="868"/>
      <c r="G194" s="868"/>
      <c r="H194" s="868"/>
      <c r="I194" s="868"/>
      <c r="J194" s="868"/>
      <c r="K194" s="868"/>
      <c r="L194" s="868"/>
      <c r="M194" s="868"/>
      <c r="N194" s="868"/>
      <c r="O194" s="869"/>
      <c r="P194" s="869"/>
      <c r="Q194" s="869"/>
      <c r="R194" s="870">
        <f>AB194*AI194</f>
        <v>0</v>
      </c>
      <c r="S194" s="870"/>
      <c r="T194" s="870"/>
      <c r="U194" s="860"/>
      <c r="V194" s="863"/>
      <c r="W194" s="854"/>
      <c r="X194" s="854"/>
      <c r="Y194" s="854"/>
      <c r="Z194" s="854"/>
      <c r="AA194" s="854"/>
      <c r="AB194" s="837"/>
      <c r="AC194" s="838"/>
      <c r="AD194" s="839"/>
      <c r="AE194" s="871" t="s">
        <v>364</v>
      </c>
      <c r="AF194" s="872"/>
      <c r="AG194" s="854"/>
      <c r="AH194" s="855"/>
      <c r="AI194" s="837"/>
      <c r="AJ194" s="838"/>
      <c r="AK194" s="839"/>
      <c r="AL194" s="840" t="str">
        <f>IF(AG194="","",AG194)</f>
        <v/>
      </c>
      <c r="AM194" s="841"/>
      <c r="AO194" s="100"/>
    </row>
    <row r="195" spans="1:62" s="103" customFormat="1">
      <c r="A195" s="326">
        <v>2</v>
      </c>
      <c r="B195" s="867"/>
      <c r="C195" s="867"/>
      <c r="D195" s="867"/>
      <c r="E195" s="867"/>
      <c r="F195" s="868"/>
      <c r="G195" s="868"/>
      <c r="H195" s="868"/>
      <c r="I195" s="868"/>
      <c r="J195" s="868"/>
      <c r="K195" s="868"/>
      <c r="L195" s="868"/>
      <c r="M195" s="868"/>
      <c r="N195" s="868"/>
      <c r="O195" s="869"/>
      <c r="P195" s="869"/>
      <c r="Q195" s="869"/>
      <c r="R195" s="870">
        <f t="shared" ref="R195:R196" si="12">AB195*AI195</f>
        <v>0</v>
      </c>
      <c r="S195" s="870"/>
      <c r="T195" s="870"/>
      <c r="U195" s="860"/>
      <c r="V195" s="863"/>
      <c r="W195" s="854"/>
      <c r="X195" s="854"/>
      <c r="Y195" s="854"/>
      <c r="Z195" s="854"/>
      <c r="AA195" s="854"/>
      <c r="AB195" s="837"/>
      <c r="AC195" s="838"/>
      <c r="AD195" s="839"/>
      <c r="AE195" s="871" t="s">
        <v>364</v>
      </c>
      <c r="AF195" s="872"/>
      <c r="AG195" s="854"/>
      <c r="AH195" s="855"/>
      <c r="AI195" s="837"/>
      <c r="AJ195" s="838"/>
      <c r="AK195" s="839"/>
      <c r="AL195" s="840" t="str">
        <f t="shared" ref="AL195" si="13">IF(AG195="","",AG195)</f>
        <v/>
      </c>
      <c r="AM195" s="841"/>
      <c r="AO195" s="100"/>
    </row>
    <row r="196" spans="1:62" s="103" customFormat="1" ht="13.5" thickBot="1">
      <c r="A196" s="326">
        <v>3</v>
      </c>
      <c r="B196" s="867"/>
      <c r="C196" s="867"/>
      <c r="D196" s="867"/>
      <c r="E196" s="867"/>
      <c r="F196" s="868"/>
      <c r="G196" s="868"/>
      <c r="H196" s="868"/>
      <c r="I196" s="868"/>
      <c r="J196" s="868"/>
      <c r="K196" s="868"/>
      <c r="L196" s="868"/>
      <c r="M196" s="868"/>
      <c r="N196" s="868"/>
      <c r="O196" s="869"/>
      <c r="P196" s="869"/>
      <c r="Q196" s="869"/>
      <c r="R196" s="870">
        <f t="shared" si="12"/>
        <v>0</v>
      </c>
      <c r="S196" s="870"/>
      <c r="T196" s="870"/>
      <c r="U196" s="860"/>
      <c r="V196" s="908"/>
      <c r="W196" s="909"/>
      <c r="X196" s="909"/>
      <c r="Y196" s="909"/>
      <c r="Z196" s="909"/>
      <c r="AA196" s="909"/>
      <c r="AB196" s="899"/>
      <c r="AC196" s="900"/>
      <c r="AD196" s="901"/>
      <c r="AE196" s="897" t="s">
        <v>363</v>
      </c>
      <c r="AF196" s="898"/>
      <c r="AG196" s="909"/>
      <c r="AH196" s="910"/>
      <c r="AI196" s="837"/>
      <c r="AJ196" s="838"/>
      <c r="AK196" s="839"/>
      <c r="AL196" s="840" t="str">
        <f>IF(AG196="","",AG196)</f>
        <v/>
      </c>
      <c r="AM196" s="841"/>
      <c r="AO196" s="100"/>
    </row>
    <row r="197" spans="1:62" s="224" customFormat="1" ht="13.5" thickTop="1">
      <c r="A197" s="881" t="s">
        <v>213</v>
      </c>
      <c r="B197" s="882"/>
      <c r="C197" s="882"/>
      <c r="D197" s="882"/>
      <c r="E197" s="882"/>
      <c r="F197" s="882"/>
      <c r="G197" s="882"/>
      <c r="H197" s="882"/>
      <c r="I197" s="883"/>
      <c r="J197" s="884"/>
      <c r="K197" s="884"/>
      <c r="L197" s="884"/>
      <c r="M197" s="884"/>
      <c r="N197" s="884"/>
      <c r="O197" s="885"/>
      <c r="P197" s="885"/>
      <c r="Q197" s="885"/>
      <c r="R197" s="886">
        <f>SUM(R194:U196)</f>
        <v>0</v>
      </c>
      <c r="S197" s="886"/>
      <c r="T197" s="886"/>
      <c r="U197" s="887"/>
      <c r="V197" s="888"/>
      <c r="W197" s="876"/>
      <c r="X197" s="876"/>
      <c r="Y197" s="876"/>
      <c r="Z197" s="876"/>
      <c r="AA197" s="876"/>
      <c r="AB197" s="875"/>
      <c r="AC197" s="876"/>
      <c r="AD197" s="876"/>
      <c r="AE197" s="876"/>
      <c r="AF197" s="876"/>
      <c r="AG197" s="876"/>
      <c r="AH197" s="877"/>
      <c r="AI197" s="878"/>
      <c r="AJ197" s="879"/>
      <c r="AK197" s="879"/>
      <c r="AL197" s="879"/>
      <c r="AM197" s="880"/>
      <c r="AO197" s="225"/>
    </row>
    <row r="198" spans="1:62" s="219" customFormat="1">
      <c r="A198" s="226" t="s">
        <v>215</v>
      </c>
      <c r="V198" s="227"/>
      <c r="AO198" s="220"/>
    </row>
    <row r="199" spans="1:62" s="219" customFormat="1" ht="6" customHeight="1">
      <c r="G199" s="228"/>
      <c r="I199" s="228"/>
      <c r="AO199" s="220"/>
    </row>
    <row r="200" spans="1:62" s="219" customFormat="1">
      <c r="A200" s="229" t="s">
        <v>248</v>
      </c>
      <c r="B200" s="230"/>
      <c r="C200" s="231"/>
      <c r="D200" s="231"/>
      <c r="E200" s="231"/>
      <c r="F200" s="231"/>
      <c r="G200" s="231"/>
      <c r="H200" s="397" t="s">
        <v>410</v>
      </c>
      <c r="I200" s="397"/>
      <c r="J200" s="398"/>
      <c r="K200" s="398"/>
      <c r="L200" s="398"/>
      <c r="M200" s="398"/>
      <c r="N200" s="398"/>
      <c r="O200" s="398"/>
      <c r="P200" s="394"/>
      <c r="Q200" s="402"/>
      <c r="R200" s="398"/>
      <c r="S200" s="398"/>
      <c r="T200" s="398"/>
      <c r="U200" s="398"/>
      <c r="V200" s="398"/>
      <c r="W200" s="398"/>
      <c r="X200" s="398"/>
      <c r="Y200" s="398"/>
      <c r="Z200" s="401"/>
      <c r="AA200" s="399" t="s">
        <v>413</v>
      </c>
      <c r="AB200" s="394"/>
      <c r="AC200" s="394"/>
      <c r="AD200" s="398"/>
      <c r="AE200" s="398"/>
      <c r="AF200" s="400" t="s">
        <v>412</v>
      </c>
      <c r="AG200" s="401"/>
      <c r="AH200" s="398"/>
      <c r="AI200" s="398"/>
      <c r="AJ200" s="398"/>
      <c r="AK200" s="398"/>
      <c r="AL200" s="398"/>
      <c r="AM200" s="399" t="s">
        <v>414</v>
      </c>
      <c r="AO200" s="220"/>
    </row>
    <row r="201" spans="1:62" s="224" customFormat="1">
      <c r="A201" s="209" t="s">
        <v>73</v>
      </c>
      <c r="B201" s="873" t="s">
        <v>40</v>
      </c>
      <c r="C201" s="873"/>
      <c r="D201" s="873"/>
      <c r="E201" s="873"/>
      <c r="F201" s="873"/>
      <c r="G201" s="873" t="s">
        <v>227</v>
      </c>
      <c r="H201" s="873"/>
      <c r="I201" s="873"/>
      <c r="J201" s="873"/>
      <c r="K201" s="873"/>
      <c r="L201" s="873" t="s">
        <v>226</v>
      </c>
      <c r="M201" s="873"/>
      <c r="N201" s="873"/>
      <c r="O201" s="873"/>
      <c r="P201" s="873"/>
      <c r="Q201" s="873" t="s">
        <v>225</v>
      </c>
      <c r="R201" s="873"/>
      <c r="S201" s="873"/>
      <c r="T201" s="864"/>
      <c r="U201" s="874" t="s">
        <v>370</v>
      </c>
      <c r="V201" s="865"/>
      <c r="W201" s="865"/>
      <c r="X201" s="865"/>
      <c r="Y201" s="865"/>
      <c r="Z201" s="865"/>
      <c r="AA201" s="866"/>
      <c r="AB201" s="864" t="s">
        <v>360</v>
      </c>
      <c r="AC201" s="865"/>
      <c r="AD201" s="865"/>
      <c r="AE201" s="865"/>
      <c r="AF201" s="865"/>
      <c r="AG201" s="866"/>
      <c r="AH201" s="864" t="s">
        <v>365</v>
      </c>
      <c r="AI201" s="865"/>
      <c r="AJ201" s="866"/>
      <c r="AK201" s="864" t="s">
        <v>366</v>
      </c>
      <c r="AL201" s="865"/>
      <c r="AM201" s="866"/>
      <c r="AO201" s="225"/>
    </row>
    <row r="202" spans="1:62" s="224" customFormat="1">
      <c r="A202" s="326">
        <v>1</v>
      </c>
      <c r="B202" s="853"/>
      <c r="C202" s="854"/>
      <c r="D202" s="854"/>
      <c r="E202" s="854"/>
      <c r="F202" s="855"/>
      <c r="G202" s="889"/>
      <c r="H202" s="890"/>
      <c r="I202" s="890"/>
      <c r="J202" s="890"/>
      <c r="K202" s="891"/>
      <c r="L202" s="856"/>
      <c r="M202" s="857"/>
      <c r="N202" s="857"/>
      <c r="O202" s="857"/>
      <c r="P202" s="858"/>
      <c r="Q202" s="892">
        <f>IF(AK202="",AB202*AH202,AB202*AH202*AK202)</f>
        <v>0</v>
      </c>
      <c r="R202" s="893"/>
      <c r="S202" s="893"/>
      <c r="T202" s="893"/>
      <c r="U202" s="911"/>
      <c r="V202" s="912"/>
      <c r="W202" s="912"/>
      <c r="X202" s="912"/>
      <c r="Y202" s="912"/>
      <c r="Z202" s="912"/>
      <c r="AA202" s="913"/>
      <c r="AB202" s="837"/>
      <c r="AC202" s="838"/>
      <c r="AD202" s="839"/>
      <c r="AE202" s="871" t="s">
        <v>364</v>
      </c>
      <c r="AF202" s="872"/>
      <c r="AG202" s="321"/>
      <c r="AH202" s="837"/>
      <c r="AI202" s="838"/>
      <c r="AJ202" s="322" t="str">
        <f>IF(AG202="","",AG202)</f>
        <v/>
      </c>
      <c r="AK202" s="837"/>
      <c r="AL202" s="839"/>
      <c r="AM202" s="321"/>
    </row>
    <row r="203" spans="1:62" s="224" customFormat="1">
      <c r="A203" s="326">
        <v>2</v>
      </c>
      <c r="B203" s="853"/>
      <c r="C203" s="854"/>
      <c r="D203" s="854"/>
      <c r="E203" s="854"/>
      <c r="F203" s="855"/>
      <c r="G203" s="889"/>
      <c r="H203" s="890"/>
      <c r="I203" s="890"/>
      <c r="J203" s="890"/>
      <c r="K203" s="891"/>
      <c r="L203" s="856"/>
      <c r="M203" s="857"/>
      <c r="N203" s="857"/>
      <c r="O203" s="857"/>
      <c r="P203" s="858"/>
      <c r="Q203" s="892">
        <f t="shared" ref="Q203:Q204" si="14">IF(AK203="",AB203*AH203,AB203*AH203*AK203)</f>
        <v>0</v>
      </c>
      <c r="R203" s="893"/>
      <c r="S203" s="893"/>
      <c r="T203" s="893"/>
      <c r="U203" s="911"/>
      <c r="V203" s="912"/>
      <c r="W203" s="912"/>
      <c r="X203" s="912"/>
      <c r="Y203" s="912"/>
      <c r="Z203" s="912"/>
      <c r="AA203" s="913"/>
      <c r="AB203" s="837"/>
      <c r="AC203" s="838"/>
      <c r="AD203" s="839"/>
      <c r="AE203" s="871" t="s">
        <v>364</v>
      </c>
      <c r="AF203" s="872"/>
      <c r="AG203" s="321"/>
      <c r="AH203" s="837"/>
      <c r="AI203" s="838"/>
      <c r="AJ203" s="322" t="str">
        <f t="shared" ref="AJ203:AJ204" si="15">IF(AG203="","",AG203)</f>
        <v/>
      </c>
      <c r="AK203" s="837"/>
      <c r="AL203" s="839"/>
      <c r="AM203" s="321"/>
    </row>
    <row r="204" spans="1:62" s="224" customFormat="1" ht="13.5" thickBot="1">
      <c r="A204" s="326">
        <v>3</v>
      </c>
      <c r="B204" s="853"/>
      <c r="C204" s="854"/>
      <c r="D204" s="854"/>
      <c r="E204" s="854"/>
      <c r="F204" s="855"/>
      <c r="G204" s="889"/>
      <c r="H204" s="890"/>
      <c r="I204" s="890"/>
      <c r="J204" s="890"/>
      <c r="K204" s="891"/>
      <c r="L204" s="856"/>
      <c r="M204" s="857"/>
      <c r="N204" s="857"/>
      <c r="O204" s="857"/>
      <c r="P204" s="858"/>
      <c r="Q204" s="892">
        <f t="shared" si="14"/>
        <v>0</v>
      </c>
      <c r="R204" s="893"/>
      <c r="S204" s="893"/>
      <c r="T204" s="893"/>
      <c r="U204" s="914"/>
      <c r="V204" s="915"/>
      <c r="W204" s="915"/>
      <c r="X204" s="915"/>
      <c r="Y204" s="915"/>
      <c r="Z204" s="915"/>
      <c r="AA204" s="916"/>
      <c r="AB204" s="899"/>
      <c r="AC204" s="900"/>
      <c r="AD204" s="901"/>
      <c r="AE204" s="897" t="s">
        <v>364</v>
      </c>
      <c r="AF204" s="898"/>
      <c r="AG204" s="321"/>
      <c r="AH204" s="837"/>
      <c r="AI204" s="838"/>
      <c r="AJ204" s="322" t="str">
        <f t="shared" si="15"/>
        <v/>
      </c>
      <c r="AK204" s="837"/>
      <c r="AL204" s="839"/>
      <c r="AM204" s="321"/>
    </row>
    <row r="205" spans="1:62" s="103" customFormat="1" ht="13.5" thickTop="1">
      <c r="A205" s="881" t="s">
        <v>213</v>
      </c>
      <c r="B205" s="882"/>
      <c r="C205" s="882"/>
      <c r="D205" s="882"/>
      <c r="E205" s="882"/>
      <c r="F205" s="883"/>
      <c r="G205" s="884"/>
      <c r="H205" s="884"/>
      <c r="I205" s="884"/>
      <c r="J205" s="884"/>
      <c r="K205" s="884"/>
      <c r="L205" s="884"/>
      <c r="M205" s="884"/>
      <c r="N205" s="884"/>
      <c r="O205" s="884"/>
      <c r="P205" s="884"/>
      <c r="Q205" s="917">
        <f>SUM(Q202:T204)</f>
        <v>0</v>
      </c>
      <c r="R205" s="918"/>
      <c r="S205" s="918"/>
      <c r="T205" s="881"/>
      <c r="U205" s="888"/>
      <c r="V205" s="876"/>
      <c r="W205" s="876"/>
      <c r="X205" s="876"/>
      <c r="Y205" s="876"/>
      <c r="Z205" s="876"/>
      <c r="AA205" s="876"/>
      <c r="AB205" s="875"/>
      <c r="AC205" s="876"/>
      <c r="AD205" s="876"/>
      <c r="AE205" s="876"/>
      <c r="AF205" s="876"/>
      <c r="AG205" s="877"/>
      <c r="AH205" s="875"/>
      <c r="AI205" s="876"/>
      <c r="AJ205" s="877"/>
      <c r="AK205" s="875"/>
      <c r="AL205" s="876"/>
      <c r="AM205" s="877"/>
      <c r="AO205" s="100"/>
    </row>
    <row r="206" spans="1:62" s="76" customFormat="1">
      <c r="A206" s="102" t="s">
        <v>215</v>
      </c>
      <c r="V206" s="208"/>
      <c r="AO206" s="202"/>
    </row>
    <row r="207" spans="1:62" s="76" customFormat="1" ht="13" customHeight="1">
      <c r="J207" s="206"/>
      <c r="L207" s="206"/>
      <c r="AO207" s="202"/>
    </row>
    <row r="208" spans="1:62" s="76" customFormat="1">
      <c r="A208" s="237" t="s">
        <v>260</v>
      </c>
      <c r="B208" s="237"/>
      <c r="C208" s="237"/>
      <c r="D208" s="237"/>
      <c r="E208" s="237"/>
      <c r="F208" s="237"/>
      <c r="G208" s="237"/>
      <c r="H208" s="237"/>
      <c r="I208" s="237"/>
      <c r="J208" s="237"/>
      <c r="K208" s="237"/>
      <c r="L208" s="237"/>
      <c r="M208" s="237"/>
      <c r="N208" s="237"/>
      <c r="O208" s="237"/>
      <c r="P208" s="237"/>
      <c r="Q208" s="237"/>
      <c r="R208" s="237"/>
      <c r="S208" s="237"/>
      <c r="T208" s="238"/>
      <c r="W208" s="203"/>
      <c r="X208" s="204"/>
      <c r="Y208" s="204"/>
      <c r="Z208" s="204"/>
      <c r="AA208" s="204"/>
      <c r="AB208" s="204"/>
      <c r="AC208" s="204"/>
      <c r="AD208" s="204"/>
      <c r="AE208" s="204"/>
      <c r="AF208" s="204"/>
      <c r="AG208" s="204"/>
      <c r="AH208" s="103"/>
      <c r="AI208" s="103"/>
      <c r="AJ208" s="205"/>
      <c r="AQ208" s="204"/>
      <c r="AX208" s="100"/>
      <c r="BH208" s="103"/>
      <c r="BJ208" s="103"/>
    </row>
    <row r="209" spans="1:41" s="76" customFormat="1" ht="6" customHeight="1">
      <c r="J209" s="206"/>
      <c r="L209" s="206"/>
      <c r="AO209" s="202"/>
    </row>
    <row r="210" spans="1:41" s="76" customFormat="1">
      <c r="A210" s="216" t="s">
        <v>247</v>
      </c>
      <c r="B210" s="217"/>
      <c r="C210" s="201"/>
      <c r="J210" s="390" t="s">
        <v>408</v>
      </c>
      <c r="K210" s="391"/>
      <c r="L210" s="391"/>
      <c r="M210" s="392"/>
      <c r="N210" s="393"/>
      <c r="O210" s="393"/>
      <c r="P210" s="393"/>
      <c r="Q210" s="393"/>
      <c r="R210" s="393"/>
      <c r="S210" s="389"/>
      <c r="T210" s="389"/>
      <c r="U210" s="389"/>
      <c r="V210" s="389"/>
      <c r="W210" s="389"/>
      <c r="X210" s="391" t="s">
        <v>407</v>
      </c>
      <c r="Y210" s="395"/>
      <c r="Z210" s="389"/>
      <c r="AA210" s="389"/>
      <c r="AB210" s="389"/>
      <c r="AC210" s="389"/>
      <c r="AD210" s="389"/>
      <c r="AE210" s="393"/>
      <c r="AF210" s="393"/>
      <c r="AG210" s="391"/>
      <c r="AH210" s="396" t="s">
        <v>409</v>
      </c>
      <c r="AO210" s="202"/>
    </row>
    <row r="211" spans="1:41" s="103" customFormat="1">
      <c r="A211" s="207" t="s">
        <v>73</v>
      </c>
      <c r="B211" s="873" t="s">
        <v>40</v>
      </c>
      <c r="C211" s="873"/>
      <c r="D211" s="873"/>
      <c r="E211" s="873"/>
      <c r="F211" s="873" t="s">
        <v>211</v>
      </c>
      <c r="G211" s="873"/>
      <c r="H211" s="873"/>
      <c r="I211" s="873"/>
      <c r="J211" s="873" t="s">
        <v>223</v>
      </c>
      <c r="K211" s="873"/>
      <c r="L211" s="873"/>
      <c r="M211" s="873"/>
      <c r="N211" s="873"/>
      <c r="O211" s="873" t="s">
        <v>212</v>
      </c>
      <c r="P211" s="873"/>
      <c r="Q211" s="873"/>
      <c r="R211" s="873" t="s">
        <v>224</v>
      </c>
      <c r="S211" s="873"/>
      <c r="T211" s="873"/>
      <c r="U211" s="864"/>
      <c r="V211" s="874" t="s">
        <v>301</v>
      </c>
      <c r="W211" s="865"/>
      <c r="X211" s="865"/>
      <c r="Y211" s="865"/>
      <c r="Z211" s="865"/>
      <c r="AA211" s="865"/>
      <c r="AB211" s="864" t="s">
        <v>360</v>
      </c>
      <c r="AC211" s="865"/>
      <c r="AD211" s="865"/>
      <c r="AE211" s="865"/>
      <c r="AF211" s="865"/>
      <c r="AG211" s="865"/>
      <c r="AH211" s="866"/>
      <c r="AI211" s="864" t="s">
        <v>298</v>
      </c>
      <c r="AJ211" s="865"/>
      <c r="AK211" s="865"/>
      <c r="AL211" s="865"/>
      <c r="AM211" s="866"/>
      <c r="AO211" s="100"/>
    </row>
    <row r="212" spans="1:41" s="103" customFormat="1">
      <c r="A212" s="326">
        <v>1</v>
      </c>
      <c r="B212" s="867"/>
      <c r="C212" s="867"/>
      <c r="D212" s="867"/>
      <c r="E212" s="867"/>
      <c r="F212" s="868"/>
      <c r="G212" s="868"/>
      <c r="H212" s="868"/>
      <c r="I212" s="868"/>
      <c r="J212" s="868"/>
      <c r="K212" s="868"/>
      <c r="L212" s="868"/>
      <c r="M212" s="868"/>
      <c r="N212" s="868"/>
      <c r="O212" s="869"/>
      <c r="P212" s="869"/>
      <c r="Q212" s="869"/>
      <c r="R212" s="870">
        <f>AB212*AI212</f>
        <v>0</v>
      </c>
      <c r="S212" s="870"/>
      <c r="T212" s="870"/>
      <c r="U212" s="860"/>
      <c r="V212" s="863"/>
      <c r="W212" s="854"/>
      <c r="X212" s="854"/>
      <c r="Y212" s="854"/>
      <c r="Z212" s="854"/>
      <c r="AA212" s="854"/>
      <c r="AB212" s="837"/>
      <c r="AC212" s="838"/>
      <c r="AD212" s="839"/>
      <c r="AE212" s="871" t="s">
        <v>364</v>
      </c>
      <c r="AF212" s="872"/>
      <c r="AG212" s="854"/>
      <c r="AH212" s="855"/>
      <c r="AI212" s="837"/>
      <c r="AJ212" s="838"/>
      <c r="AK212" s="839"/>
      <c r="AL212" s="840" t="str">
        <f>IF(AG212="","",AG212)</f>
        <v/>
      </c>
      <c r="AM212" s="841"/>
      <c r="AO212" s="100"/>
    </row>
    <row r="213" spans="1:41" s="103" customFormat="1">
      <c r="A213" s="326">
        <v>2</v>
      </c>
      <c r="B213" s="867"/>
      <c r="C213" s="867"/>
      <c r="D213" s="867"/>
      <c r="E213" s="867"/>
      <c r="F213" s="868"/>
      <c r="G213" s="868"/>
      <c r="H213" s="868"/>
      <c r="I213" s="868"/>
      <c r="J213" s="868"/>
      <c r="K213" s="868"/>
      <c r="L213" s="868"/>
      <c r="M213" s="868"/>
      <c r="N213" s="868"/>
      <c r="O213" s="869"/>
      <c r="P213" s="869"/>
      <c r="Q213" s="869"/>
      <c r="R213" s="870">
        <f t="shared" ref="R213:R216" si="16">AB213*AI213</f>
        <v>0</v>
      </c>
      <c r="S213" s="870"/>
      <c r="T213" s="870"/>
      <c r="U213" s="860"/>
      <c r="V213" s="863"/>
      <c r="W213" s="854"/>
      <c r="X213" s="854"/>
      <c r="Y213" s="854"/>
      <c r="Z213" s="854"/>
      <c r="AA213" s="854"/>
      <c r="AB213" s="837"/>
      <c r="AC213" s="838"/>
      <c r="AD213" s="839"/>
      <c r="AE213" s="871" t="s">
        <v>364</v>
      </c>
      <c r="AF213" s="872"/>
      <c r="AG213" s="854"/>
      <c r="AH213" s="855"/>
      <c r="AI213" s="837"/>
      <c r="AJ213" s="838"/>
      <c r="AK213" s="839"/>
      <c r="AL213" s="840" t="str">
        <f>IF(AG213="","",AG213)</f>
        <v/>
      </c>
      <c r="AM213" s="841"/>
      <c r="AO213" s="100"/>
    </row>
    <row r="214" spans="1:41" s="103" customFormat="1">
      <c r="A214" s="326">
        <v>3</v>
      </c>
      <c r="B214" s="867"/>
      <c r="C214" s="867"/>
      <c r="D214" s="867"/>
      <c r="E214" s="867"/>
      <c r="F214" s="868"/>
      <c r="G214" s="868"/>
      <c r="H214" s="868"/>
      <c r="I214" s="868"/>
      <c r="J214" s="868"/>
      <c r="K214" s="868"/>
      <c r="L214" s="868"/>
      <c r="M214" s="868"/>
      <c r="N214" s="868"/>
      <c r="O214" s="869"/>
      <c r="P214" s="869"/>
      <c r="Q214" s="869"/>
      <c r="R214" s="870">
        <f t="shared" si="16"/>
        <v>0</v>
      </c>
      <c r="S214" s="870"/>
      <c r="T214" s="870"/>
      <c r="U214" s="860"/>
      <c r="V214" s="863"/>
      <c r="W214" s="854"/>
      <c r="X214" s="854"/>
      <c r="Y214" s="854"/>
      <c r="Z214" s="854"/>
      <c r="AA214" s="854"/>
      <c r="AB214" s="837"/>
      <c r="AC214" s="838"/>
      <c r="AD214" s="839"/>
      <c r="AE214" s="871" t="s">
        <v>364</v>
      </c>
      <c r="AF214" s="872"/>
      <c r="AG214" s="854"/>
      <c r="AH214" s="855"/>
      <c r="AI214" s="837"/>
      <c r="AJ214" s="838"/>
      <c r="AK214" s="839"/>
      <c r="AL214" s="840" t="str">
        <f t="shared" ref="AL214:AL216" si="17">IF(AG214="","",AG214)</f>
        <v/>
      </c>
      <c r="AM214" s="841"/>
      <c r="AO214" s="100"/>
    </row>
    <row r="215" spans="1:41" s="103" customFormat="1">
      <c r="A215" s="326">
        <v>4</v>
      </c>
      <c r="B215" s="853"/>
      <c r="C215" s="854"/>
      <c r="D215" s="854"/>
      <c r="E215" s="855"/>
      <c r="F215" s="856"/>
      <c r="G215" s="857"/>
      <c r="H215" s="857"/>
      <c r="I215" s="858"/>
      <c r="J215" s="856"/>
      <c r="K215" s="857"/>
      <c r="L215" s="857"/>
      <c r="M215" s="857"/>
      <c r="N215" s="858"/>
      <c r="O215" s="837"/>
      <c r="P215" s="838"/>
      <c r="Q215" s="859"/>
      <c r="R215" s="860">
        <f t="shared" si="16"/>
        <v>0</v>
      </c>
      <c r="S215" s="861"/>
      <c r="T215" s="861"/>
      <c r="U215" s="862"/>
      <c r="V215" s="863"/>
      <c r="W215" s="854"/>
      <c r="X215" s="854"/>
      <c r="Y215" s="854"/>
      <c r="Z215" s="854"/>
      <c r="AA215" s="854"/>
      <c r="AB215" s="837"/>
      <c r="AC215" s="838"/>
      <c r="AD215" s="839"/>
      <c r="AE215" s="871" t="s">
        <v>364</v>
      </c>
      <c r="AF215" s="872"/>
      <c r="AG215" s="854"/>
      <c r="AH215" s="855"/>
      <c r="AI215" s="837"/>
      <c r="AJ215" s="838"/>
      <c r="AK215" s="839"/>
      <c r="AL215" s="840" t="str">
        <f t="shared" si="17"/>
        <v/>
      </c>
      <c r="AM215" s="841"/>
      <c r="AO215" s="100"/>
    </row>
    <row r="216" spans="1:41" s="103" customFormat="1" ht="13.5" thickBot="1">
      <c r="A216" s="326">
        <v>5</v>
      </c>
      <c r="B216" s="853"/>
      <c r="C216" s="854"/>
      <c r="D216" s="854"/>
      <c r="E216" s="855"/>
      <c r="F216" s="856"/>
      <c r="G216" s="857"/>
      <c r="H216" s="857"/>
      <c r="I216" s="858"/>
      <c r="J216" s="856"/>
      <c r="K216" s="857"/>
      <c r="L216" s="857"/>
      <c r="M216" s="857"/>
      <c r="N216" s="858"/>
      <c r="O216" s="837"/>
      <c r="P216" s="838"/>
      <c r="Q216" s="859"/>
      <c r="R216" s="860">
        <f t="shared" si="16"/>
        <v>0</v>
      </c>
      <c r="S216" s="861"/>
      <c r="T216" s="861"/>
      <c r="U216" s="862"/>
      <c r="V216" s="863"/>
      <c r="W216" s="854"/>
      <c r="X216" s="854"/>
      <c r="Y216" s="854"/>
      <c r="Z216" s="854"/>
      <c r="AA216" s="854"/>
      <c r="AB216" s="837"/>
      <c r="AC216" s="838"/>
      <c r="AD216" s="839"/>
      <c r="AE216" s="871" t="s">
        <v>364</v>
      </c>
      <c r="AF216" s="872"/>
      <c r="AG216" s="854"/>
      <c r="AH216" s="855"/>
      <c r="AI216" s="837"/>
      <c r="AJ216" s="838"/>
      <c r="AK216" s="839"/>
      <c r="AL216" s="840" t="str">
        <f t="shared" si="17"/>
        <v/>
      </c>
      <c r="AM216" s="841"/>
      <c r="AO216" s="100"/>
    </row>
    <row r="217" spans="1:41" s="103" customFormat="1" ht="13.5" thickTop="1">
      <c r="A217" s="881" t="s">
        <v>213</v>
      </c>
      <c r="B217" s="882"/>
      <c r="C217" s="882"/>
      <c r="D217" s="882"/>
      <c r="E217" s="882"/>
      <c r="F217" s="882"/>
      <c r="G217" s="882"/>
      <c r="H217" s="882"/>
      <c r="I217" s="883"/>
      <c r="J217" s="884"/>
      <c r="K217" s="884"/>
      <c r="L217" s="884"/>
      <c r="M217" s="884"/>
      <c r="N217" s="884"/>
      <c r="O217" s="885"/>
      <c r="P217" s="885"/>
      <c r="Q217" s="885"/>
      <c r="R217" s="886">
        <f>SUM(R212:U216)</f>
        <v>0</v>
      </c>
      <c r="S217" s="886"/>
      <c r="T217" s="886"/>
      <c r="U217" s="919"/>
      <c r="V217" s="888"/>
      <c r="W217" s="876"/>
      <c r="X217" s="876"/>
      <c r="Y217" s="876"/>
      <c r="Z217" s="876"/>
      <c r="AA217" s="876"/>
      <c r="AB217" s="875"/>
      <c r="AC217" s="876"/>
      <c r="AD217" s="876"/>
      <c r="AE217" s="876"/>
      <c r="AF217" s="876"/>
      <c r="AG217" s="876"/>
      <c r="AH217" s="877"/>
      <c r="AI217" s="878"/>
      <c r="AJ217" s="879"/>
      <c r="AK217" s="879"/>
      <c r="AL217" s="879"/>
      <c r="AM217" s="880"/>
      <c r="AO217" s="100"/>
    </row>
    <row r="218" spans="1:41" s="76" customFormat="1">
      <c r="A218" s="102" t="s">
        <v>215</v>
      </c>
      <c r="V218" s="208"/>
      <c r="AO218" s="202"/>
    </row>
    <row r="219" spans="1:41" s="76" customFormat="1" ht="6" customHeight="1">
      <c r="J219" s="206"/>
      <c r="L219" s="206"/>
      <c r="AO219" s="202"/>
    </row>
    <row r="220" spans="1:41" s="76" customFormat="1">
      <c r="A220" s="216" t="s">
        <v>248</v>
      </c>
      <c r="B220" s="217"/>
      <c r="C220" s="201"/>
      <c r="H220" s="397" t="s">
        <v>410</v>
      </c>
      <c r="I220" s="397"/>
      <c r="J220" s="398"/>
      <c r="K220" s="398"/>
      <c r="L220" s="398"/>
      <c r="M220" s="398"/>
      <c r="N220" s="398"/>
      <c r="O220" s="398"/>
      <c r="P220" s="394"/>
      <c r="Q220" s="402"/>
      <c r="R220" s="398"/>
      <c r="S220" s="398"/>
      <c r="T220" s="398"/>
      <c r="U220" s="398"/>
      <c r="V220" s="398"/>
      <c r="W220" s="398"/>
      <c r="X220" s="398"/>
      <c r="Y220" s="398"/>
      <c r="Z220" s="399"/>
      <c r="AA220" s="399" t="s">
        <v>411</v>
      </c>
      <c r="AB220" s="394"/>
      <c r="AC220" s="394"/>
      <c r="AD220" s="398"/>
      <c r="AE220" s="398"/>
      <c r="AF220" s="400" t="s">
        <v>412</v>
      </c>
      <c r="AG220" s="401"/>
      <c r="AH220" s="398"/>
      <c r="AI220" s="398"/>
      <c r="AJ220" s="398"/>
      <c r="AK220" s="398"/>
      <c r="AL220" s="398"/>
      <c r="AM220" s="399" t="s">
        <v>414</v>
      </c>
      <c r="AO220" s="202"/>
    </row>
    <row r="221" spans="1:41" s="224" customFormat="1">
      <c r="A221" s="209" t="s">
        <v>73</v>
      </c>
      <c r="B221" s="873" t="s">
        <v>40</v>
      </c>
      <c r="C221" s="873"/>
      <c r="D221" s="873"/>
      <c r="E221" s="873"/>
      <c r="F221" s="873"/>
      <c r="G221" s="873" t="s">
        <v>227</v>
      </c>
      <c r="H221" s="873"/>
      <c r="I221" s="873"/>
      <c r="J221" s="873"/>
      <c r="K221" s="873"/>
      <c r="L221" s="873" t="s">
        <v>226</v>
      </c>
      <c r="M221" s="873"/>
      <c r="N221" s="873"/>
      <c r="O221" s="873"/>
      <c r="P221" s="873"/>
      <c r="Q221" s="873" t="s">
        <v>225</v>
      </c>
      <c r="R221" s="873"/>
      <c r="S221" s="873"/>
      <c r="T221" s="864"/>
      <c r="U221" s="874" t="s">
        <v>370</v>
      </c>
      <c r="V221" s="865"/>
      <c r="W221" s="865"/>
      <c r="X221" s="865"/>
      <c r="Y221" s="865"/>
      <c r="Z221" s="865"/>
      <c r="AA221" s="865"/>
      <c r="AB221" s="864" t="s">
        <v>360</v>
      </c>
      <c r="AC221" s="865"/>
      <c r="AD221" s="865"/>
      <c r="AE221" s="865"/>
      <c r="AF221" s="865"/>
      <c r="AG221" s="866"/>
      <c r="AH221" s="864" t="s">
        <v>365</v>
      </c>
      <c r="AI221" s="865"/>
      <c r="AJ221" s="866"/>
      <c r="AK221" s="864" t="s">
        <v>366</v>
      </c>
      <c r="AL221" s="865"/>
      <c r="AM221" s="866"/>
      <c r="AO221" s="225"/>
    </row>
    <row r="222" spans="1:41" s="224" customFormat="1">
      <c r="A222" s="326">
        <v>1</v>
      </c>
      <c r="B222" s="853"/>
      <c r="C222" s="854"/>
      <c r="D222" s="854"/>
      <c r="E222" s="854"/>
      <c r="F222" s="855"/>
      <c r="G222" s="856"/>
      <c r="H222" s="857"/>
      <c r="I222" s="857"/>
      <c r="J222" s="857"/>
      <c r="K222" s="858"/>
      <c r="L222" s="856"/>
      <c r="M222" s="857"/>
      <c r="N222" s="857"/>
      <c r="O222" s="857"/>
      <c r="P222" s="858"/>
      <c r="Q222" s="892">
        <f>IF(AK222="",AB222*AH222,AB222*AH222*AK222)</f>
        <v>0</v>
      </c>
      <c r="R222" s="893"/>
      <c r="S222" s="893"/>
      <c r="T222" s="921"/>
      <c r="U222" s="911"/>
      <c r="V222" s="912"/>
      <c r="W222" s="912"/>
      <c r="X222" s="912"/>
      <c r="Y222" s="912"/>
      <c r="Z222" s="912"/>
      <c r="AA222" s="912"/>
      <c r="AB222" s="837"/>
      <c r="AC222" s="838"/>
      <c r="AD222" s="839"/>
      <c r="AE222" s="871" t="s">
        <v>364</v>
      </c>
      <c r="AF222" s="872"/>
      <c r="AG222" s="321"/>
      <c r="AH222" s="837"/>
      <c r="AI222" s="838"/>
      <c r="AJ222" s="322" t="str">
        <f>IF(AG222="","",AG222)</f>
        <v/>
      </c>
      <c r="AK222" s="837"/>
      <c r="AL222" s="839"/>
      <c r="AM222" s="321"/>
    </row>
    <row r="223" spans="1:41" s="224" customFormat="1">
      <c r="A223" s="326">
        <v>2</v>
      </c>
      <c r="B223" s="920"/>
      <c r="C223" s="920"/>
      <c r="D223" s="920"/>
      <c r="E223" s="920"/>
      <c r="F223" s="920"/>
      <c r="G223" s="856"/>
      <c r="H223" s="857"/>
      <c r="I223" s="857"/>
      <c r="J223" s="857"/>
      <c r="K223" s="858"/>
      <c r="L223" s="856"/>
      <c r="M223" s="857"/>
      <c r="N223" s="857"/>
      <c r="O223" s="857"/>
      <c r="P223" s="858"/>
      <c r="Q223" s="892">
        <f t="shared" ref="Q223:Q226" si="18">IF(AK223="",AB223*AH223,AB223*AH223*AK223)</f>
        <v>0</v>
      </c>
      <c r="R223" s="893"/>
      <c r="S223" s="893"/>
      <c r="T223" s="921"/>
      <c r="U223" s="911"/>
      <c r="V223" s="912"/>
      <c r="W223" s="912"/>
      <c r="X223" s="912"/>
      <c r="Y223" s="912"/>
      <c r="Z223" s="912"/>
      <c r="AA223" s="912"/>
      <c r="AB223" s="837"/>
      <c r="AC223" s="838"/>
      <c r="AD223" s="839"/>
      <c r="AE223" s="871" t="s">
        <v>364</v>
      </c>
      <c r="AF223" s="872"/>
      <c r="AG223" s="321"/>
      <c r="AH223" s="837"/>
      <c r="AI223" s="838"/>
      <c r="AJ223" s="322" t="str">
        <f t="shared" ref="AJ223:AJ226" si="19">IF(AG223="","",AG223)</f>
        <v/>
      </c>
      <c r="AK223" s="837"/>
      <c r="AL223" s="839"/>
      <c r="AM223" s="321"/>
    </row>
    <row r="224" spans="1:41" s="224" customFormat="1">
      <c r="A224" s="326">
        <v>3</v>
      </c>
      <c r="B224" s="853"/>
      <c r="C224" s="854"/>
      <c r="D224" s="854"/>
      <c r="E224" s="854"/>
      <c r="F224" s="855"/>
      <c r="G224" s="856"/>
      <c r="H224" s="857"/>
      <c r="I224" s="857"/>
      <c r="J224" s="857"/>
      <c r="K224" s="858"/>
      <c r="L224" s="856"/>
      <c r="M224" s="857"/>
      <c r="N224" s="857"/>
      <c r="O224" s="857"/>
      <c r="P224" s="858"/>
      <c r="Q224" s="892">
        <f t="shared" si="18"/>
        <v>0</v>
      </c>
      <c r="R224" s="893"/>
      <c r="S224" s="893"/>
      <c r="T224" s="921"/>
      <c r="U224" s="911"/>
      <c r="V224" s="912"/>
      <c r="W224" s="912"/>
      <c r="X224" s="912"/>
      <c r="Y224" s="912"/>
      <c r="Z224" s="912"/>
      <c r="AA224" s="912"/>
      <c r="AB224" s="837"/>
      <c r="AC224" s="838"/>
      <c r="AD224" s="839"/>
      <c r="AE224" s="871" t="s">
        <v>364</v>
      </c>
      <c r="AF224" s="872"/>
      <c r="AG224" s="321"/>
      <c r="AH224" s="837"/>
      <c r="AI224" s="838"/>
      <c r="AJ224" s="322" t="str">
        <f>IF(AG224="","",AG224)</f>
        <v/>
      </c>
      <c r="AK224" s="837"/>
      <c r="AL224" s="839"/>
      <c r="AM224" s="321"/>
    </row>
    <row r="225" spans="1:42" s="224" customFormat="1">
      <c r="A225" s="326">
        <v>4</v>
      </c>
      <c r="B225" s="853"/>
      <c r="C225" s="854"/>
      <c r="D225" s="854"/>
      <c r="E225" s="854"/>
      <c r="F225" s="855"/>
      <c r="G225" s="856"/>
      <c r="H225" s="857"/>
      <c r="I225" s="857"/>
      <c r="J225" s="857"/>
      <c r="K225" s="858"/>
      <c r="L225" s="856"/>
      <c r="M225" s="857"/>
      <c r="N225" s="857"/>
      <c r="O225" s="857"/>
      <c r="P225" s="858"/>
      <c r="Q225" s="892">
        <f t="shared" si="18"/>
        <v>0</v>
      </c>
      <c r="R225" s="893"/>
      <c r="S225" s="893"/>
      <c r="T225" s="921"/>
      <c r="U225" s="911"/>
      <c r="V225" s="912"/>
      <c r="W225" s="912"/>
      <c r="X225" s="912"/>
      <c r="Y225" s="912"/>
      <c r="Z225" s="912"/>
      <c r="AA225" s="912"/>
      <c r="AB225" s="837"/>
      <c r="AC225" s="838"/>
      <c r="AD225" s="839"/>
      <c r="AE225" s="871" t="s">
        <v>364</v>
      </c>
      <c r="AF225" s="872"/>
      <c r="AG225" s="321"/>
      <c r="AH225" s="837"/>
      <c r="AI225" s="838"/>
      <c r="AJ225" s="322" t="str">
        <f t="shared" si="19"/>
        <v/>
      </c>
      <c r="AK225" s="837"/>
      <c r="AL225" s="839"/>
      <c r="AM225" s="321"/>
    </row>
    <row r="226" spans="1:42" s="224" customFormat="1" ht="13.5" thickBot="1">
      <c r="A226" s="326">
        <v>5</v>
      </c>
      <c r="B226" s="853"/>
      <c r="C226" s="854"/>
      <c r="D226" s="854"/>
      <c r="E226" s="854"/>
      <c r="F226" s="855"/>
      <c r="G226" s="856"/>
      <c r="H226" s="857"/>
      <c r="I226" s="857"/>
      <c r="J226" s="857"/>
      <c r="K226" s="858"/>
      <c r="L226" s="856"/>
      <c r="M226" s="857"/>
      <c r="N226" s="857"/>
      <c r="O226" s="857"/>
      <c r="P226" s="858"/>
      <c r="Q226" s="892">
        <f t="shared" si="18"/>
        <v>0</v>
      </c>
      <c r="R226" s="893"/>
      <c r="S226" s="893"/>
      <c r="T226" s="921"/>
      <c r="U226" s="911"/>
      <c r="V226" s="912"/>
      <c r="W226" s="912"/>
      <c r="X226" s="912"/>
      <c r="Y226" s="912"/>
      <c r="Z226" s="912"/>
      <c r="AA226" s="912"/>
      <c r="AB226" s="837"/>
      <c r="AC226" s="838"/>
      <c r="AD226" s="839"/>
      <c r="AE226" s="871" t="s">
        <v>364</v>
      </c>
      <c r="AF226" s="872"/>
      <c r="AG226" s="321"/>
      <c r="AH226" s="837"/>
      <c r="AI226" s="838"/>
      <c r="AJ226" s="322" t="str">
        <f t="shared" si="19"/>
        <v/>
      </c>
      <c r="AK226" s="837"/>
      <c r="AL226" s="839"/>
      <c r="AM226" s="321"/>
    </row>
    <row r="227" spans="1:42" s="103" customFormat="1" ht="13.5" thickTop="1">
      <c r="A227" s="881" t="s">
        <v>213</v>
      </c>
      <c r="B227" s="882"/>
      <c r="C227" s="882"/>
      <c r="D227" s="882"/>
      <c r="E227" s="882"/>
      <c r="F227" s="883"/>
      <c r="G227" s="884"/>
      <c r="H227" s="884"/>
      <c r="I227" s="884"/>
      <c r="J227" s="884"/>
      <c r="K227" s="884"/>
      <c r="L227" s="884"/>
      <c r="M227" s="884"/>
      <c r="N227" s="884"/>
      <c r="O227" s="884"/>
      <c r="P227" s="884"/>
      <c r="Q227" s="886">
        <f>SUM(Q222:T226)</f>
        <v>0</v>
      </c>
      <c r="R227" s="886"/>
      <c r="S227" s="886"/>
      <c r="T227" s="887"/>
      <c r="U227" s="888"/>
      <c r="V227" s="876"/>
      <c r="W227" s="876"/>
      <c r="X227" s="876"/>
      <c r="Y227" s="876"/>
      <c r="Z227" s="876"/>
      <c r="AA227" s="876"/>
      <c r="AB227" s="875"/>
      <c r="AC227" s="876"/>
      <c r="AD227" s="876"/>
      <c r="AE227" s="876"/>
      <c r="AF227" s="876"/>
      <c r="AG227" s="877"/>
      <c r="AH227" s="875"/>
      <c r="AI227" s="876"/>
      <c r="AJ227" s="877"/>
      <c r="AK227" s="875"/>
      <c r="AL227" s="876"/>
      <c r="AM227" s="877"/>
      <c r="AO227" s="100"/>
    </row>
    <row r="228" spans="1:42" s="76" customFormat="1">
      <c r="A228" s="102" t="s">
        <v>215</v>
      </c>
      <c r="V228" s="208"/>
      <c r="AO228" s="202"/>
    </row>
    <row r="229" spans="1:42" s="76" customFormat="1">
      <c r="A229" s="102"/>
      <c r="V229" s="208"/>
      <c r="AO229" s="202"/>
    </row>
    <row r="230" spans="1:42" s="219" customFormat="1">
      <c r="AO230" s="220"/>
    </row>
    <row r="231" spans="1:42" s="76" customFormat="1">
      <c r="A231" s="201" t="s">
        <v>250</v>
      </c>
      <c r="AO231" s="202"/>
    </row>
    <row r="232" spans="1:42" s="76" customFormat="1" ht="29.15" customHeight="1">
      <c r="A232" s="922" t="s">
        <v>253</v>
      </c>
      <c r="B232" s="922"/>
      <c r="C232" s="922"/>
      <c r="D232" s="922"/>
      <c r="E232" s="922"/>
      <c r="F232" s="922"/>
      <c r="G232" s="922"/>
      <c r="H232" s="922"/>
      <c r="I232" s="922"/>
      <c r="J232" s="922"/>
      <c r="K232" s="922"/>
      <c r="L232" s="922"/>
      <c r="M232" s="922"/>
      <c r="N232" s="922"/>
      <c r="O232" s="922"/>
      <c r="P232" s="922"/>
      <c r="Q232" s="922"/>
      <c r="R232" s="922"/>
      <c r="S232" s="922"/>
      <c r="T232" s="922"/>
      <c r="U232" s="922"/>
      <c r="V232" s="922"/>
      <c r="W232" s="922"/>
      <c r="X232" s="922"/>
      <c r="Y232" s="922"/>
      <c r="Z232" s="922"/>
      <c r="AA232" s="922"/>
      <c r="AB232" s="922"/>
      <c r="AC232" s="922"/>
      <c r="AD232" s="922"/>
      <c r="AE232" s="922"/>
      <c r="AF232" s="922"/>
      <c r="AG232" s="922"/>
      <c r="AH232" s="922"/>
      <c r="AI232" s="922"/>
      <c r="AJ232" s="922"/>
      <c r="AK232" s="922"/>
      <c r="AL232" s="922"/>
      <c r="AM232" s="922"/>
      <c r="AO232" s="202"/>
    </row>
    <row r="233" spans="1:42" s="76" customFormat="1" ht="13"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O233" s="202"/>
    </row>
    <row r="234" spans="1:42" s="76" customFormat="1">
      <c r="A234" s="201" t="s">
        <v>251</v>
      </c>
      <c r="AO234" s="202"/>
    </row>
    <row r="235" spans="1:42" s="76" customFormat="1" ht="29.15" customHeight="1">
      <c r="A235" s="922" t="s">
        <v>252</v>
      </c>
      <c r="B235" s="922"/>
      <c r="C235" s="922"/>
      <c r="D235" s="922"/>
      <c r="E235" s="922"/>
      <c r="F235" s="922"/>
      <c r="G235" s="922"/>
      <c r="H235" s="922"/>
      <c r="I235" s="922"/>
      <c r="J235" s="922"/>
      <c r="K235" s="922"/>
      <c r="L235" s="922"/>
      <c r="M235" s="922"/>
      <c r="N235" s="922"/>
      <c r="O235" s="922"/>
      <c r="P235" s="922"/>
      <c r="Q235" s="922"/>
      <c r="R235" s="922"/>
      <c r="S235" s="922"/>
      <c r="T235" s="922"/>
      <c r="U235" s="922"/>
      <c r="V235" s="922"/>
      <c r="W235" s="922"/>
      <c r="X235" s="922"/>
      <c r="Y235" s="922"/>
      <c r="Z235" s="922"/>
      <c r="AA235" s="922"/>
      <c r="AB235" s="922"/>
      <c r="AC235" s="922"/>
      <c r="AD235" s="922"/>
      <c r="AE235" s="922"/>
      <c r="AF235" s="922"/>
      <c r="AG235" s="922"/>
      <c r="AH235" s="922"/>
      <c r="AI235" s="922"/>
      <c r="AJ235" s="922"/>
      <c r="AK235" s="922"/>
      <c r="AL235" s="922"/>
      <c r="AM235" s="922"/>
      <c r="AO235" s="202"/>
    </row>
    <row r="236" spans="1:42" s="76" customFormat="1">
      <c r="AO236" s="202"/>
    </row>
    <row r="237" spans="1:42">
      <c r="AO237" s="210"/>
      <c r="AP237" s="12"/>
    </row>
    <row r="238" spans="1:42" s="211" customFormat="1" ht="7.5">
      <c r="B238" s="211" t="s">
        <v>113</v>
      </c>
      <c r="C238" s="211" t="s">
        <v>114</v>
      </c>
      <c r="D238" s="211" t="s">
        <v>123</v>
      </c>
      <c r="E238" s="211" t="s">
        <v>124</v>
      </c>
      <c r="AO238" s="210"/>
    </row>
    <row r="239" spans="1:42" s="211" customFormat="1" ht="7.5">
      <c r="A239" s="211" t="s">
        <v>125</v>
      </c>
      <c r="B239" s="212">
        <v>537</v>
      </c>
      <c r="C239" s="212">
        <v>268</v>
      </c>
      <c r="D239" s="212">
        <v>537</v>
      </c>
      <c r="E239" s="212">
        <v>268</v>
      </c>
      <c r="F239" s="211" t="s">
        <v>126</v>
      </c>
      <c r="G239" s="212"/>
      <c r="AO239" s="210"/>
    </row>
    <row r="240" spans="1:42" s="211" customFormat="1" ht="7.5">
      <c r="A240" s="211" t="s">
        <v>127</v>
      </c>
      <c r="B240" s="212">
        <v>684</v>
      </c>
      <c r="C240" s="212">
        <v>342</v>
      </c>
      <c r="D240" s="212">
        <v>684</v>
      </c>
      <c r="E240" s="212">
        <v>342</v>
      </c>
      <c r="F240" s="211" t="s">
        <v>126</v>
      </c>
      <c r="G240" s="212"/>
      <c r="AO240" s="210"/>
    </row>
    <row r="241" spans="1:41" s="211" customFormat="1" ht="7.5">
      <c r="A241" s="211" t="s">
        <v>128</v>
      </c>
      <c r="B241" s="212">
        <v>889</v>
      </c>
      <c r="C241" s="212">
        <v>445</v>
      </c>
      <c r="D241" s="212">
        <v>889</v>
      </c>
      <c r="E241" s="212">
        <v>445</v>
      </c>
      <c r="F241" s="211" t="s">
        <v>126</v>
      </c>
      <c r="G241" s="212"/>
      <c r="AO241" s="210"/>
    </row>
    <row r="242" spans="1:41" s="211" customFormat="1" ht="7.5">
      <c r="A242" s="211" t="s">
        <v>129</v>
      </c>
      <c r="B242" s="212">
        <v>231</v>
      </c>
      <c r="C242" s="212">
        <v>115</v>
      </c>
      <c r="D242" s="212">
        <v>231</v>
      </c>
      <c r="E242" s="212">
        <v>115</v>
      </c>
      <c r="F242" s="211" t="s">
        <v>126</v>
      </c>
      <c r="G242" s="212"/>
      <c r="AO242" s="210"/>
    </row>
    <row r="243" spans="1:41" s="211" customFormat="1" ht="7.5">
      <c r="A243" s="211" t="s">
        <v>16</v>
      </c>
      <c r="B243" s="212">
        <v>226</v>
      </c>
      <c r="C243" s="212">
        <v>113</v>
      </c>
      <c r="D243" s="212">
        <v>226</v>
      </c>
      <c r="E243" s="212">
        <v>113</v>
      </c>
      <c r="F243" s="211" t="s">
        <v>126</v>
      </c>
      <c r="G243" s="212"/>
      <c r="AO243" s="210"/>
    </row>
    <row r="244" spans="1:41" s="211" customFormat="1" ht="7.5">
      <c r="A244" s="211" t="s">
        <v>130</v>
      </c>
      <c r="B244" s="212">
        <v>564</v>
      </c>
      <c r="C244" s="212">
        <v>113</v>
      </c>
      <c r="D244" s="212">
        <v>564</v>
      </c>
      <c r="E244" s="212">
        <v>282</v>
      </c>
      <c r="F244" s="211" t="s">
        <v>126</v>
      </c>
      <c r="G244" s="212"/>
      <c r="AO244" s="210"/>
    </row>
    <row r="245" spans="1:41" s="211" customFormat="1" ht="7.5">
      <c r="A245" s="211" t="s">
        <v>131</v>
      </c>
      <c r="B245" s="212">
        <v>710</v>
      </c>
      <c r="C245" s="212">
        <v>355</v>
      </c>
      <c r="D245" s="212">
        <v>710</v>
      </c>
      <c r="E245" s="212">
        <v>355</v>
      </c>
      <c r="F245" s="211" t="s">
        <v>126</v>
      </c>
      <c r="G245" s="212"/>
      <c r="AO245" s="210"/>
    </row>
    <row r="246" spans="1:41" s="211" customFormat="1" ht="7.5">
      <c r="A246" s="211" t="s">
        <v>132</v>
      </c>
      <c r="B246" s="212">
        <v>1133</v>
      </c>
      <c r="C246" s="212">
        <v>567</v>
      </c>
      <c r="D246" s="212">
        <v>1133</v>
      </c>
      <c r="E246" s="212">
        <v>567</v>
      </c>
      <c r="F246" s="211" t="s">
        <v>126</v>
      </c>
      <c r="G246" s="212"/>
      <c r="AO246" s="210"/>
    </row>
    <row r="247" spans="1:41" s="211" customFormat="1" ht="7.5">
      <c r="A247" s="211" t="s">
        <v>45</v>
      </c>
      <c r="B247" s="213">
        <f t="shared" ref="B247:C248" si="20">D247*$AG$5</f>
        <v>540</v>
      </c>
      <c r="C247" s="213">
        <f t="shared" si="20"/>
        <v>260</v>
      </c>
      <c r="D247" s="212">
        <v>27</v>
      </c>
      <c r="E247" s="212">
        <v>13</v>
      </c>
      <c r="F247" s="211" t="s">
        <v>133</v>
      </c>
      <c r="G247" s="212"/>
      <c r="AO247" s="210"/>
    </row>
    <row r="248" spans="1:41" s="211" customFormat="1" ht="7.5">
      <c r="A248" s="211" t="s">
        <v>134</v>
      </c>
      <c r="B248" s="213">
        <f t="shared" si="20"/>
        <v>540</v>
      </c>
      <c r="C248" s="213">
        <f t="shared" si="20"/>
        <v>260</v>
      </c>
      <c r="D248" s="212">
        <v>27</v>
      </c>
      <c r="E248" s="212">
        <v>13</v>
      </c>
      <c r="F248" s="211" t="s">
        <v>133</v>
      </c>
      <c r="G248" s="212"/>
      <c r="AO248" s="210"/>
    </row>
    <row r="249" spans="1:41" s="211" customFormat="1" ht="7.5">
      <c r="A249" s="211" t="s">
        <v>17</v>
      </c>
      <c r="B249" s="212">
        <v>320</v>
      </c>
      <c r="C249" s="212">
        <v>160</v>
      </c>
      <c r="D249" s="212">
        <v>320</v>
      </c>
      <c r="E249" s="212">
        <v>160</v>
      </c>
      <c r="F249" s="211" t="s">
        <v>126</v>
      </c>
      <c r="G249" s="212"/>
      <c r="AO249" s="210"/>
    </row>
    <row r="250" spans="1:41" s="211" customFormat="1" ht="7.5">
      <c r="A250" s="211" t="s">
        <v>18</v>
      </c>
      <c r="B250" s="212">
        <v>339</v>
      </c>
      <c r="C250" s="212">
        <v>169</v>
      </c>
      <c r="D250" s="212">
        <v>339</v>
      </c>
      <c r="E250" s="212">
        <v>169</v>
      </c>
      <c r="F250" s="211" t="s">
        <v>126</v>
      </c>
      <c r="G250" s="212"/>
      <c r="AO250" s="210"/>
    </row>
    <row r="251" spans="1:41" s="211" customFormat="1" ht="7.5">
      <c r="A251" s="211" t="s">
        <v>19</v>
      </c>
      <c r="B251" s="212">
        <v>311</v>
      </c>
      <c r="C251" s="212">
        <v>156</v>
      </c>
      <c r="D251" s="212">
        <v>311</v>
      </c>
      <c r="E251" s="212">
        <v>156</v>
      </c>
      <c r="F251" s="211" t="s">
        <v>126</v>
      </c>
      <c r="G251" s="212"/>
      <c r="AO251" s="210"/>
    </row>
    <row r="252" spans="1:41" s="211" customFormat="1" ht="7.5">
      <c r="A252" s="211" t="s">
        <v>20</v>
      </c>
      <c r="B252" s="212">
        <v>137</v>
      </c>
      <c r="C252" s="212">
        <v>68</v>
      </c>
      <c r="D252" s="212">
        <v>137</v>
      </c>
      <c r="E252" s="212">
        <v>68</v>
      </c>
      <c r="F252" s="211" t="s">
        <v>126</v>
      </c>
      <c r="G252" s="212"/>
      <c r="AO252" s="210"/>
    </row>
    <row r="253" spans="1:41" s="211" customFormat="1" ht="7.5">
      <c r="A253" s="211" t="s">
        <v>21</v>
      </c>
      <c r="B253" s="212">
        <v>508</v>
      </c>
      <c r="C253" s="212">
        <v>254</v>
      </c>
      <c r="D253" s="212">
        <v>508</v>
      </c>
      <c r="E253" s="212">
        <v>254</v>
      </c>
      <c r="F253" s="211" t="s">
        <v>126</v>
      </c>
      <c r="G253" s="212"/>
      <c r="AO253" s="210"/>
    </row>
    <row r="254" spans="1:41" s="211" customFormat="1" ht="7.5">
      <c r="A254" s="211" t="s">
        <v>22</v>
      </c>
      <c r="B254" s="212">
        <v>204</v>
      </c>
      <c r="C254" s="212">
        <v>102</v>
      </c>
      <c r="D254" s="212">
        <v>204</v>
      </c>
      <c r="E254" s="212">
        <v>102</v>
      </c>
      <c r="F254" s="211" t="s">
        <v>126</v>
      </c>
      <c r="G254" s="212"/>
      <c r="AO254" s="210"/>
    </row>
    <row r="255" spans="1:41" s="211" customFormat="1" ht="7.5">
      <c r="A255" s="211" t="s">
        <v>23</v>
      </c>
      <c r="B255" s="212">
        <v>148</v>
      </c>
      <c r="C255" s="212">
        <v>74</v>
      </c>
      <c r="D255" s="212">
        <v>148</v>
      </c>
      <c r="E255" s="212">
        <v>74</v>
      </c>
      <c r="F255" s="211" t="s">
        <v>126</v>
      </c>
      <c r="G255" s="212"/>
      <c r="AO255" s="210"/>
    </row>
    <row r="256" spans="1:41" s="211" customFormat="1" ht="7.5">
      <c r="A256" s="211" t="s">
        <v>24</v>
      </c>
      <c r="B256" s="212"/>
      <c r="C256" s="212">
        <v>282</v>
      </c>
      <c r="D256" s="212"/>
      <c r="E256" s="212">
        <v>282</v>
      </c>
      <c r="F256" s="211" t="s">
        <v>126</v>
      </c>
      <c r="G256" s="212"/>
      <c r="AO256" s="210"/>
    </row>
    <row r="257" spans="1:41" s="211" customFormat="1" ht="7.5">
      <c r="A257" s="211" t="s">
        <v>135</v>
      </c>
      <c r="B257" s="212">
        <v>33</v>
      </c>
      <c r="C257" s="212">
        <v>16</v>
      </c>
      <c r="D257" s="212">
        <v>33</v>
      </c>
      <c r="E257" s="212">
        <v>16</v>
      </c>
      <c r="F257" s="211" t="s">
        <v>126</v>
      </c>
      <c r="G257" s="212"/>
      <c r="AO257" s="210"/>
    </row>
    <row r="258" spans="1:41" s="211" customFormat="1" ht="7.5">
      <c r="A258" s="211" t="s">
        <v>25</v>
      </c>
      <c r="B258" s="212">
        <v>475</v>
      </c>
      <c r="C258" s="212">
        <v>237</v>
      </c>
      <c r="D258" s="212">
        <v>475</v>
      </c>
      <c r="E258" s="212">
        <v>237</v>
      </c>
      <c r="F258" s="211" t="s">
        <v>126</v>
      </c>
      <c r="G258" s="212"/>
      <c r="AO258" s="210"/>
    </row>
    <row r="259" spans="1:41" s="211" customFormat="1" ht="7.5">
      <c r="A259" s="211" t="s">
        <v>26</v>
      </c>
      <c r="B259" s="212">
        <v>638</v>
      </c>
      <c r="C259" s="212">
        <v>319</v>
      </c>
      <c r="D259" s="212">
        <v>638</v>
      </c>
      <c r="E259" s="212">
        <v>319</v>
      </c>
      <c r="F259" s="211" t="s">
        <v>126</v>
      </c>
      <c r="G259" s="212"/>
      <c r="AO259" s="210"/>
    </row>
    <row r="260" spans="1:41" s="211" customFormat="1" ht="7.5">
      <c r="A260" s="211" t="s">
        <v>27</v>
      </c>
      <c r="B260" s="212">
        <f>D260*$AG$5</f>
        <v>760</v>
      </c>
      <c r="C260" s="212">
        <f>E260*$AG$5</f>
        <v>380</v>
      </c>
      <c r="D260" s="212">
        <v>38</v>
      </c>
      <c r="E260" s="212">
        <v>19</v>
      </c>
      <c r="F260" s="211" t="s">
        <v>133</v>
      </c>
      <c r="G260" s="212"/>
      <c r="AO260" s="210"/>
    </row>
    <row r="261" spans="1:41" s="211" customFormat="1" ht="7.5">
      <c r="A261" s="211" t="s">
        <v>28</v>
      </c>
      <c r="B261" s="212">
        <f>D261*$AG$5</f>
        <v>800</v>
      </c>
      <c r="C261" s="212">
        <f t="shared" ref="C261:C273" si="21">E261*$AG$5</f>
        <v>400</v>
      </c>
      <c r="D261" s="212">
        <v>40</v>
      </c>
      <c r="E261" s="212">
        <v>20</v>
      </c>
      <c r="F261" s="211" t="s">
        <v>133</v>
      </c>
      <c r="G261" s="212"/>
      <c r="AO261" s="210"/>
    </row>
    <row r="262" spans="1:41" s="211" customFormat="1" ht="7.5">
      <c r="A262" s="211" t="s">
        <v>29</v>
      </c>
      <c r="B262" s="212">
        <f t="shared" ref="B262:B273" si="22">D262*$AG$5</f>
        <v>760</v>
      </c>
      <c r="C262" s="212">
        <f t="shared" si="21"/>
        <v>380</v>
      </c>
      <c r="D262" s="212">
        <v>38</v>
      </c>
      <c r="E262" s="212">
        <v>19</v>
      </c>
      <c r="F262" s="211" t="s">
        <v>133</v>
      </c>
      <c r="G262" s="212"/>
      <c r="AO262" s="210"/>
    </row>
    <row r="263" spans="1:41" s="211" customFormat="1" ht="7.5">
      <c r="A263" s="211" t="s">
        <v>30</v>
      </c>
      <c r="B263" s="212">
        <f t="shared" si="22"/>
        <v>960</v>
      </c>
      <c r="C263" s="212">
        <f t="shared" si="21"/>
        <v>480</v>
      </c>
      <c r="D263" s="212">
        <v>48</v>
      </c>
      <c r="E263" s="212">
        <v>24</v>
      </c>
      <c r="F263" s="211" t="s">
        <v>133</v>
      </c>
      <c r="G263" s="212"/>
      <c r="AO263" s="210"/>
    </row>
    <row r="264" spans="1:41" s="211" customFormat="1" ht="7.5">
      <c r="A264" s="211" t="s">
        <v>31</v>
      </c>
      <c r="B264" s="212">
        <f t="shared" si="22"/>
        <v>860</v>
      </c>
      <c r="C264" s="212">
        <f t="shared" si="21"/>
        <v>420</v>
      </c>
      <c r="D264" s="212">
        <v>43</v>
      </c>
      <c r="E264" s="212">
        <v>21</v>
      </c>
      <c r="F264" s="211" t="s">
        <v>133</v>
      </c>
      <c r="G264" s="212"/>
      <c r="AO264" s="210"/>
    </row>
    <row r="265" spans="1:41" s="211" customFormat="1" ht="7.5">
      <c r="A265" s="211" t="s">
        <v>32</v>
      </c>
      <c r="B265" s="212">
        <f t="shared" si="22"/>
        <v>720</v>
      </c>
      <c r="C265" s="212">
        <f t="shared" si="21"/>
        <v>360</v>
      </c>
      <c r="D265" s="212">
        <v>36</v>
      </c>
      <c r="E265" s="212">
        <v>18</v>
      </c>
      <c r="F265" s="211" t="s">
        <v>133</v>
      </c>
      <c r="G265" s="212"/>
      <c r="AO265" s="210"/>
    </row>
    <row r="266" spans="1:41" s="211" customFormat="1" ht="7.5">
      <c r="A266" s="211" t="s">
        <v>136</v>
      </c>
      <c r="B266" s="212">
        <f t="shared" si="22"/>
        <v>740</v>
      </c>
      <c r="C266" s="212">
        <f t="shared" si="21"/>
        <v>380</v>
      </c>
      <c r="D266" s="212">
        <v>37</v>
      </c>
      <c r="E266" s="212">
        <v>19</v>
      </c>
      <c r="F266" s="211" t="s">
        <v>133</v>
      </c>
      <c r="G266" s="212"/>
      <c r="AO266" s="210"/>
    </row>
    <row r="267" spans="1:41" s="211" customFormat="1" ht="7.5">
      <c r="A267" s="211" t="s">
        <v>137</v>
      </c>
      <c r="B267" s="212">
        <f t="shared" si="22"/>
        <v>700</v>
      </c>
      <c r="C267" s="212">
        <f t="shared" si="21"/>
        <v>360</v>
      </c>
      <c r="D267" s="212">
        <v>35</v>
      </c>
      <c r="E267" s="212">
        <v>18</v>
      </c>
      <c r="F267" s="211" t="s">
        <v>133</v>
      </c>
      <c r="G267" s="212"/>
      <c r="AO267" s="210"/>
    </row>
    <row r="268" spans="1:41" s="211" customFormat="1" ht="7.5">
      <c r="A268" s="211" t="s">
        <v>138</v>
      </c>
      <c r="B268" s="212">
        <f t="shared" si="22"/>
        <v>740</v>
      </c>
      <c r="C268" s="212">
        <f t="shared" si="21"/>
        <v>380</v>
      </c>
      <c r="D268" s="212">
        <v>37</v>
      </c>
      <c r="E268" s="212">
        <v>19</v>
      </c>
      <c r="F268" s="211" t="s">
        <v>133</v>
      </c>
      <c r="G268" s="212"/>
      <c r="AO268" s="210"/>
    </row>
    <row r="269" spans="1:41" s="211" customFormat="1" ht="7.5">
      <c r="A269" s="211" t="s">
        <v>139</v>
      </c>
      <c r="B269" s="212">
        <f t="shared" si="22"/>
        <v>700</v>
      </c>
      <c r="C269" s="212">
        <f t="shared" si="21"/>
        <v>360</v>
      </c>
      <c r="D269" s="212">
        <v>35</v>
      </c>
      <c r="E269" s="212">
        <v>18</v>
      </c>
      <c r="F269" s="211" t="s">
        <v>133</v>
      </c>
      <c r="G269" s="212"/>
      <c r="AO269" s="210"/>
    </row>
    <row r="270" spans="1:41" s="211" customFormat="1" ht="7.5">
      <c r="A270" s="211" t="s">
        <v>140</v>
      </c>
      <c r="B270" s="212">
        <f t="shared" si="22"/>
        <v>740</v>
      </c>
      <c r="C270" s="212">
        <f t="shared" si="21"/>
        <v>380</v>
      </c>
      <c r="D270" s="212">
        <v>37</v>
      </c>
      <c r="E270" s="212">
        <v>19</v>
      </c>
      <c r="F270" s="211" t="s">
        <v>133</v>
      </c>
      <c r="G270" s="212"/>
      <c r="AO270" s="210"/>
    </row>
    <row r="271" spans="1:41" s="211" customFormat="1" ht="7.5">
      <c r="A271" s="211" t="s">
        <v>141</v>
      </c>
      <c r="B271" s="212">
        <f t="shared" si="22"/>
        <v>700</v>
      </c>
      <c r="C271" s="212">
        <f t="shared" si="21"/>
        <v>360</v>
      </c>
      <c r="D271" s="212">
        <v>35</v>
      </c>
      <c r="E271" s="212">
        <v>18</v>
      </c>
      <c r="F271" s="211" t="s">
        <v>133</v>
      </c>
      <c r="G271" s="212"/>
      <c r="AO271" s="210"/>
    </row>
    <row r="272" spans="1:41" s="211" customFormat="1" ht="7.5">
      <c r="A272" s="211" t="s">
        <v>142</v>
      </c>
      <c r="B272" s="212">
        <f t="shared" si="22"/>
        <v>740</v>
      </c>
      <c r="C272" s="212">
        <f t="shared" si="21"/>
        <v>380</v>
      </c>
      <c r="D272" s="212">
        <v>37</v>
      </c>
      <c r="E272" s="212">
        <v>19</v>
      </c>
      <c r="F272" s="211" t="s">
        <v>133</v>
      </c>
      <c r="G272" s="212"/>
      <c r="AO272" s="210"/>
    </row>
    <row r="273" spans="1:42" s="211" customFormat="1" ht="7.5">
      <c r="A273" s="211" t="s">
        <v>143</v>
      </c>
      <c r="B273" s="212">
        <f t="shared" si="22"/>
        <v>700</v>
      </c>
      <c r="C273" s="212">
        <f t="shared" si="21"/>
        <v>360</v>
      </c>
      <c r="D273" s="212">
        <v>35</v>
      </c>
      <c r="E273" s="212">
        <v>18</v>
      </c>
      <c r="F273" s="211" t="s">
        <v>133</v>
      </c>
      <c r="G273" s="212"/>
      <c r="AO273" s="210"/>
    </row>
    <row r="274" spans="1:42" s="211" customFormat="1" ht="7.5">
      <c r="AO274" s="210"/>
    </row>
    <row r="275" spans="1:42" s="211" customFormat="1" ht="7.5">
      <c r="A275" s="211" t="s">
        <v>115</v>
      </c>
      <c r="B275" s="211" t="s">
        <v>144</v>
      </c>
      <c r="AO275" s="210"/>
    </row>
    <row r="276" spans="1:42" s="211" customFormat="1" ht="7.5">
      <c r="A276" s="211" t="s">
        <v>116</v>
      </c>
      <c r="B276" s="211">
        <v>0</v>
      </c>
      <c r="C276" s="211" t="b">
        <v>0</v>
      </c>
      <c r="D276" s="211" t="b">
        <v>0</v>
      </c>
      <c r="E276" s="211" t="b">
        <v>0</v>
      </c>
      <c r="F276" s="211">
        <v>0</v>
      </c>
      <c r="G276" s="211">
        <v>0</v>
      </c>
      <c r="AO276" s="210"/>
    </row>
    <row r="277" spans="1:42" s="211" customFormat="1" ht="7.5">
      <c r="A277" s="211" t="s">
        <v>117</v>
      </c>
      <c r="AO277" s="210"/>
    </row>
    <row r="278" spans="1:42" s="211" customFormat="1" ht="7.5">
      <c r="A278" s="211" t="s">
        <v>118</v>
      </c>
      <c r="AO278" s="210"/>
    </row>
    <row r="279" spans="1:42" s="211" customFormat="1" ht="7.5">
      <c r="A279" s="211" t="s">
        <v>119</v>
      </c>
      <c r="AO279" s="210"/>
    </row>
    <row r="280" spans="1:42" s="211" customFormat="1" ht="7.5">
      <c r="A280" s="211" t="s">
        <v>120</v>
      </c>
      <c r="AO280" s="210"/>
    </row>
    <row r="281" spans="1:42" s="211" customFormat="1" ht="7.5">
      <c r="A281" s="211" t="s">
        <v>121</v>
      </c>
      <c r="AO281" s="210"/>
    </row>
    <row r="282" spans="1:42" s="211" customFormat="1" ht="7.5">
      <c r="A282" s="211" t="s">
        <v>122</v>
      </c>
      <c r="AO282" s="210"/>
    </row>
    <row r="283" spans="1:42">
      <c r="AO283" s="210"/>
      <c r="AP283" s="12"/>
    </row>
    <row r="284" spans="1:42" ht="5.15" customHeight="1">
      <c r="A284" s="214" t="s">
        <v>231</v>
      </c>
    </row>
    <row r="285" spans="1:42" ht="5.15" customHeight="1">
      <c r="A285" s="214" t="s">
        <v>232</v>
      </c>
    </row>
    <row r="286" spans="1:42" ht="5.15" customHeight="1">
      <c r="A286" s="214"/>
    </row>
    <row r="287" spans="1:42" ht="5.15" customHeight="1">
      <c r="A287" s="214" t="s">
        <v>233</v>
      </c>
    </row>
    <row r="288" spans="1:42" ht="5.15" customHeight="1">
      <c r="A288" s="214" t="s">
        <v>234</v>
      </c>
    </row>
    <row r="289" spans="1:1" ht="5.15" customHeight="1">
      <c r="A289" s="214" t="s">
        <v>235</v>
      </c>
    </row>
    <row r="290" spans="1:1" ht="5.15" customHeight="1">
      <c r="A290" s="214" t="s">
        <v>236</v>
      </c>
    </row>
    <row r="291" spans="1:1" ht="5.15" customHeight="1">
      <c r="A291" s="214" t="s">
        <v>237</v>
      </c>
    </row>
    <row r="292" spans="1:1" ht="5.15" customHeight="1">
      <c r="A292" s="214" t="s">
        <v>238</v>
      </c>
    </row>
    <row r="293" spans="1:1" ht="5.15" customHeight="1">
      <c r="A293" s="214" t="s">
        <v>239</v>
      </c>
    </row>
    <row r="294" spans="1:1" ht="5.15" customHeight="1">
      <c r="A294" s="214" t="s">
        <v>241</v>
      </c>
    </row>
    <row r="295" spans="1:1" ht="5.15" customHeight="1">
      <c r="A295" s="214" t="s">
        <v>242</v>
      </c>
    </row>
    <row r="296" spans="1:1" ht="5.15" customHeight="1">
      <c r="A296" s="214" t="s">
        <v>243</v>
      </c>
    </row>
    <row r="297" spans="1:1" ht="5.15" customHeight="1">
      <c r="A297" s="214" t="s">
        <v>244</v>
      </c>
    </row>
    <row r="298" spans="1:1" ht="5.15" customHeight="1">
      <c r="A298" s="214" t="s">
        <v>245</v>
      </c>
    </row>
    <row r="299" spans="1:1" ht="5.15" customHeight="1">
      <c r="A299" s="214" t="s">
        <v>240</v>
      </c>
    </row>
    <row r="300" spans="1:1" ht="5.15" customHeight="1">
      <c r="A300" s="214"/>
    </row>
    <row r="301" spans="1:1" ht="5.15" customHeight="1">
      <c r="A301" s="214" t="s">
        <v>233</v>
      </c>
    </row>
    <row r="302" spans="1:1" ht="5.15" customHeight="1">
      <c r="A302" s="214" t="s">
        <v>234</v>
      </c>
    </row>
    <row r="303" spans="1:1" ht="5.15" customHeight="1">
      <c r="A303" s="214" t="s">
        <v>241</v>
      </c>
    </row>
    <row r="304" spans="1:1" ht="5.15" customHeight="1">
      <c r="A304" s="214" t="s">
        <v>242</v>
      </c>
    </row>
    <row r="305" spans="1:1" ht="5.15" customHeight="1">
      <c r="A305" s="214" t="s">
        <v>243</v>
      </c>
    </row>
    <row r="306" spans="1:1" ht="5.15" customHeight="1">
      <c r="A306" s="214" t="s">
        <v>244</v>
      </c>
    </row>
    <row r="307" spans="1:1" ht="5.15" customHeight="1">
      <c r="A307" s="214" t="s">
        <v>245</v>
      </c>
    </row>
    <row r="308" spans="1:1" ht="5.15" customHeight="1">
      <c r="A308" s="211"/>
    </row>
    <row r="309" spans="1:1" ht="5.15" customHeight="1">
      <c r="A309" s="214" t="s">
        <v>438</v>
      </c>
    </row>
    <row r="310" spans="1:1" ht="5.15" customHeight="1">
      <c r="A310" s="214" t="s">
        <v>439</v>
      </c>
    </row>
    <row r="311" spans="1:1" ht="5.15" customHeight="1">
      <c r="A311" s="214"/>
    </row>
    <row r="312" spans="1:1" ht="5.15" customHeight="1">
      <c r="A312" s="214" t="s">
        <v>440</v>
      </c>
    </row>
    <row r="313" spans="1:1" ht="5.15" customHeight="1">
      <c r="A313" s="214" t="s">
        <v>441</v>
      </c>
    </row>
    <row r="314" spans="1:1" ht="5.15" customHeight="1">
      <c r="A314" s="214" t="s">
        <v>442</v>
      </c>
    </row>
    <row r="316" spans="1:1" ht="5" customHeight="1">
      <c r="A316" s="211" t="s">
        <v>361</v>
      </c>
    </row>
    <row r="317" spans="1:1" ht="5" customHeight="1">
      <c r="A317" s="211" t="s">
        <v>1</v>
      </c>
    </row>
    <row r="318" spans="1:1" ht="5" customHeight="1">
      <c r="A318" s="211" t="s">
        <v>362</v>
      </c>
    </row>
    <row r="319" spans="1:1" ht="5" customHeight="1">
      <c r="A319" s="211" t="s">
        <v>359</v>
      </c>
    </row>
    <row r="321" spans="1:42" s="211" customFormat="1" ht="5">
      <c r="A321" s="211" t="s">
        <v>299</v>
      </c>
      <c r="AO321" s="298"/>
      <c r="AP321" s="299"/>
    </row>
    <row r="322" spans="1:42" s="211" customFormat="1" ht="5">
      <c r="A322" s="211" t="s">
        <v>300</v>
      </c>
      <c r="AO322" s="298"/>
      <c r="AP322" s="299"/>
    </row>
    <row r="323" spans="1:42" s="211" customFormat="1" ht="5">
      <c r="A323" s="211" t="s">
        <v>297</v>
      </c>
      <c r="AO323" s="298"/>
      <c r="AP323" s="299"/>
    </row>
    <row r="325" spans="1:42" s="211" customFormat="1" ht="5">
      <c r="A325" s="211" t="s">
        <v>443</v>
      </c>
      <c r="AO325" s="298"/>
      <c r="AP325" s="299"/>
    </row>
    <row r="326" spans="1:42" s="211" customFormat="1" ht="5">
      <c r="A326" s="211" t="s">
        <v>444</v>
      </c>
      <c r="AO326" s="298"/>
      <c r="AP326" s="299"/>
    </row>
    <row r="327" spans="1:42" s="211" customFormat="1" ht="5">
      <c r="A327" s="211" t="s">
        <v>445</v>
      </c>
      <c r="AO327" s="298"/>
      <c r="AP327" s="299"/>
    </row>
  </sheetData>
  <sheetProtection formatCells="0" formatColumns="0" formatRows="0" insertColumns="0" insertRows="0" autoFilter="0"/>
  <mergeCells count="721">
    <mergeCell ref="AB197:AH197"/>
    <mergeCell ref="AK227:AM227"/>
    <mergeCell ref="A232:AM232"/>
    <mergeCell ref="A235:AM235"/>
    <mergeCell ref="AE226:AF226"/>
    <mergeCell ref="AH226:AI226"/>
    <mergeCell ref="AK226:AL226"/>
    <mergeCell ref="A227:F227"/>
    <mergeCell ref="G227:K227"/>
    <mergeCell ref="L227:P227"/>
    <mergeCell ref="Q227:T227"/>
    <mergeCell ref="U227:AA227"/>
    <mergeCell ref="AB227:AG227"/>
    <mergeCell ref="AH227:AJ227"/>
    <mergeCell ref="B226:F226"/>
    <mergeCell ref="G226:K226"/>
    <mergeCell ref="L226:P226"/>
    <mergeCell ref="Q226:T226"/>
    <mergeCell ref="U226:AA226"/>
    <mergeCell ref="AB226:AD226"/>
    <mergeCell ref="B225:F225"/>
    <mergeCell ref="G225:K225"/>
    <mergeCell ref="L225:P225"/>
    <mergeCell ref="Q225:T225"/>
    <mergeCell ref="U225:AA225"/>
    <mergeCell ref="AB225:AD225"/>
    <mergeCell ref="AE225:AF225"/>
    <mergeCell ref="AH225:AI225"/>
    <mergeCell ref="AK225:AL225"/>
    <mergeCell ref="AH223:AI223"/>
    <mergeCell ref="AK223:AL223"/>
    <mergeCell ref="B224:F224"/>
    <mergeCell ref="G224:K224"/>
    <mergeCell ref="L224:P224"/>
    <mergeCell ref="Q224:T224"/>
    <mergeCell ref="U224:AA224"/>
    <mergeCell ref="AB224:AD224"/>
    <mergeCell ref="AE224:AF224"/>
    <mergeCell ref="AH224:AI224"/>
    <mergeCell ref="AK224:AL224"/>
    <mergeCell ref="B223:F223"/>
    <mergeCell ref="G223:K223"/>
    <mergeCell ref="L223:P223"/>
    <mergeCell ref="Q223:T223"/>
    <mergeCell ref="U223:AA223"/>
    <mergeCell ref="AB223:AD223"/>
    <mergeCell ref="AE223:AF223"/>
    <mergeCell ref="B222:F222"/>
    <mergeCell ref="G222:K222"/>
    <mergeCell ref="L222:P222"/>
    <mergeCell ref="Q222:T222"/>
    <mergeCell ref="U222:AA222"/>
    <mergeCell ref="AB222:AD222"/>
    <mergeCell ref="B221:F221"/>
    <mergeCell ref="G221:K221"/>
    <mergeCell ref="L221:P221"/>
    <mergeCell ref="Q221:T221"/>
    <mergeCell ref="U221:AA221"/>
    <mergeCell ref="AB221:AG221"/>
    <mergeCell ref="AH221:AJ221"/>
    <mergeCell ref="AK221:AM221"/>
    <mergeCell ref="AE222:AF222"/>
    <mergeCell ref="AH222:AI222"/>
    <mergeCell ref="AK222:AL222"/>
    <mergeCell ref="AI214:AK214"/>
    <mergeCell ref="AL214:AM214"/>
    <mergeCell ref="AB216:AD216"/>
    <mergeCell ref="AE216:AF216"/>
    <mergeCell ref="AG216:AH216"/>
    <mergeCell ref="AI216:AK216"/>
    <mergeCell ref="AL216:AM216"/>
    <mergeCell ref="AB217:AH217"/>
    <mergeCell ref="AI217:AM217"/>
    <mergeCell ref="AI215:AK215"/>
    <mergeCell ref="AL215:AM215"/>
    <mergeCell ref="AB214:AD214"/>
    <mergeCell ref="AE214:AF214"/>
    <mergeCell ref="AG214:AH214"/>
    <mergeCell ref="A217:I217"/>
    <mergeCell ref="J217:N217"/>
    <mergeCell ref="O217:Q217"/>
    <mergeCell ref="R217:U217"/>
    <mergeCell ref="V217:AA217"/>
    <mergeCell ref="B216:E216"/>
    <mergeCell ref="F216:I216"/>
    <mergeCell ref="J216:N216"/>
    <mergeCell ref="O216:Q216"/>
    <mergeCell ref="R216:U216"/>
    <mergeCell ref="V216:AA216"/>
    <mergeCell ref="AB205:AG205"/>
    <mergeCell ref="AH205:AJ205"/>
    <mergeCell ref="AK205:AM205"/>
    <mergeCell ref="AB211:AH211"/>
    <mergeCell ref="AI211:AM211"/>
    <mergeCell ref="B215:E215"/>
    <mergeCell ref="F215:I215"/>
    <mergeCell ref="J215:N215"/>
    <mergeCell ref="O215:Q215"/>
    <mergeCell ref="R215:U215"/>
    <mergeCell ref="AE213:AF213"/>
    <mergeCell ref="AG213:AH213"/>
    <mergeCell ref="AI213:AK213"/>
    <mergeCell ref="AL213:AM213"/>
    <mergeCell ref="B214:E214"/>
    <mergeCell ref="F214:I214"/>
    <mergeCell ref="J214:N214"/>
    <mergeCell ref="O214:Q214"/>
    <mergeCell ref="R214:U214"/>
    <mergeCell ref="V214:AA214"/>
    <mergeCell ref="V215:AA215"/>
    <mergeCell ref="AB215:AD215"/>
    <mergeCell ref="AE215:AF215"/>
    <mergeCell ref="AG215:AH215"/>
    <mergeCell ref="AG212:AH212"/>
    <mergeCell ref="AI212:AK212"/>
    <mergeCell ref="AL212:AM212"/>
    <mergeCell ref="B213:E213"/>
    <mergeCell ref="F213:I213"/>
    <mergeCell ref="J213:N213"/>
    <mergeCell ref="O213:Q213"/>
    <mergeCell ref="R213:U213"/>
    <mergeCell ref="V213:AA213"/>
    <mergeCell ref="AB213:AD213"/>
    <mergeCell ref="B212:E212"/>
    <mergeCell ref="F212:I212"/>
    <mergeCell ref="J212:N212"/>
    <mergeCell ref="O212:Q212"/>
    <mergeCell ref="R212:U212"/>
    <mergeCell ref="V212:AA212"/>
    <mergeCell ref="AB212:AD212"/>
    <mergeCell ref="AE212:AF212"/>
    <mergeCell ref="B204:F204"/>
    <mergeCell ref="G204:K204"/>
    <mergeCell ref="L204:P204"/>
    <mergeCell ref="Q204:T204"/>
    <mergeCell ref="U204:AA204"/>
    <mergeCell ref="AB204:AD204"/>
    <mergeCell ref="AE204:AF204"/>
    <mergeCell ref="AH204:AI204"/>
    <mergeCell ref="AK204:AL204"/>
    <mergeCell ref="B211:E211"/>
    <mergeCell ref="F211:I211"/>
    <mergeCell ref="J211:N211"/>
    <mergeCell ref="O211:Q211"/>
    <mergeCell ref="R211:U211"/>
    <mergeCell ref="V211:AA211"/>
    <mergeCell ref="A205:F205"/>
    <mergeCell ref="G205:K205"/>
    <mergeCell ref="L205:P205"/>
    <mergeCell ref="Q205:T205"/>
    <mergeCell ref="U205:AA205"/>
    <mergeCell ref="AE202:AF202"/>
    <mergeCell ref="AH202:AI202"/>
    <mergeCell ref="AK202:AL202"/>
    <mergeCell ref="B203:F203"/>
    <mergeCell ref="G203:K203"/>
    <mergeCell ref="L203:P203"/>
    <mergeCell ref="Q203:T203"/>
    <mergeCell ref="U203:AA203"/>
    <mergeCell ref="AB203:AD203"/>
    <mergeCell ref="AE203:AF203"/>
    <mergeCell ref="B202:F202"/>
    <mergeCell ref="G202:K202"/>
    <mergeCell ref="L202:P202"/>
    <mergeCell ref="Q202:T202"/>
    <mergeCell ref="U202:AA202"/>
    <mergeCell ref="AB202:AD202"/>
    <mergeCell ref="AH203:AI203"/>
    <mergeCell ref="AK203:AL203"/>
    <mergeCell ref="AL196:AM196"/>
    <mergeCell ref="A197:I197"/>
    <mergeCell ref="J197:N197"/>
    <mergeCell ref="O197:Q197"/>
    <mergeCell ref="R197:U197"/>
    <mergeCell ref="V197:AA197"/>
    <mergeCell ref="AI197:AM197"/>
    <mergeCell ref="B201:F201"/>
    <mergeCell ref="G201:K201"/>
    <mergeCell ref="L201:P201"/>
    <mergeCell ref="Q201:T201"/>
    <mergeCell ref="U201:AA201"/>
    <mergeCell ref="AB201:AG201"/>
    <mergeCell ref="AH201:AJ201"/>
    <mergeCell ref="AK201:AM201"/>
    <mergeCell ref="B196:E196"/>
    <mergeCell ref="F196:I196"/>
    <mergeCell ref="J196:N196"/>
    <mergeCell ref="O196:Q196"/>
    <mergeCell ref="R196:U196"/>
    <mergeCell ref="V196:AA196"/>
    <mergeCell ref="AB196:AD196"/>
    <mergeCell ref="AE196:AF196"/>
    <mergeCell ref="AG196:AH196"/>
    <mergeCell ref="R195:U195"/>
    <mergeCell ref="V195:AA195"/>
    <mergeCell ref="AB195:AD195"/>
    <mergeCell ref="AE195:AF195"/>
    <mergeCell ref="AG195:AH195"/>
    <mergeCell ref="AI195:AK195"/>
    <mergeCell ref="AL195:AM195"/>
    <mergeCell ref="B194:E194"/>
    <mergeCell ref="F194:I194"/>
    <mergeCell ref="J194:N194"/>
    <mergeCell ref="O194:Q194"/>
    <mergeCell ref="R194:U194"/>
    <mergeCell ref="V194:AA194"/>
    <mergeCell ref="AB194:AD194"/>
    <mergeCell ref="AE194:AF194"/>
    <mergeCell ref="AI196:AK196"/>
    <mergeCell ref="F193:I193"/>
    <mergeCell ref="J193:N193"/>
    <mergeCell ref="O193:Q193"/>
    <mergeCell ref="R193:U193"/>
    <mergeCell ref="V193:AA193"/>
    <mergeCell ref="A187:F187"/>
    <mergeCell ref="G187:K187"/>
    <mergeCell ref="L187:P187"/>
    <mergeCell ref="Q187:T187"/>
    <mergeCell ref="U187:AA187"/>
    <mergeCell ref="AB187:AG187"/>
    <mergeCell ref="AH187:AJ187"/>
    <mergeCell ref="AK187:AM187"/>
    <mergeCell ref="AB193:AH193"/>
    <mergeCell ref="AI193:AM193"/>
    <mergeCell ref="B193:E193"/>
    <mergeCell ref="AG194:AH194"/>
    <mergeCell ref="AI194:AK194"/>
    <mergeCell ref="AL194:AM194"/>
    <mergeCell ref="B195:E195"/>
    <mergeCell ref="F195:I195"/>
    <mergeCell ref="J195:N195"/>
    <mergeCell ref="O195:Q195"/>
    <mergeCell ref="AE185:AF185"/>
    <mergeCell ref="AH185:AI185"/>
    <mergeCell ref="AK185:AL185"/>
    <mergeCell ref="B186:F186"/>
    <mergeCell ref="G186:K186"/>
    <mergeCell ref="L186:P186"/>
    <mergeCell ref="Q186:T186"/>
    <mergeCell ref="AE186:AF186"/>
    <mergeCell ref="B185:F185"/>
    <mergeCell ref="G185:K185"/>
    <mergeCell ref="L185:P185"/>
    <mergeCell ref="Q185:T185"/>
    <mergeCell ref="AH186:AI186"/>
    <mergeCell ref="AK186:AL186"/>
    <mergeCell ref="AB186:AD186"/>
    <mergeCell ref="AB185:AD185"/>
    <mergeCell ref="U186:AA186"/>
    <mergeCell ref="U185:AA185"/>
    <mergeCell ref="B184:F184"/>
    <mergeCell ref="G184:K184"/>
    <mergeCell ref="L184:P184"/>
    <mergeCell ref="Q184:T184"/>
    <mergeCell ref="AE184:AF184"/>
    <mergeCell ref="AH184:AI184"/>
    <mergeCell ref="AK184:AL184"/>
    <mergeCell ref="AB184:AD184"/>
    <mergeCell ref="U184:AA184"/>
    <mergeCell ref="B183:F183"/>
    <mergeCell ref="G183:K183"/>
    <mergeCell ref="L183:P183"/>
    <mergeCell ref="Q183:T183"/>
    <mergeCell ref="AE183:AF183"/>
    <mergeCell ref="AH183:AI183"/>
    <mergeCell ref="AK183:AL183"/>
    <mergeCell ref="AB183:AD183"/>
    <mergeCell ref="U183:AA183"/>
    <mergeCell ref="AE181:AF181"/>
    <mergeCell ref="AH181:AI181"/>
    <mergeCell ref="AK181:AL181"/>
    <mergeCell ref="B182:F182"/>
    <mergeCell ref="G182:K182"/>
    <mergeCell ref="L182:P182"/>
    <mergeCell ref="Q182:T182"/>
    <mergeCell ref="AE182:AF182"/>
    <mergeCell ref="B181:F181"/>
    <mergeCell ref="G181:K181"/>
    <mergeCell ref="L181:P181"/>
    <mergeCell ref="Q181:T181"/>
    <mergeCell ref="AH182:AI182"/>
    <mergeCell ref="AK182:AL182"/>
    <mergeCell ref="AB182:AD182"/>
    <mergeCell ref="AB181:AD181"/>
    <mergeCell ref="U182:AA182"/>
    <mergeCell ref="U181:AA181"/>
    <mergeCell ref="B180:F180"/>
    <mergeCell ref="G180:K180"/>
    <mergeCell ref="L180:P180"/>
    <mergeCell ref="Q180:T180"/>
    <mergeCell ref="AE180:AF180"/>
    <mergeCell ref="AH180:AI180"/>
    <mergeCell ref="AK180:AL180"/>
    <mergeCell ref="AB180:AD180"/>
    <mergeCell ref="U180:AA180"/>
    <mergeCell ref="AH178:AI178"/>
    <mergeCell ref="AK178:AL178"/>
    <mergeCell ref="B179:F179"/>
    <mergeCell ref="G179:K179"/>
    <mergeCell ref="L179:P179"/>
    <mergeCell ref="Q179:T179"/>
    <mergeCell ref="AE179:AF179"/>
    <mergeCell ref="AH179:AI179"/>
    <mergeCell ref="AK179:AL179"/>
    <mergeCell ref="B178:F178"/>
    <mergeCell ref="G178:K178"/>
    <mergeCell ref="L178:P178"/>
    <mergeCell ref="Q178:T178"/>
    <mergeCell ref="AE178:AF178"/>
    <mergeCell ref="AB179:AD179"/>
    <mergeCell ref="AB178:AD178"/>
    <mergeCell ref="U179:AA179"/>
    <mergeCell ref="U178:AA178"/>
    <mergeCell ref="B177:F177"/>
    <mergeCell ref="G177:K177"/>
    <mergeCell ref="L177:P177"/>
    <mergeCell ref="Q177:T177"/>
    <mergeCell ref="B176:F176"/>
    <mergeCell ref="G176:K176"/>
    <mergeCell ref="L176:P176"/>
    <mergeCell ref="Q176:T176"/>
    <mergeCell ref="U176:AA176"/>
    <mergeCell ref="U177:AA177"/>
    <mergeCell ref="AH176:AJ176"/>
    <mergeCell ref="AK176:AM176"/>
    <mergeCell ref="AE177:AF177"/>
    <mergeCell ref="AH177:AI177"/>
    <mergeCell ref="AK177:AL177"/>
    <mergeCell ref="AB171:AD171"/>
    <mergeCell ref="AE171:AF171"/>
    <mergeCell ref="AG171:AH171"/>
    <mergeCell ref="AI171:AK171"/>
    <mergeCell ref="AL171:AM171"/>
    <mergeCell ref="AB172:AH172"/>
    <mergeCell ref="AI172:AM172"/>
    <mergeCell ref="AB177:AD177"/>
    <mergeCell ref="AB176:AG176"/>
    <mergeCell ref="A172:I172"/>
    <mergeCell ref="J172:N172"/>
    <mergeCell ref="O172:Q172"/>
    <mergeCell ref="R172:U172"/>
    <mergeCell ref="V172:AA172"/>
    <mergeCell ref="B171:E171"/>
    <mergeCell ref="F171:I171"/>
    <mergeCell ref="J171:N171"/>
    <mergeCell ref="O171:Q171"/>
    <mergeCell ref="R171:U171"/>
    <mergeCell ref="V171:AA171"/>
    <mergeCell ref="AE170:AF170"/>
    <mergeCell ref="AG170:AH170"/>
    <mergeCell ref="AI170:AK170"/>
    <mergeCell ref="AL170:AM170"/>
    <mergeCell ref="AB169:AD169"/>
    <mergeCell ref="AE169:AF169"/>
    <mergeCell ref="AG169:AH169"/>
    <mergeCell ref="AI169:AK169"/>
    <mergeCell ref="AL169:AM169"/>
    <mergeCell ref="AE168:AF168"/>
    <mergeCell ref="AG168:AH168"/>
    <mergeCell ref="AI168:AK168"/>
    <mergeCell ref="AL168:AM168"/>
    <mergeCell ref="B169:E169"/>
    <mergeCell ref="F169:I169"/>
    <mergeCell ref="J169:N169"/>
    <mergeCell ref="O169:Q169"/>
    <mergeCell ref="R169:U169"/>
    <mergeCell ref="V169:AA169"/>
    <mergeCell ref="B168:E168"/>
    <mergeCell ref="F168:I168"/>
    <mergeCell ref="J168:N168"/>
    <mergeCell ref="O168:Q168"/>
    <mergeCell ref="R168:U168"/>
    <mergeCell ref="V168:AA168"/>
    <mergeCell ref="AB168:AD168"/>
    <mergeCell ref="B170:E170"/>
    <mergeCell ref="F170:I170"/>
    <mergeCell ref="J170:N170"/>
    <mergeCell ref="O170:Q170"/>
    <mergeCell ref="R170:U170"/>
    <mergeCell ref="V170:AA170"/>
    <mergeCell ref="AB170:AD170"/>
    <mergeCell ref="AB166:AH166"/>
    <mergeCell ref="AI166:AM166"/>
    <mergeCell ref="B167:E167"/>
    <mergeCell ref="F167:I167"/>
    <mergeCell ref="J167:N167"/>
    <mergeCell ref="O167:Q167"/>
    <mergeCell ref="R167:U167"/>
    <mergeCell ref="V167:AA167"/>
    <mergeCell ref="AB167:AD167"/>
    <mergeCell ref="AE167:AF167"/>
    <mergeCell ref="B166:E166"/>
    <mergeCell ref="F166:I166"/>
    <mergeCell ref="J166:N166"/>
    <mergeCell ref="O166:Q166"/>
    <mergeCell ref="R166:U166"/>
    <mergeCell ref="V166:AA166"/>
    <mergeCell ref="AG167:AH167"/>
    <mergeCell ref="AI167:AK167"/>
    <mergeCell ref="AL167:AM167"/>
    <mergeCell ref="AC130:AD130"/>
    <mergeCell ref="AE130:AF130"/>
    <mergeCell ref="AH130:AI130"/>
    <mergeCell ref="AK130:AL130"/>
    <mergeCell ref="A136:AM145"/>
    <mergeCell ref="A149:AM161"/>
    <mergeCell ref="AC128:AD128"/>
    <mergeCell ref="AE128:AF128"/>
    <mergeCell ref="AH128:AI128"/>
    <mergeCell ref="AK128:AL128"/>
    <mergeCell ref="L130:M130"/>
    <mergeCell ref="N130:O130"/>
    <mergeCell ref="Q130:R130"/>
    <mergeCell ref="T130:U130"/>
    <mergeCell ref="W130:X130"/>
    <mergeCell ref="Y130:AB130"/>
    <mergeCell ref="L128:M128"/>
    <mergeCell ref="N128:O128"/>
    <mergeCell ref="Q128:R128"/>
    <mergeCell ref="T128:U128"/>
    <mergeCell ref="W128:X128"/>
    <mergeCell ref="Y128:AB128"/>
    <mergeCell ref="AE119:AH119"/>
    <mergeCell ref="AI119:AM119"/>
    <mergeCell ref="AI120:AK121"/>
    <mergeCell ref="AL120:AM121"/>
    <mergeCell ref="K123:AE123"/>
    <mergeCell ref="K124:AE124"/>
    <mergeCell ref="AH124:AL124"/>
    <mergeCell ref="AA118:AD118"/>
    <mergeCell ref="AE118:AH118"/>
    <mergeCell ref="AI118:AM118"/>
    <mergeCell ref="A119:F119"/>
    <mergeCell ref="G119:J119"/>
    <mergeCell ref="K119:N119"/>
    <mergeCell ref="O119:R119"/>
    <mergeCell ref="S119:V119"/>
    <mergeCell ref="W119:Z119"/>
    <mergeCell ref="AA119:AD119"/>
    <mergeCell ref="B118:F118"/>
    <mergeCell ref="G118:J118"/>
    <mergeCell ref="K118:N118"/>
    <mergeCell ref="O118:R118"/>
    <mergeCell ref="S118:V118"/>
    <mergeCell ref="W118:Z118"/>
    <mergeCell ref="B117:F117"/>
    <mergeCell ref="G117:J117"/>
    <mergeCell ref="K117:N117"/>
    <mergeCell ref="O117:R117"/>
    <mergeCell ref="S117:V117"/>
    <mergeCell ref="W117:Z117"/>
    <mergeCell ref="AA117:AD117"/>
    <mergeCell ref="AE117:AH117"/>
    <mergeCell ref="AI117:AM117"/>
    <mergeCell ref="B116:F116"/>
    <mergeCell ref="G116:J116"/>
    <mergeCell ref="K116:N116"/>
    <mergeCell ref="O116:R116"/>
    <mergeCell ref="S116:V116"/>
    <mergeCell ref="W116:Z116"/>
    <mergeCell ref="AA116:AD116"/>
    <mergeCell ref="AE116:AH116"/>
    <mergeCell ref="AI116:AM116"/>
    <mergeCell ref="AA114:AD114"/>
    <mergeCell ref="AE114:AH114"/>
    <mergeCell ref="AI114:AM114"/>
    <mergeCell ref="B115:F115"/>
    <mergeCell ref="G115:J115"/>
    <mergeCell ref="K115:N115"/>
    <mergeCell ref="O115:R115"/>
    <mergeCell ref="S115:V115"/>
    <mergeCell ref="W115:Z115"/>
    <mergeCell ref="AA115:AD115"/>
    <mergeCell ref="B114:F114"/>
    <mergeCell ref="G114:J114"/>
    <mergeCell ref="K114:N114"/>
    <mergeCell ref="O114:R114"/>
    <mergeCell ref="S114:V114"/>
    <mergeCell ref="W114:Z114"/>
    <mergeCell ref="AE115:AH115"/>
    <mergeCell ref="AI115:AM115"/>
    <mergeCell ref="AI112:AM113"/>
    <mergeCell ref="G113:J113"/>
    <mergeCell ref="K113:N113"/>
    <mergeCell ref="O113:R113"/>
    <mergeCell ref="S113:V113"/>
    <mergeCell ref="W113:Z113"/>
    <mergeCell ref="AA113:AD113"/>
    <mergeCell ref="AE113:AH113"/>
    <mergeCell ref="S109:T109"/>
    <mergeCell ref="AB109:AB110"/>
    <mergeCell ref="AC109:AD110"/>
    <mergeCell ref="G110:H110"/>
    <mergeCell ref="S110:T110"/>
    <mergeCell ref="A112:A113"/>
    <mergeCell ref="B112:F113"/>
    <mergeCell ref="G112:V112"/>
    <mergeCell ref="W112:AH112"/>
    <mergeCell ref="S107:T107"/>
    <mergeCell ref="AB107:AB108"/>
    <mergeCell ref="AC107:AD108"/>
    <mergeCell ref="G108:H108"/>
    <mergeCell ref="S108:T108"/>
    <mergeCell ref="A109:A110"/>
    <mergeCell ref="B109:F110"/>
    <mergeCell ref="G109:H109"/>
    <mergeCell ref="P109:P110"/>
    <mergeCell ref="Q109:R110"/>
    <mergeCell ref="P105:P106"/>
    <mergeCell ref="Q105:R106"/>
    <mergeCell ref="S105:T105"/>
    <mergeCell ref="AB105:AB106"/>
    <mergeCell ref="AC105:AD106"/>
    <mergeCell ref="G106:H106"/>
    <mergeCell ref="S106:T106"/>
    <mergeCell ref="A107:A108"/>
    <mergeCell ref="B107:F108"/>
    <mergeCell ref="G107:H107"/>
    <mergeCell ref="P107:P108"/>
    <mergeCell ref="Q107:R108"/>
    <mergeCell ref="AB101:AB102"/>
    <mergeCell ref="AC101:AD102"/>
    <mergeCell ref="G102:H102"/>
    <mergeCell ref="S102:T102"/>
    <mergeCell ref="AF102:AM110"/>
    <mergeCell ref="A103:A104"/>
    <mergeCell ref="B103:F104"/>
    <mergeCell ref="G103:H103"/>
    <mergeCell ref="P103:P104"/>
    <mergeCell ref="Q103:R104"/>
    <mergeCell ref="A101:A102"/>
    <mergeCell ref="B101:F102"/>
    <mergeCell ref="G101:H101"/>
    <mergeCell ref="P101:P102"/>
    <mergeCell ref="Q101:R102"/>
    <mergeCell ref="S101:T101"/>
    <mergeCell ref="S103:T103"/>
    <mergeCell ref="AB103:AB104"/>
    <mergeCell ref="AC103:AD104"/>
    <mergeCell ref="G104:H104"/>
    <mergeCell ref="S104:T104"/>
    <mergeCell ref="A105:A106"/>
    <mergeCell ref="B105:F106"/>
    <mergeCell ref="G105:H105"/>
    <mergeCell ref="A82:AK82"/>
    <mergeCell ref="A87:AK87"/>
    <mergeCell ref="A91:AK91"/>
    <mergeCell ref="B100:F100"/>
    <mergeCell ref="G100:R100"/>
    <mergeCell ref="S100:AD100"/>
    <mergeCell ref="A73:E73"/>
    <mergeCell ref="F73:J73"/>
    <mergeCell ref="K73:AM73"/>
    <mergeCell ref="A74:E74"/>
    <mergeCell ref="F74:J74"/>
    <mergeCell ref="K74:AM74"/>
    <mergeCell ref="A71:E71"/>
    <mergeCell ref="F71:J71"/>
    <mergeCell ref="K71:AM71"/>
    <mergeCell ref="A72:E72"/>
    <mergeCell ref="F72:J72"/>
    <mergeCell ref="K72:AM72"/>
    <mergeCell ref="A69:E69"/>
    <mergeCell ref="F69:J69"/>
    <mergeCell ref="K69:AM69"/>
    <mergeCell ref="A70:E70"/>
    <mergeCell ref="F70:J70"/>
    <mergeCell ref="K70:AM70"/>
    <mergeCell ref="A67:E67"/>
    <mergeCell ref="F67:J67"/>
    <mergeCell ref="K67:AM67"/>
    <mergeCell ref="A68:E68"/>
    <mergeCell ref="F68:J68"/>
    <mergeCell ref="K68:AM68"/>
    <mergeCell ref="A65:E65"/>
    <mergeCell ref="F65:J65"/>
    <mergeCell ref="K65:AM65"/>
    <mergeCell ref="A66:E66"/>
    <mergeCell ref="F66:J66"/>
    <mergeCell ref="K66:AM66"/>
    <mergeCell ref="A63:E63"/>
    <mergeCell ref="F63:J63"/>
    <mergeCell ref="K63:AM63"/>
    <mergeCell ref="A64:E64"/>
    <mergeCell ref="F64:J64"/>
    <mergeCell ref="K64:AM64"/>
    <mergeCell ref="H58:J58"/>
    <mergeCell ref="K58:AE58"/>
    <mergeCell ref="AF58:AM58"/>
    <mergeCell ref="C59:AM60"/>
    <mergeCell ref="A61:E61"/>
    <mergeCell ref="A62:E62"/>
    <mergeCell ref="F62:J62"/>
    <mergeCell ref="K62:AM62"/>
    <mergeCell ref="A55:E55"/>
    <mergeCell ref="F55:J55"/>
    <mergeCell ref="K55:AM55"/>
    <mergeCell ref="W57:Z57"/>
    <mergeCell ref="AA57:AC57"/>
    <mergeCell ref="AD57:AE57"/>
    <mergeCell ref="AF57:AH57"/>
    <mergeCell ref="AI57:AK57"/>
    <mergeCell ref="AL57:AM57"/>
    <mergeCell ref="A53:E53"/>
    <mergeCell ref="F53:J53"/>
    <mergeCell ref="K53:AM53"/>
    <mergeCell ref="A54:E54"/>
    <mergeCell ref="F54:J54"/>
    <mergeCell ref="K54:AM54"/>
    <mergeCell ref="A51:E51"/>
    <mergeCell ref="F51:J51"/>
    <mergeCell ref="K51:AM51"/>
    <mergeCell ref="A52:E52"/>
    <mergeCell ref="F52:J52"/>
    <mergeCell ref="K52:AM52"/>
    <mergeCell ref="A47:E47"/>
    <mergeCell ref="F47:J47"/>
    <mergeCell ref="K47:AM47"/>
    <mergeCell ref="A48:E48"/>
    <mergeCell ref="F48:J48"/>
    <mergeCell ref="K48:AM48"/>
    <mergeCell ref="A45:E45"/>
    <mergeCell ref="F45:J45"/>
    <mergeCell ref="K45:AM45"/>
    <mergeCell ref="A46:E46"/>
    <mergeCell ref="F46:J46"/>
    <mergeCell ref="K46:AM46"/>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C16:AM23"/>
    <mergeCell ref="A25:E25"/>
    <mergeCell ref="F25:J25"/>
    <mergeCell ref="K25:AM25"/>
    <mergeCell ref="A26:E26"/>
    <mergeCell ref="F26:J26"/>
    <mergeCell ref="K26:AM26"/>
    <mergeCell ref="AB14:AC14"/>
    <mergeCell ref="AD14:AH14"/>
    <mergeCell ref="AI14:AK14"/>
    <mergeCell ref="AL14:AM14"/>
    <mergeCell ref="H15:J15"/>
    <mergeCell ref="K15:AC15"/>
    <mergeCell ref="AD15:AM15"/>
    <mergeCell ref="S8:Y8"/>
    <mergeCell ref="AG8:AM8"/>
    <mergeCell ref="L9:AM9"/>
    <mergeCell ref="A10:H12"/>
    <mergeCell ref="A14:J14"/>
    <mergeCell ref="K14:N14"/>
    <mergeCell ref="O14:Q14"/>
    <mergeCell ref="R14:S14"/>
    <mergeCell ref="T14:X14"/>
    <mergeCell ref="Y14:AA14"/>
    <mergeCell ref="AQ5:AU5"/>
    <mergeCell ref="B6:K7"/>
    <mergeCell ref="Q6:R6"/>
    <mergeCell ref="T6:V6"/>
    <mergeCell ref="AU6:AU7"/>
    <mergeCell ref="L7:AM7"/>
    <mergeCell ref="A3:A9"/>
    <mergeCell ref="L3:AF3"/>
    <mergeCell ref="AG3:AM3"/>
    <mergeCell ref="L4:AF4"/>
    <mergeCell ref="AG4:AM4"/>
    <mergeCell ref="AQ4:AU4"/>
    <mergeCell ref="L5:AB5"/>
    <mergeCell ref="AC5:AF5"/>
    <mergeCell ref="AG5:AK5"/>
    <mergeCell ref="AL5:AM5"/>
  </mergeCells>
  <phoneticPr fontId="4"/>
  <dataValidations count="12">
    <dataValidation type="list" allowBlank="1" showInputMessage="1" showErrorMessage="1" sqref="B212:E216" xr:uid="{C20F2A0D-189E-4D91-AED7-C5D213F8DC1A}">
      <formula1>$A$309:$A$310</formula1>
    </dataValidation>
    <dataValidation type="list" allowBlank="1" showInputMessage="1" showErrorMessage="1" sqref="B177:F186" xr:uid="{BA8442BC-7F64-4D1D-AB0A-C70B1B900E8D}">
      <formula1>$A$285:$A$297</formula1>
    </dataValidation>
    <dataValidation type="list" allowBlank="1" showInputMessage="1" showErrorMessage="1" sqref="B194:E196 B167:E171" xr:uid="{798AB173-56BD-41BD-B496-2BF1B5BC77BC}">
      <formula1>$A$284:$A$285</formula1>
    </dataValidation>
    <dataValidation type="whole" allowBlank="1" showInputMessage="1" showErrorMessage="1" error="15日以上の日数は補助対象外となるため、入力できません。" sqref="AB101:AB110" xr:uid="{99083889-2765-418C-8FFC-BAD6A2FFD6AC}">
      <formula1>0</formula1>
      <formula2>14</formula2>
    </dataValidation>
    <dataValidation type="list" allowBlank="1" showInputMessage="1" showErrorMessage="1" sqref="H58:J58" xr:uid="{6B553A20-3572-4832-A0CD-35B7F6F975E5}">
      <formula1>$A$281:$A$282</formula1>
    </dataValidation>
    <dataValidation type="list" allowBlank="1" showInputMessage="1" showErrorMessage="1" sqref="H15:J15" xr:uid="{5253CCAF-23F7-4693-97C7-A491F5951ECC}">
      <formula1>$A$275:$A$280</formula1>
    </dataValidation>
    <dataValidation imeMode="halfAlpha" allowBlank="1" showInputMessage="1" showErrorMessage="1" sqref="S57:V57 AD56:AH56 S56:X56 J56:N57 AM56" xr:uid="{0E9A14E1-C593-47C3-99EC-843B52218208}"/>
    <dataValidation type="list" allowBlank="1" showInputMessage="1" showErrorMessage="1" sqref="AG194:AG196 AG212:AG216 AG167:AH171" xr:uid="{6BF6C123-91AE-45F3-B27B-8CBEB29FCDEE}">
      <formula1>$A$316:$A$319</formula1>
    </dataValidation>
    <dataValidation type="list" allowBlank="1" showInputMessage="1" showErrorMessage="1" sqref="V194:V196 V167:V171 V212:V216" xr:uid="{A71E00D6-A88B-4A48-AA5F-7E922DFDE797}">
      <formula1>INDIRECT(+B167)</formula1>
    </dataValidation>
    <dataValidation type="list" allowBlank="1" showInputMessage="1" showErrorMessage="1" sqref="B202:F204" xr:uid="{DB5B99D3-322A-45B5-9C3D-58690A359F48}">
      <formula1>$A$301:$A$307</formula1>
    </dataValidation>
    <dataValidation type="list" allowBlank="1" showInputMessage="1" showErrorMessage="1" sqref="B222:F226" xr:uid="{B4F8D597-E469-45A3-A377-369BBED957F3}">
      <formula1>$A$312:$A$314</formula1>
    </dataValidation>
    <dataValidation type="list" allowBlank="1" showInputMessage="1" showErrorMessage="1" sqref="L5:AB5" xr:uid="{75E593F2-3B22-4D32-B590-CFBB4CACC82C}">
      <formula1>$A$224:$A$258</formula1>
    </dataValidation>
  </dataValidations>
  <printOptions horizontalCentered="1"/>
  <pageMargins left="0.19685039370078741" right="0.19685039370078741" top="0.43307086614173229" bottom="3.937007874015748E-2" header="0.51181102362204722" footer="0"/>
  <pageSetup paperSize="9" fitToHeight="0" orientation="portrait" cellComments="asDisplayed" r:id="rId1"/>
  <headerFooter alignWithMargins="0">
    <oddFooter>&amp;C&amp;P / &amp;N ページ</oddFooter>
  </headerFooter>
  <rowBreaks count="3" manualBreakCount="3">
    <brk id="56" max="39" man="1"/>
    <brk id="122" max="39" man="1"/>
    <brk id="188" max="3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918F-5EED-4A84-B485-C6660D801958}">
  <sheetPr>
    <tabColor rgb="FFFF0000"/>
    <pageSetUpPr fitToPage="1"/>
  </sheetPr>
  <dimension ref="A1:BO327"/>
  <sheetViews>
    <sheetView showGridLines="0" view="pageBreakPreview" zoomScale="160" zoomScaleNormal="130" zoomScaleSheetLayoutView="160" workbookViewId="0">
      <selection activeCell="AQ154" sqref="AQ154"/>
    </sheetView>
  </sheetViews>
  <sheetFormatPr defaultColWidth="2.26953125" defaultRowHeight="13"/>
  <cols>
    <col min="1" max="1" width="2.26953125" style="12" customWidth="1"/>
    <col min="2" max="5" width="2.36328125" style="12" customWidth="1"/>
    <col min="6" max="7" width="2.36328125" style="12" bestFit="1" customWidth="1"/>
    <col min="8" max="23" width="2.26953125" style="12"/>
    <col min="24" max="24" width="2.26953125" style="12" customWidth="1"/>
    <col min="25" max="40" width="2.26953125" style="12"/>
    <col min="41" max="41" width="6.26953125" style="100" customWidth="1"/>
    <col min="42" max="42" width="2.6328125" style="129" customWidth="1"/>
    <col min="43" max="48" width="2.26953125" style="12" customWidth="1"/>
    <col min="49" max="16384" width="2.26953125" style="12"/>
  </cols>
  <sheetData>
    <row r="1" spans="1:47" s="76" customFormat="1">
      <c r="A1" s="102" t="s">
        <v>435</v>
      </c>
      <c r="AO1" s="100"/>
      <c r="AP1" s="103"/>
    </row>
    <row r="3" spans="1:47" s="14" customFormat="1" ht="12" customHeight="1">
      <c r="A3" s="476" t="s">
        <v>149</v>
      </c>
      <c r="B3" s="19" t="s">
        <v>0</v>
      </c>
      <c r="C3" s="20"/>
      <c r="D3" s="20"/>
      <c r="E3" s="21"/>
      <c r="F3" s="21"/>
      <c r="G3" s="21"/>
      <c r="H3" s="21"/>
      <c r="I3" s="21"/>
      <c r="J3" s="21"/>
      <c r="K3" s="22"/>
      <c r="L3" s="619"/>
      <c r="M3" s="620"/>
      <c r="N3" s="620"/>
      <c r="O3" s="620"/>
      <c r="P3" s="620"/>
      <c r="Q3" s="620"/>
      <c r="R3" s="620"/>
      <c r="S3" s="620"/>
      <c r="T3" s="620"/>
      <c r="U3" s="620"/>
      <c r="V3" s="620"/>
      <c r="W3" s="620"/>
      <c r="X3" s="620"/>
      <c r="Y3" s="620"/>
      <c r="Z3" s="620"/>
      <c r="AA3" s="620"/>
      <c r="AB3" s="620"/>
      <c r="AC3" s="620"/>
      <c r="AD3" s="620"/>
      <c r="AE3" s="620"/>
      <c r="AF3" s="621"/>
      <c r="AG3" s="622" t="s">
        <v>65</v>
      </c>
      <c r="AH3" s="550"/>
      <c r="AI3" s="550"/>
      <c r="AJ3" s="550"/>
      <c r="AK3" s="550"/>
      <c r="AL3" s="550"/>
      <c r="AM3" s="551"/>
      <c r="AO3" s="100"/>
      <c r="AP3" s="104"/>
    </row>
    <row r="4" spans="1:47" s="14" customFormat="1" ht="20.25" customHeight="1">
      <c r="A4" s="477"/>
      <c r="B4" s="440" t="s">
        <v>150</v>
      </c>
      <c r="C4" s="24"/>
      <c r="D4" s="24"/>
      <c r="E4" s="441"/>
      <c r="F4" s="441"/>
      <c r="G4" s="441"/>
      <c r="H4" s="441"/>
      <c r="I4" s="441"/>
      <c r="J4" s="441"/>
      <c r="K4" s="442"/>
      <c r="L4" s="616"/>
      <c r="M4" s="617"/>
      <c r="N4" s="617"/>
      <c r="O4" s="617"/>
      <c r="P4" s="617"/>
      <c r="Q4" s="617"/>
      <c r="R4" s="617"/>
      <c r="S4" s="617"/>
      <c r="T4" s="617"/>
      <c r="U4" s="617"/>
      <c r="V4" s="617"/>
      <c r="W4" s="617"/>
      <c r="X4" s="617"/>
      <c r="Y4" s="617"/>
      <c r="Z4" s="617"/>
      <c r="AA4" s="617"/>
      <c r="AB4" s="617"/>
      <c r="AC4" s="617"/>
      <c r="AD4" s="617"/>
      <c r="AE4" s="617"/>
      <c r="AF4" s="618"/>
      <c r="AG4" s="623"/>
      <c r="AH4" s="624"/>
      <c r="AI4" s="624"/>
      <c r="AJ4" s="624"/>
      <c r="AK4" s="624"/>
      <c r="AL4" s="624"/>
      <c r="AM4" s="625"/>
      <c r="AO4" s="100"/>
      <c r="AP4" s="104"/>
      <c r="AQ4" s="607"/>
      <c r="AR4" s="607"/>
      <c r="AS4" s="607"/>
      <c r="AT4" s="607"/>
      <c r="AU4" s="607"/>
    </row>
    <row r="5" spans="1:47" s="14" customFormat="1" ht="20.25" customHeight="1">
      <c r="A5" s="477"/>
      <c r="B5" s="105" t="s">
        <v>72</v>
      </c>
      <c r="C5" s="437"/>
      <c r="D5" s="437"/>
      <c r="E5" s="18"/>
      <c r="F5" s="18"/>
      <c r="G5" s="18"/>
      <c r="H5" s="18"/>
      <c r="I5" s="18"/>
      <c r="J5" s="18"/>
      <c r="K5" s="106"/>
      <c r="L5" s="626"/>
      <c r="M5" s="627"/>
      <c r="N5" s="627"/>
      <c r="O5" s="627"/>
      <c r="P5" s="627"/>
      <c r="Q5" s="627"/>
      <c r="R5" s="627"/>
      <c r="S5" s="627"/>
      <c r="T5" s="627"/>
      <c r="U5" s="627"/>
      <c r="V5" s="627"/>
      <c r="W5" s="627"/>
      <c r="X5" s="627"/>
      <c r="Y5" s="627"/>
      <c r="Z5" s="627"/>
      <c r="AA5" s="627"/>
      <c r="AB5" s="628"/>
      <c r="AC5" s="629" t="s">
        <v>66</v>
      </c>
      <c r="AD5" s="630"/>
      <c r="AE5" s="630"/>
      <c r="AF5" s="631"/>
      <c r="AG5" s="632"/>
      <c r="AH5" s="632"/>
      <c r="AI5" s="632"/>
      <c r="AJ5" s="632"/>
      <c r="AK5" s="632"/>
      <c r="AL5" s="540" t="s">
        <v>67</v>
      </c>
      <c r="AM5" s="541"/>
      <c r="AO5" s="100"/>
      <c r="AP5" s="104"/>
      <c r="AQ5" s="607"/>
      <c r="AR5" s="607"/>
      <c r="AS5" s="607"/>
      <c r="AT5" s="607"/>
      <c r="AU5" s="607"/>
    </row>
    <row r="6" spans="1:47" s="14" customFormat="1" ht="13.5" customHeight="1">
      <c r="A6" s="477"/>
      <c r="B6" s="608" t="s">
        <v>151</v>
      </c>
      <c r="C6" s="609"/>
      <c r="D6" s="609"/>
      <c r="E6" s="609"/>
      <c r="F6" s="609"/>
      <c r="G6" s="609"/>
      <c r="H6" s="609"/>
      <c r="I6" s="609"/>
      <c r="J6" s="609"/>
      <c r="K6" s="610"/>
      <c r="L6" s="438" t="s">
        <v>5</v>
      </c>
      <c r="M6" s="438"/>
      <c r="N6" s="438"/>
      <c r="O6" s="438"/>
      <c r="P6" s="438"/>
      <c r="Q6" s="614"/>
      <c r="R6" s="614"/>
      <c r="S6" s="438" t="s">
        <v>6</v>
      </c>
      <c r="T6" s="614"/>
      <c r="U6" s="614"/>
      <c r="V6" s="614"/>
      <c r="W6" s="438" t="s">
        <v>7</v>
      </c>
      <c r="X6" s="438"/>
      <c r="Y6" s="438"/>
      <c r="Z6" s="438"/>
      <c r="AA6" s="438"/>
      <c r="AB6" s="438"/>
      <c r="AC6" s="107" t="s">
        <v>68</v>
      </c>
      <c r="AD6" s="438"/>
      <c r="AE6" s="438"/>
      <c r="AF6" s="438"/>
      <c r="AG6" s="438"/>
      <c r="AH6" s="438"/>
      <c r="AI6" s="438"/>
      <c r="AJ6" s="438"/>
      <c r="AK6" s="438"/>
      <c r="AL6" s="438"/>
      <c r="AM6" s="439"/>
      <c r="AO6" s="100"/>
      <c r="AP6" s="104"/>
      <c r="AU6" s="615"/>
    </row>
    <row r="7" spans="1:47" s="14" customFormat="1" ht="20.25" customHeight="1">
      <c r="A7" s="477"/>
      <c r="B7" s="611"/>
      <c r="C7" s="612"/>
      <c r="D7" s="612"/>
      <c r="E7" s="612"/>
      <c r="F7" s="612"/>
      <c r="G7" s="612"/>
      <c r="H7" s="612"/>
      <c r="I7" s="612"/>
      <c r="J7" s="612"/>
      <c r="K7" s="613"/>
      <c r="L7" s="616"/>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8"/>
      <c r="AO7" s="100"/>
      <c r="AP7" s="104"/>
      <c r="AU7" s="615"/>
    </row>
    <row r="8" spans="1:47" s="14" customFormat="1" ht="20.25" customHeight="1">
      <c r="A8" s="477"/>
      <c r="B8" s="27" t="s">
        <v>8</v>
      </c>
      <c r="C8" s="436"/>
      <c r="D8" s="436"/>
      <c r="E8" s="28"/>
      <c r="F8" s="28"/>
      <c r="G8" s="28"/>
      <c r="H8" s="28"/>
      <c r="I8" s="28"/>
      <c r="J8" s="28"/>
      <c r="K8" s="28"/>
      <c r="L8" s="27" t="s">
        <v>9</v>
      </c>
      <c r="M8" s="28"/>
      <c r="N8" s="28"/>
      <c r="O8" s="28"/>
      <c r="P8" s="28"/>
      <c r="Q8" s="28"/>
      <c r="R8" s="29"/>
      <c r="S8" s="647"/>
      <c r="T8" s="648"/>
      <c r="U8" s="648"/>
      <c r="V8" s="648"/>
      <c r="W8" s="648"/>
      <c r="X8" s="648"/>
      <c r="Y8" s="649"/>
      <c r="Z8" s="27" t="s">
        <v>60</v>
      </c>
      <c r="AA8" s="28"/>
      <c r="AB8" s="28"/>
      <c r="AC8" s="28"/>
      <c r="AD8" s="28"/>
      <c r="AE8" s="28"/>
      <c r="AF8" s="29"/>
      <c r="AG8" s="650"/>
      <c r="AH8" s="651"/>
      <c r="AI8" s="651"/>
      <c r="AJ8" s="651"/>
      <c r="AK8" s="651"/>
      <c r="AL8" s="651"/>
      <c r="AM8" s="652"/>
      <c r="AO8" s="100"/>
      <c r="AP8" s="104"/>
    </row>
    <row r="9" spans="1:47" s="14" customFormat="1" ht="20.25" customHeight="1">
      <c r="A9" s="478"/>
      <c r="B9" s="27" t="s">
        <v>38</v>
      </c>
      <c r="C9" s="436"/>
      <c r="D9" s="436"/>
      <c r="E9" s="28"/>
      <c r="F9" s="28"/>
      <c r="G9" s="28"/>
      <c r="H9" s="28"/>
      <c r="I9" s="28"/>
      <c r="J9" s="28"/>
      <c r="K9" s="28"/>
      <c r="L9" s="647"/>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9"/>
      <c r="AO9" s="100"/>
      <c r="AP9" s="104"/>
    </row>
    <row r="10" spans="1:47" s="14" customFormat="1" ht="18" customHeight="1">
      <c r="A10" s="653" t="s">
        <v>98</v>
      </c>
      <c r="B10" s="654"/>
      <c r="C10" s="654"/>
      <c r="D10" s="654"/>
      <c r="E10" s="654"/>
      <c r="F10" s="654"/>
      <c r="G10" s="654"/>
      <c r="H10" s="655"/>
      <c r="I10" s="108" t="str">
        <f>IF(OR(Y14&gt;0,AI14&gt;0),"✔","")</f>
        <v/>
      </c>
      <c r="J10" s="109" t="s">
        <v>184</v>
      </c>
      <c r="K10" s="438"/>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c r="AO10" s="100"/>
      <c r="AP10" s="104"/>
    </row>
    <row r="11" spans="1:47" s="14" customFormat="1" ht="18" customHeight="1">
      <c r="A11" s="656"/>
      <c r="B11" s="615"/>
      <c r="C11" s="615"/>
      <c r="D11" s="615"/>
      <c r="E11" s="615"/>
      <c r="F11" s="615"/>
      <c r="G11" s="615"/>
      <c r="H11" s="657"/>
      <c r="I11" s="112" t="str">
        <f>IF(AI57&gt;0,"✔","")</f>
        <v/>
      </c>
      <c r="J11" s="113" t="s">
        <v>186</v>
      </c>
      <c r="K11" s="18"/>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114"/>
      <c r="AO11" s="100"/>
      <c r="AP11" s="104"/>
    </row>
    <row r="12" spans="1:47" s="14" customFormat="1" ht="18" customHeight="1">
      <c r="A12" s="658"/>
      <c r="B12" s="659"/>
      <c r="C12" s="659"/>
      <c r="D12" s="659"/>
      <c r="E12" s="659"/>
      <c r="F12" s="659"/>
      <c r="G12" s="659"/>
      <c r="H12" s="660"/>
      <c r="I12" s="115" t="str">
        <f>IF(AI120&gt;0,"✔","")</f>
        <v/>
      </c>
      <c r="J12" s="116" t="s">
        <v>187</v>
      </c>
      <c r="K12" s="441"/>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117"/>
      <c r="AO12" s="100"/>
      <c r="AP12" s="104"/>
    </row>
    <row r="13" spans="1:47" s="14" customFormat="1" ht="5.25" customHeight="1">
      <c r="A13" s="108"/>
      <c r="B13" s="108"/>
      <c r="C13" s="108"/>
      <c r="D13" s="108"/>
      <c r="E13" s="108"/>
      <c r="F13" s="108"/>
      <c r="G13" s="108"/>
      <c r="H13" s="108"/>
      <c r="I13" s="109"/>
      <c r="J13" s="118"/>
      <c r="K13" s="438"/>
      <c r="L13" s="110"/>
      <c r="M13" s="110"/>
      <c r="N13" s="110"/>
      <c r="O13" s="110"/>
      <c r="P13" s="110"/>
      <c r="Q13" s="110"/>
      <c r="R13" s="110"/>
      <c r="S13" s="110"/>
      <c r="T13" s="436"/>
      <c r="U13" s="436"/>
      <c r="V13" s="436"/>
      <c r="W13" s="436"/>
      <c r="X13" s="436"/>
      <c r="Y13" s="436"/>
      <c r="Z13" s="436"/>
      <c r="AA13" s="436"/>
      <c r="AB13" s="436"/>
      <c r="AC13" s="436"/>
      <c r="AD13" s="436"/>
      <c r="AE13" s="436"/>
      <c r="AF13" s="436"/>
      <c r="AG13" s="436"/>
      <c r="AH13" s="436"/>
      <c r="AI13" s="436"/>
      <c r="AJ13" s="436"/>
      <c r="AK13" s="436"/>
      <c r="AL13" s="436"/>
      <c r="AM13" s="436"/>
      <c r="AO13" s="100"/>
      <c r="AP13" s="104"/>
    </row>
    <row r="14" spans="1:47" s="14" customFormat="1" ht="20.25" customHeight="1">
      <c r="A14" s="661" t="s">
        <v>185</v>
      </c>
      <c r="B14" s="661"/>
      <c r="C14" s="661"/>
      <c r="D14" s="661"/>
      <c r="E14" s="661"/>
      <c r="F14" s="661"/>
      <c r="G14" s="661"/>
      <c r="H14" s="661"/>
      <c r="I14" s="661"/>
      <c r="J14" s="662"/>
      <c r="K14" s="663" t="s">
        <v>69</v>
      </c>
      <c r="L14" s="664"/>
      <c r="M14" s="664"/>
      <c r="N14" s="665"/>
      <c r="O14" s="666" t="str">
        <f>IF(L5="","",VLOOKUP(L5,$A$239:$B$273,2,0))</f>
        <v/>
      </c>
      <c r="P14" s="667"/>
      <c r="Q14" s="667"/>
      <c r="R14" s="664" t="s">
        <v>57</v>
      </c>
      <c r="S14" s="665"/>
      <c r="T14" s="635" t="s">
        <v>216</v>
      </c>
      <c r="U14" s="636"/>
      <c r="V14" s="636"/>
      <c r="W14" s="636"/>
      <c r="X14" s="637"/>
      <c r="Y14" s="638">
        <f>ROUNDDOWN($F$48/1000,0)</f>
        <v>0</v>
      </c>
      <c r="Z14" s="639"/>
      <c r="AA14" s="639"/>
      <c r="AB14" s="633" t="s">
        <v>57</v>
      </c>
      <c r="AC14" s="634"/>
      <c r="AD14" s="635" t="s">
        <v>217</v>
      </c>
      <c r="AE14" s="636"/>
      <c r="AF14" s="636"/>
      <c r="AG14" s="636"/>
      <c r="AH14" s="637"/>
      <c r="AI14" s="638">
        <f>ROUNDDOWN($F$55/1000,0)</f>
        <v>0</v>
      </c>
      <c r="AJ14" s="639"/>
      <c r="AK14" s="639"/>
      <c r="AL14" s="633" t="s">
        <v>57</v>
      </c>
      <c r="AM14" s="634"/>
      <c r="AO14" s="348">
        <f>F48+F55+F74+AI119</f>
        <v>0</v>
      </c>
      <c r="AP14" s="348"/>
      <c r="AQ14" s="348"/>
    </row>
    <row r="15" spans="1:47" s="14" customFormat="1" ht="20.25" customHeight="1">
      <c r="A15" s="119" t="s">
        <v>39</v>
      </c>
      <c r="B15" s="443"/>
      <c r="C15" s="120"/>
      <c r="D15" s="120"/>
      <c r="E15" s="120"/>
      <c r="F15" s="120"/>
      <c r="G15" s="120"/>
      <c r="H15" s="640"/>
      <c r="I15" s="641"/>
      <c r="J15" s="642"/>
      <c r="K15" s="643" t="s">
        <v>106</v>
      </c>
      <c r="L15" s="644"/>
      <c r="M15" s="644"/>
      <c r="N15" s="644"/>
      <c r="O15" s="644"/>
      <c r="P15" s="644"/>
      <c r="Q15" s="644"/>
      <c r="R15" s="644"/>
      <c r="S15" s="644"/>
      <c r="T15" s="644"/>
      <c r="U15" s="644"/>
      <c r="V15" s="644"/>
      <c r="W15" s="644"/>
      <c r="X15" s="644"/>
      <c r="Y15" s="644"/>
      <c r="Z15" s="644"/>
      <c r="AA15" s="644"/>
      <c r="AB15" s="644"/>
      <c r="AC15" s="644"/>
      <c r="AD15" s="645" t="s">
        <v>205</v>
      </c>
      <c r="AE15" s="645"/>
      <c r="AF15" s="645"/>
      <c r="AG15" s="645"/>
      <c r="AH15" s="645"/>
      <c r="AI15" s="645"/>
      <c r="AJ15" s="645"/>
      <c r="AK15" s="645"/>
      <c r="AL15" s="645"/>
      <c r="AM15" s="646"/>
      <c r="AO15" s="100"/>
      <c r="AP15" s="104"/>
    </row>
    <row r="16" spans="1:47" s="14" customFormat="1" ht="21" customHeight="1">
      <c r="A16" s="121"/>
      <c r="C16" s="673" t="s">
        <v>286</v>
      </c>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4"/>
      <c r="AO16" s="100"/>
      <c r="AP16" s="104"/>
    </row>
    <row r="17" spans="1:42" s="14" customFormat="1" ht="21" customHeight="1">
      <c r="A17" s="122"/>
      <c r="B17" s="12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4"/>
      <c r="AO17" s="100"/>
      <c r="AP17" s="104"/>
    </row>
    <row r="18" spans="1:42" s="14" customFormat="1" ht="21" customHeight="1">
      <c r="A18" s="122"/>
      <c r="B18" s="12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4"/>
      <c r="AO18" s="100"/>
      <c r="AP18" s="104"/>
    </row>
    <row r="19" spans="1:42" s="14" customFormat="1" ht="21" customHeight="1">
      <c r="A19" s="122"/>
      <c r="B19" s="12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4"/>
      <c r="AO19" s="100"/>
      <c r="AP19" s="104"/>
    </row>
    <row r="20" spans="1:42" s="14" customFormat="1" ht="21" customHeight="1">
      <c r="A20" s="122"/>
      <c r="B20" s="12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4"/>
      <c r="AO20" s="100"/>
      <c r="AP20" s="104"/>
    </row>
    <row r="21" spans="1:42" s="14" customFormat="1" ht="21" customHeight="1">
      <c r="A21" s="122"/>
      <c r="B21" s="12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4"/>
      <c r="AO21" s="100"/>
      <c r="AP21" s="104"/>
    </row>
    <row r="22" spans="1:42" s="14" customFormat="1" ht="21" customHeight="1">
      <c r="A22" s="122"/>
      <c r="B22" s="12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4"/>
      <c r="AO22" s="100"/>
      <c r="AP22" s="104"/>
    </row>
    <row r="23" spans="1:42" s="14" customFormat="1" ht="21" customHeight="1">
      <c r="A23" s="124"/>
      <c r="B23" s="125"/>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6"/>
      <c r="AO23" s="100"/>
      <c r="AP23" s="104"/>
    </row>
    <row r="24" spans="1:42" s="14" customFormat="1" ht="18.75" customHeight="1">
      <c r="A24" s="126" t="s">
        <v>155</v>
      </c>
      <c r="B24" s="120"/>
      <c r="C24" s="120"/>
      <c r="D24" s="120"/>
      <c r="E24" s="120"/>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8"/>
      <c r="AO24" s="100"/>
      <c r="AP24" s="104"/>
    </row>
    <row r="25" spans="1:42" ht="18" customHeight="1">
      <c r="A25" s="677" t="s">
        <v>40</v>
      </c>
      <c r="B25" s="678"/>
      <c r="C25" s="678"/>
      <c r="D25" s="678"/>
      <c r="E25" s="679"/>
      <c r="F25" s="677" t="s">
        <v>152</v>
      </c>
      <c r="G25" s="678"/>
      <c r="H25" s="678"/>
      <c r="I25" s="678"/>
      <c r="J25" s="678"/>
      <c r="K25" s="680" t="s">
        <v>41</v>
      </c>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P25" s="103"/>
    </row>
    <row r="26" spans="1:42" ht="9.75" customHeight="1">
      <c r="A26" s="671" t="s">
        <v>219</v>
      </c>
      <c r="B26" s="671"/>
      <c r="C26" s="671"/>
      <c r="D26" s="671"/>
      <c r="E26" s="671"/>
      <c r="F26" s="669">
        <f>R172+Q187</f>
        <v>0</v>
      </c>
      <c r="G26" s="669"/>
      <c r="H26" s="669"/>
      <c r="I26" s="669"/>
      <c r="J26" s="669"/>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row>
    <row r="27" spans="1:42" ht="9.75" customHeight="1">
      <c r="A27" s="668"/>
      <c r="B27" s="668"/>
      <c r="C27" s="668"/>
      <c r="D27" s="668"/>
      <c r="E27" s="668"/>
      <c r="F27" s="669"/>
      <c r="G27" s="669"/>
      <c r="H27" s="669"/>
      <c r="I27" s="669"/>
      <c r="J27" s="669"/>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row>
    <row r="28" spans="1:42" ht="9.75" customHeight="1">
      <c r="A28" s="671" t="s">
        <v>220</v>
      </c>
      <c r="B28" s="671"/>
      <c r="C28" s="671"/>
      <c r="D28" s="671"/>
      <c r="E28" s="671"/>
      <c r="F28" s="669">
        <f>R197+Q205</f>
        <v>0</v>
      </c>
      <c r="G28" s="669"/>
      <c r="H28" s="669"/>
      <c r="I28" s="669"/>
      <c r="J28" s="669"/>
      <c r="K28" s="672" t="s">
        <v>230</v>
      </c>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O28" s="354">
        <f>ROUNDDOWN(F28/1000,0)*1000</f>
        <v>0</v>
      </c>
    </row>
    <row r="29" spans="1:42" ht="9.75" customHeight="1">
      <c r="A29" s="668"/>
      <c r="B29" s="668"/>
      <c r="C29" s="668"/>
      <c r="D29" s="668"/>
      <c r="E29" s="668"/>
      <c r="F29" s="669"/>
      <c r="G29" s="669"/>
      <c r="H29" s="669"/>
      <c r="I29" s="669"/>
      <c r="J29" s="669"/>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row>
    <row r="30" spans="1:42" ht="9.75" customHeight="1">
      <c r="A30" s="668"/>
      <c r="B30" s="668"/>
      <c r="C30" s="668"/>
      <c r="D30" s="668"/>
      <c r="E30" s="668"/>
      <c r="F30" s="669"/>
      <c r="G30" s="669"/>
      <c r="H30" s="669"/>
      <c r="I30" s="669"/>
      <c r="J30" s="669"/>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row>
    <row r="31" spans="1:42" ht="9.75" customHeight="1">
      <c r="A31" s="668"/>
      <c r="B31" s="668"/>
      <c r="C31" s="668"/>
      <c r="D31" s="668"/>
      <c r="E31" s="668"/>
      <c r="F31" s="669"/>
      <c r="G31" s="669"/>
      <c r="H31" s="669"/>
      <c r="I31" s="669"/>
      <c r="J31" s="669"/>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row>
    <row r="32" spans="1:42" ht="9.75" customHeight="1">
      <c r="A32" s="668"/>
      <c r="B32" s="668"/>
      <c r="C32" s="668"/>
      <c r="D32" s="668"/>
      <c r="E32" s="668"/>
      <c r="F32" s="669"/>
      <c r="G32" s="669"/>
      <c r="H32" s="669"/>
      <c r="I32" s="669"/>
      <c r="J32" s="669"/>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row>
    <row r="33" spans="1:39" ht="9.75" customHeight="1">
      <c r="A33" s="681"/>
      <c r="B33" s="682"/>
      <c r="C33" s="682"/>
      <c r="D33" s="682"/>
      <c r="E33" s="683"/>
      <c r="F33" s="684"/>
      <c r="G33" s="685"/>
      <c r="H33" s="685"/>
      <c r="I33" s="685"/>
      <c r="J33" s="686"/>
      <c r="K33" s="687"/>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9"/>
    </row>
    <row r="34" spans="1:39" ht="9.75" customHeight="1">
      <c r="A34" s="668"/>
      <c r="B34" s="668"/>
      <c r="C34" s="668"/>
      <c r="D34" s="668"/>
      <c r="E34" s="668"/>
      <c r="F34" s="669"/>
      <c r="G34" s="669"/>
      <c r="H34" s="669"/>
      <c r="I34" s="669"/>
      <c r="J34" s="669"/>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row>
    <row r="35" spans="1:39" ht="9.75" customHeight="1">
      <c r="A35" s="668"/>
      <c r="B35" s="668"/>
      <c r="C35" s="668"/>
      <c r="D35" s="668"/>
      <c r="E35" s="668"/>
      <c r="F35" s="669"/>
      <c r="G35" s="669"/>
      <c r="H35" s="669"/>
      <c r="I35" s="669"/>
      <c r="J35" s="669"/>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row>
    <row r="36" spans="1:39" ht="9.75" customHeight="1">
      <c r="A36" s="668"/>
      <c r="B36" s="668"/>
      <c r="C36" s="668"/>
      <c r="D36" s="668"/>
      <c r="E36" s="668"/>
      <c r="F36" s="669"/>
      <c r="G36" s="669"/>
      <c r="H36" s="669"/>
      <c r="I36" s="669"/>
      <c r="J36" s="669"/>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row>
    <row r="37" spans="1:39" ht="9.75" customHeight="1">
      <c r="A37" s="668"/>
      <c r="B37" s="668"/>
      <c r="C37" s="668"/>
      <c r="D37" s="668"/>
      <c r="E37" s="668"/>
      <c r="F37" s="669"/>
      <c r="G37" s="669"/>
      <c r="H37" s="669"/>
      <c r="I37" s="669"/>
      <c r="J37" s="669"/>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row>
    <row r="38" spans="1:39" ht="9.75" customHeight="1">
      <c r="A38" s="668"/>
      <c r="B38" s="668"/>
      <c r="C38" s="668"/>
      <c r="D38" s="668"/>
      <c r="E38" s="668"/>
      <c r="F38" s="669"/>
      <c r="G38" s="669"/>
      <c r="H38" s="669"/>
      <c r="I38" s="669"/>
      <c r="J38" s="669"/>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row>
    <row r="39" spans="1:39" ht="9.75" customHeight="1">
      <c r="A39" s="668"/>
      <c r="B39" s="668"/>
      <c r="C39" s="668"/>
      <c r="D39" s="668"/>
      <c r="E39" s="668"/>
      <c r="F39" s="669"/>
      <c r="G39" s="669"/>
      <c r="H39" s="669"/>
      <c r="I39" s="669"/>
      <c r="J39" s="669"/>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row>
    <row r="40" spans="1:39" ht="9.75" customHeight="1">
      <c r="A40" s="668"/>
      <c r="B40" s="668"/>
      <c r="C40" s="668"/>
      <c r="D40" s="668"/>
      <c r="E40" s="668"/>
      <c r="F40" s="669"/>
      <c r="G40" s="669"/>
      <c r="H40" s="669"/>
      <c r="I40" s="669"/>
      <c r="J40" s="669"/>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row>
    <row r="41" spans="1:39" ht="9.75" customHeight="1">
      <c r="A41" s="668"/>
      <c r="B41" s="668"/>
      <c r="C41" s="668"/>
      <c r="D41" s="668"/>
      <c r="E41" s="668"/>
      <c r="F41" s="669"/>
      <c r="G41" s="669"/>
      <c r="H41" s="669"/>
      <c r="I41" s="669"/>
      <c r="J41" s="669"/>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row>
    <row r="42" spans="1:39" ht="9.75" customHeight="1">
      <c r="A42" s="671"/>
      <c r="B42" s="671"/>
      <c r="C42" s="671"/>
      <c r="D42" s="671"/>
      <c r="E42" s="671"/>
      <c r="F42" s="669"/>
      <c r="G42" s="669"/>
      <c r="H42" s="669"/>
      <c r="I42" s="669"/>
      <c r="J42" s="669"/>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row>
    <row r="43" spans="1:39" ht="9.75" customHeight="1">
      <c r="A43" s="668"/>
      <c r="B43" s="668"/>
      <c r="C43" s="668"/>
      <c r="D43" s="668"/>
      <c r="E43" s="668"/>
      <c r="F43" s="669"/>
      <c r="G43" s="669"/>
      <c r="H43" s="669"/>
      <c r="I43" s="669"/>
      <c r="J43" s="66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row>
    <row r="44" spans="1:39" ht="9.75" customHeight="1">
      <c r="A44" s="671"/>
      <c r="B44" s="671"/>
      <c r="C44" s="671"/>
      <c r="D44" s="671"/>
      <c r="E44" s="671"/>
      <c r="F44" s="669"/>
      <c r="G44" s="669"/>
      <c r="H44" s="669"/>
      <c r="I44" s="669"/>
      <c r="J44" s="669"/>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row>
    <row r="45" spans="1:39" ht="9.75" customHeight="1">
      <c r="A45" s="668"/>
      <c r="B45" s="668"/>
      <c r="C45" s="668"/>
      <c r="D45" s="668"/>
      <c r="E45" s="668"/>
      <c r="F45" s="669"/>
      <c r="G45" s="669"/>
      <c r="H45" s="669"/>
      <c r="I45" s="669"/>
      <c r="J45" s="669"/>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row>
    <row r="46" spans="1:39" ht="9.75" customHeight="1">
      <c r="A46" s="668"/>
      <c r="B46" s="668"/>
      <c r="C46" s="668"/>
      <c r="D46" s="668"/>
      <c r="E46" s="668"/>
      <c r="F46" s="669"/>
      <c r="G46" s="669"/>
      <c r="H46" s="669"/>
      <c r="I46" s="669"/>
      <c r="J46" s="669"/>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row>
    <row r="47" spans="1:39" ht="9.75" customHeight="1" thickBot="1">
      <c r="A47" s="690"/>
      <c r="B47" s="691"/>
      <c r="C47" s="691"/>
      <c r="D47" s="691"/>
      <c r="E47" s="692"/>
      <c r="F47" s="693"/>
      <c r="G47" s="694"/>
      <c r="H47" s="694"/>
      <c r="I47" s="694"/>
      <c r="J47" s="695"/>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row>
    <row r="48" spans="1:39" ht="22.5" customHeight="1" thickTop="1">
      <c r="A48" s="697" t="s">
        <v>75</v>
      </c>
      <c r="B48" s="698"/>
      <c r="C48" s="698"/>
      <c r="D48" s="698"/>
      <c r="E48" s="698"/>
      <c r="F48" s="699">
        <f>SUM(F26:J47)</f>
        <v>0</v>
      </c>
      <c r="G48" s="700"/>
      <c r="H48" s="700"/>
      <c r="I48" s="700"/>
      <c r="J48" s="701"/>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row>
    <row r="49" spans="1:42" ht="11.25" customHeight="1">
      <c r="A49" s="130"/>
      <c r="B49" s="131"/>
      <c r="C49" s="131"/>
      <c r="D49" s="131"/>
      <c r="E49" s="131"/>
      <c r="F49" s="61"/>
      <c r="G49" s="61"/>
      <c r="H49" s="61"/>
      <c r="I49" s="61"/>
      <c r="J49" s="6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row>
    <row r="50" spans="1:42" s="14" customFormat="1" ht="18.75" customHeight="1">
      <c r="A50" s="134" t="s">
        <v>156</v>
      </c>
      <c r="B50" s="135"/>
      <c r="C50" s="135"/>
      <c r="D50" s="135"/>
      <c r="E50" s="135"/>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8"/>
      <c r="AO50" s="100"/>
      <c r="AP50" s="104"/>
    </row>
    <row r="51" spans="1:42" s="71" customFormat="1" ht="18" customHeight="1">
      <c r="A51" s="714" t="s">
        <v>40</v>
      </c>
      <c r="B51" s="715"/>
      <c r="C51" s="715"/>
      <c r="D51" s="715"/>
      <c r="E51" s="716"/>
      <c r="F51" s="714" t="s">
        <v>153</v>
      </c>
      <c r="G51" s="715"/>
      <c r="H51" s="715"/>
      <c r="I51" s="715"/>
      <c r="J51" s="715"/>
      <c r="K51" s="717" t="s">
        <v>157</v>
      </c>
      <c r="L51" s="717"/>
      <c r="M51" s="717"/>
      <c r="N51" s="717"/>
      <c r="O51" s="717"/>
      <c r="P51" s="717"/>
      <c r="Q51" s="717"/>
      <c r="R51" s="717"/>
      <c r="S51" s="717"/>
      <c r="T51" s="717"/>
      <c r="U51" s="717"/>
      <c r="V51" s="717"/>
      <c r="W51" s="717"/>
      <c r="X51" s="717"/>
      <c r="Y51" s="717"/>
      <c r="Z51" s="717"/>
      <c r="AA51" s="717"/>
      <c r="AB51" s="717"/>
      <c r="AC51" s="717"/>
      <c r="AD51" s="717"/>
      <c r="AE51" s="717"/>
      <c r="AF51" s="717"/>
      <c r="AG51" s="717"/>
      <c r="AH51" s="717"/>
      <c r="AI51" s="717"/>
      <c r="AJ51" s="717"/>
      <c r="AK51" s="717"/>
      <c r="AL51" s="717"/>
      <c r="AM51" s="717"/>
      <c r="AO51" s="100"/>
      <c r="AP51" s="93"/>
    </row>
    <row r="52" spans="1:42" s="71" customFormat="1" ht="9.75" customHeight="1">
      <c r="A52" s="718" t="s">
        <v>202</v>
      </c>
      <c r="B52" s="718"/>
      <c r="C52" s="718"/>
      <c r="D52" s="718"/>
      <c r="E52" s="718"/>
      <c r="F52" s="712"/>
      <c r="G52" s="712"/>
      <c r="H52" s="712"/>
      <c r="I52" s="712"/>
      <c r="J52" s="712"/>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O52" s="100"/>
      <c r="AP52" s="93"/>
    </row>
    <row r="53" spans="1:42" s="71" customFormat="1" ht="9.75" customHeight="1">
      <c r="A53" s="703" t="s">
        <v>203</v>
      </c>
      <c r="B53" s="704"/>
      <c r="C53" s="704"/>
      <c r="D53" s="704"/>
      <c r="E53" s="705"/>
      <c r="F53" s="706"/>
      <c r="G53" s="707"/>
      <c r="H53" s="707"/>
      <c r="I53" s="707"/>
      <c r="J53" s="708"/>
      <c r="K53" s="709"/>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1"/>
      <c r="AO53" s="100"/>
      <c r="AP53" s="93"/>
    </row>
    <row r="54" spans="1:42" s="71" customFormat="1" ht="9.75" customHeight="1" thickBot="1">
      <c r="A54" s="671"/>
      <c r="B54" s="671"/>
      <c r="C54" s="671"/>
      <c r="D54" s="671"/>
      <c r="E54" s="671"/>
      <c r="F54" s="712"/>
      <c r="G54" s="712"/>
      <c r="H54" s="712"/>
      <c r="I54" s="712"/>
      <c r="J54" s="712"/>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3"/>
      <c r="AL54" s="713"/>
      <c r="AM54" s="713"/>
      <c r="AO54" s="100"/>
      <c r="AP54" s="93"/>
    </row>
    <row r="55" spans="1:42" s="71" customFormat="1" ht="22.5" customHeight="1" thickTop="1">
      <c r="A55" s="719" t="s">
        <v>75</v>
      </c>
      <c r="B55" s="720"/>
      <c r="C55" s="720"/>
      <c r="D55" s="720"/>
      <c r="E55" s="720"/>
      <c r="F55" s="721">
        <f>SUM(F52:J54)</f>
        <v>0</v>
      </c>
      <c r="G55" s="722"/>
      <c r="H55" s="722"/>
      <c r="I55" s="722"/>
      <c r="J55" s="723"/>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724"/>
      <c r="AK55" s="724"/>
      <c r="AL55" s="724"/>
      <c r="AM55" s="724"/>
      <c r="AO55" s="100"/>
      <c r="AP55" s="93"/>
    </row>
    <row r="56" spans="1:42" ht="11.25" customHeight="1">
      <c r="B56" s="123"/>
      <c r="C56" s="136"/>
      <c r="D56" s="14"/>
      <c r="E56" s="137"/>
      <c r="F56" s="14"/>
      <c r="G56" s="14"/>
      <c r="H56" s="14"/>
      <c r="I56" s="14"/>
      <c r="J56" s="138"/>
      <c r="K56" s="138"/>
      <c r="L56" s="138"/>
      <c r="M56" s="138"/>
      <c r="N56" s="138"/>
      <c r="O56" s="123"/>
      <c r="P56" s="136"/>
      <c r="S56" s="138"/>
      <c r="T56" s="139"/>
      <c r="U56" s="138"/>
      <c r="V56" s="138"/>
      <c r="W56" s="138"/>
      <c r="X56" s="138"/>
      <c r="Y56" s="14"/>
      <c r="Z56" s="14"/>
      <c r="AA56" s="14"/>
      <c r="AB56" s="123"/>
      <c r="AC56" s="136"/>
      <c r="AD56" s="138"/>
      <c r="AE56" s="138"/>
      <c r="AF56" s="138"/>
      <c r="AG56" s="138"/>
      <c r="AH56" s="138"/>
      <c r="AI56" s="140"/>
      <c r="AJ56" s="140"/>
      <c r="AK56" s="140"/>
      <c r="AL56" s="140"/>
      <c r="AM56" s="138"/>
    </row>
    <row r="57" spans="1:42" ht="18.75" customHeight="1">
      <c r="A57" s="141" t="s">
        <v>222</v>
      </c>
      <c r="B57" s="135"/>
      <c r="C57" s="142"/>
      <c r="D57" s="135"/>
      <c r="E57" s="143"/>
      <c r="F57" s="135"/>
      <c r="G57" s="135"/>
      <c r="H57" s="135"/>
      <c r="I57" s="135"/>
      <c r="J57" s="144"/>
      <c r="K57" s="144"/>
      <c r="L57" s="144"/>
      <c r="M57" s="144"/>
      <c r="N57" s="144"/>
      <c r="O57" s="145"/>
      <c r="P57" s="142"/>
      <c r="Q57" s="146"/>
      <c r="R57" s="146"/>
      <c r="S57" s="144"/>
      <c r="T57" s="147"/>
      <c r="U57" s="144"/>
      <c r="V57" s="148"/>
      <c r="W57" s="622" t="s">
        <v>69</v>
      </c>
      <c r="X57" s="550"/>
      <c r="Y57" s="550"/>
      <c r="Z57" s="551"/>
      <c r="AA57" s="725" t="str">
        <f>IF(L5="","",VLOOKUP(L5,$A$239:$C$273,3,FALSE))</f>
        <v/>
      </c>
      <c r="AB57" s="726"/>
      <c r="AC57" s="726"/>
      <c r="AD57" s="550" t="s">
        <v>57</v>
      </c>
      <c r="AE57" s="551"/>
      <c r="AF57" s="622" t="s">
        <v>42</v>
      </c>
      <c r="AG57" s="550"/>
      <c r="AH57" s="551"/>
      <c r="AI57" s="727">
        <f>ROUNDDOWN($F$74/1000,0)</f>
        <v>0</v>
      </c>
      <c r="AJ57" s="728"/>
      <c r="AK57" s="728"/>
      <c r="AL57" s="550" t="s">
        <v>57</v>
      </c>
      <c r="AM57" s="551"/>
    </row>
    <row r="58" spans="1:42" s="76" customFormat="1" ht="18.75" customHeight="1">
      <c r="A58" s="149" t="s">
        <v>39</v>
      </c>
      <c r="B58" s="444"/>
      <c r="C58" s="150"/>
      <c r="D58" s="150"/>
      <c r="E58" s="150"/>
      <c r="F58" s="150"/>
      <c r="G58" s="150"/>
      <c r="H58" s="729"/>
      <c r="I58" s="730"/>
      <c r="J58" s="731"/>
      <c r="K58" s="643" t="s">
        <v>106</v>
      </c>
      <c r="L58" s="644"/>
      <c r="M58" s="644"/>
      <c r="N58" s="644"/>
      <c r="O58" s="644"/>
      <c r="P58" s="644"/>
      <c r="Q58" s="644"/>
      <c r="R58" s="644"/>
      <c r="S58" s="644"/>
      <c r="T58" s="644"/>
      <c r="U58" s="644"/>
      <c r="V58" s="644"/>
      <c r="W58" s="644"/>
      <c r="X58" s="644"/>
      <c r="Y58" s="644"/>
      <c r="Z58" s="644"/>
      <c r="AA58" s="644"/>
      <c r="AB58" s="644"/>
      <c r="AC58" s="644"/>
      <c r="AD58" s="644"/>
      <c r="AE58" s="644"/>
      <c r="AF58" s="732" t="s">
        <v>218</v>
      </c>
      <c r="AG58" s="732"/>
      <c r="AH58" s="732"/>
      <c r="AI58" s="732"/>
      <c r="AJ58" s="732"/>
      <c r="AK58" s="732"/>
      <c r="AL58" s="732"/>
      <c r="AM58" s="733"/>
      <c r="AN58" s="151"/>
      <c r="AO58" s="152"/>
      <c r="AP58" s="153"/>
    </row>
    <row r="59" spans="1:42" s="71" customFormat="1" ht="25.5" customHeight="1">
      <c r="A59" s="154"/>
      <c r="B59" s="155"/>
      <c r="C59" s="734" t="s">
        <v>285</v>
      </c>
      <c r="D59" s="734"/>
      <c r="E59" s="734"/>
      <c r="F59" s="734"/>
      <c r="G59" s="734"/>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4"/>
      <c r="AK59" s="734"/>
      <c r="AL59" s="734"/>
      <c r="AM59" s="735"/>
      <c r="AO59" s="100"/>
      <c r="AP59" s="93"/>
    </row>
    <row r="60" spans="1:42" s="71" customFormat="1" ht="25.5" customHeight="1">
      <c r="A60" s="156"/>
      <c r="B60" s="157"/>
      <c r="C60" s="675"/>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6"/>
      <c r="AO60" s="100"/>
      <c r="AP60" s="93"/>
    </row>
    <row r="61" spans="1:42" ht="18.75" customHeight="1">
      <c r="A61" s="677" t="s">
        <v>145</v>
      </c>
      <c r="B61" s="678"/>
      <c r="C61" s="678"/>
      <c r="D61" s="678"/>
      <c r="E61" s="67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9"/>
    </row>
    <row r="62" spans="1:42" ht="18" customHeight="1">
      <c r="A62" s="677" t="s">
        <v>40</v>
      </c>
      <c r="B62" s="678"/>
      <c r="C62" s="678"/>
      <c r="D62" s="678"/>
      <c r="E62" s="679"/>
      <c r="F62" s="677" t="s">
        <v>43</v>
      </c>
      <c r="G62" s="678"/>
      <c r="H62" s="678"/>
      <c r="I62" s="678"/>
      <c r="J62" s="678"/>
      <c r="K62" s="680" t="s">
        <v>41</v>
      </c>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row>
    <row r="63" spans="1:42" ht="9.75" customHeight="1">
      <c r="A63" s="671" t="s">
        <v>221</v>
      </c>
      <c r="B63" s="671"/>
      <c r="C63" s="671"/>
      <c r="D63" s="671"/>
      <c r="E63" s="671"/>
      <c r="F63" s="669">
        <f>R217+Q227</f>
        <v>0</v>
      </c>
      <c r="G63" s="669"/>
      <c r="H63" s="669"/>
      <c r="I63" s="669"/>
      <c r="J63" s="669"/>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0"/>
      <c r="AL63" s="670"/>
      <c r="AM63" s="670"/>
    </row>
    <row r="64" spans="1:42" ht="9.75" customHeight="1">
      <c r="A64" s="668"/>
      <c r="B64" s="668"/>
      <c r="C64" s="668"/>
      <c r="D64" s="668"/>
      <c r="E64" s="668"/>
      <c r="F64" s="669"/>
      <c r="G64" s="669"/>
      <c r="H64" s="669"/>
      <c r="I64" s="669"/>
      <c r="J64" s="669"/>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670"/>
      <c r="AM64" s="670"/>
    </row>
    <row r="65" spans="1:39" ht="9.75" customHeight="1">
      <c r="A65" s="668"/>
      <c r="B65" s="668"/>
      <c r="C65" s="668"/>
      <c r="D65" s="668"/>
      <c r="E65" s="668"/>
      <c r="F65" s="669"/>
      <c r="G65" s="669"/>
      <c r="H65" s="669"/>
      <c r="I65" s="669"/>
      <c r="J65" s="669"/>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670"/>
      <c r="AJ65" s="670"/>
      <c r="AK65" s="670"/>
      <c r="AL65" s="670"/>
      <c r="AM65" s="670"/>
    </row>
    <row r="66" spans="1:39" ht="9.75" customHeight="1">
      <c r="A66" s="668"/>
      <c r="B66" s="668"/>
      <c r="C66" s="668"/>
      <c r="D66" s="668"/>
      <c r="E66" s="668"/>
      <c r="F66" s="669"/>
      <c r="G66" s="669"/>
      <c r="H66" s="669"/>
      <c r="I66" s="669"/>
      <c r="J66" s="669"/>
      <c r="K66" s="670"/>
      <c r="L66" s="670"/>
      <c r="M66" s="670"/>
      <c r="N66" s="670"/>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70"/>
      <c r="AL66" s="670"/>
      <c r="AM66" s="670"/>
    </row>
    <row r="67" spans="1:39" ht="9.75" customHeight="1">
      <c r="A67" s="668"/>
      <c r="B67" s="668"/>
      <c r="C67" s="668"/>
      <c r="D67" s="668"/>
      <c r="E67" s="668"/>
      <c r="F67" s="669"/>
      <c r="G67" s="669"/>
      <c r="H67" s="669"/>
      <c r="I67" s="669"/>
      <c r="J67" s="669"/>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row>
    <row r="68" spans="1:39" ht="9.75" customHeight="1">
      <c r="A68" s="668"/>
      <c r="B68" s="668"/>
      <c r="C68" s="668"/>
      <c r="D68" s="668"/>
      <c r="E68" s="668"/>
      <c r="F68" s="669"/>
      <c r="G68" s="669"/>
      <c r="H68" s="669"/>
      <c r="I68" s="669"/>
      <c r="J68" s="669"/>
      <c r="K68" s="670"/>
      <c r="L68" s="670"/>
      <c r="M68" s="670"/>
      <c r="N68" s="670"/>
      <c r="O68" s="670"/>
      <c r="P68" s="670"/>
      <c r="Q68" s="670"/>
      <c r="R68" s="670"/>
      <c r="S68" s="670"/>
      <c r="T68" s="670"/>
      <c r="U68" s="670"/>
      <c r="V68" s="670"/>
      <c r="W68" s="670"/>
      <c r="X68" s="670"/>
      <c r="Y68" s="670"/>
      <c r="Z68" s="670"/>
      <c r="AA68" s="670"/>
      <c r="AB68" s="670"/>
      <c r="AC68" s="670"/>
      <c r="AD68" s="670"/>
      <c r="AE68" s="670"/>
      <c r="AF68" s="670"/>
      <c r="AG68" s="670"/>
      <c r="AH68" s="670"/>
      <c r="AI68" s="670"/>
      <c r="AJ68" s="670"/>
      <c r="AK68" s="670"/>
      <c r="AL68" s="670"/>
      <c r="AM68" s="670"/>
    </row>
    <row r="69" spans="1:39" ht="9.75" customHeight="1">
      <c r="A69" s="668"/>
      <c r="B69" s="668"/>
      <c r="C69" s="668"/>
      <c r="D69" s="668"/>
      <c r="E69" s="668"/>
      <c r="F69" s="669"/>
      <c r="G69" s="669"/>
      <c r="H69" s="669"/>
      <c r="I69" s="669"/>
      <c r="J69" s="669"/>
      <c r="K69" s="670"/>
      <c r="L69" s="670"/>
      <c r="M69" s="670"/>
      <c r="N69" s="670"/>
      <c r="O69" s="670"/>
      <c r="P69" s="670"/>
      <c r="Q69" s="670"/>
      <c r="R69" s="670"/>
      <c r="S69" s="670"/>
      <c r="T69" s="670"/>
      <c r="U69" s="670"/>
      <c r="V69" s="670"/>
      <c r="W69" s="670"/>
      <c r="X69" s="670"/>
      <c r="Y69" s="670"/>
      <c r="Z69" s="670"/>
      <c r="AA69" s="670"/>
      <c r="AB69" s="670"/>
      <c r="AC69" s="670"/>
      <c r="AD69" s="670"/>
      <c r="AE69" s="670"/>
      <c r="AF69" s="670"/>
      <c r="AG69" s="670"/>
      <c r="AH69" s="670"/>
      <c r="AI69" s="670"/>
      <c r="AJ69" s="670"/>
      <c r="AK69" s="670"/>
      <c r="AL69" s="670"/>
      <c r="AM69" s="670"/>
    </row>
    <row r="70" spans="1:39" ht="9.75" customHeight="1">
      <c r="A70" s="668"/>
      <c r="B70" s="668"/>
      <c r="C70" s="668"/>
      <c r="D70" s="668"/>
      <c r="E70" s="668"/>
      <c r="F70" s="669"/>
      <c r="G70" s="669"/>
      <c r="H70" s="669"/>
      <c r="I70" s="669"/>
      <c r="J70" s="669"/>
      <c r="K70" s="670"/>
      <c r="L70" s="670"/>
      <c r="M70" s="670"/>
      <c r="N70" s="670"/>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70"/>
      <c r="AL70" s="670"/>
      <c r="AM70" s="670"/>
    </row>
    <row r="71" spans="1:39" ht="9.75" customHeight="1">
      <c r="A71" s="668"/>
      <c r="B71" s="668"/>
      <c r="C71" s="668"/>
      <c r="D71" s="668"/>
      <c r="E71" s="668"/>
      <c r="F71" s="669"/>
      <c r="G71" s="669"/>
      <c r="H71" s="669"/>
      <c r="I71" s="669"/>
      <c r="J71" s="669"/>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c r="AL71" s="670"/>
      <c r="AM71" s="670"/>
    </row>
    <row r="72" spans="1:39" ht="9.75" customHeight="1">
      <c r="A72" s="668"/>
      <c r="B72" s="668"/>
      <c r="C72" s="668"/>
      <c r="D72" s="668"/>
      <c r="E72" s="668"/>
      <c r="F72" s="669"/>
      <c r="G72" s="669"/>
      <c r="H72" s="669"/>
      <c r="I72" s="669"/>
      <c r="J72" s="669"/>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row>
    <row r="73" spans="1:39" ht="9.75" customHeight="1" thickBot="1">
      <c r="A73" s="668"/>
      <c r="B73" s="668"/>
      <c r="C73" s="668"/>
      <c r="D73" s="668"/>
      <c r="E73" s="668"/>
      <c r="F73" s="742"/>
      <c r="G73" s="742"/>
      <c r="H73" s="742"/>
      <c r="I73" s="742"/>
      <c r="J73" s="742"/>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row>
    <row r="74" spans="1:39" ht="22.5" customHeight="1" thickTop="1">
      <c r="A74" s="697" t="s">
        <v>154</v>
      </c>
      <c r="B74" s="698"/>
      <c r="C74" s="698"/>
      <c r="D74" s="698"/>
      <c r="E74" s="743"/>
      <c r="F74" s="744">
        <f>SUM(F63:J73)</f>
        <v>0</v>
      </c>
      <c r="G74" s="745"/>
      <c r="H74" s="745"/>
      <c r="I74" s="745"/>
      <c r="J74" s="746"/>
      <c r="K74" s="702"/>
      <c r="L74" s="702"/>
      <c r="M74" s="702"/>
      <c r="N74" s="702"/>
      <c r="O74" s="702"/>
      <c r="P74" s="702"/>
      <c r="Q74" s="702"/>
      <c r="R74" s="702"/>
      <c r="S74" s="702"/>
      <c r="T74" s="702"/>
      <c r="U74" s="702"/>
      <c r="V74" s="702"/>
      <c r="W74" s="702"/>
      <c r="X74" s="702"/>
      <c r="Y74" s="702"/>
      <c r="Z74" s="702"/>
      <c r="AA74" s="702"/>
      <c r="AB74" s="702"/>
      <c r="AC74" s="702"/>
      <c r="AD74" s="702"/>
      <c r="AE74" s="702"/>
      <c r="AF74" s="702"/>
      <c r="AG74" s="702"/>
      <c r="AH74" s="702"/>
      <c r="AI74" s="702"/>
      <c r="AJ74" s="702"/>
      <c r="AK74" s="702"/>
      <c r="AL74" s="702"/>
      <c r="AM74" s="702"/>
    </row>
    <row r="75" spans="1:39" ht="4.5" customHeight="1">
      <c r="A75" s="132"/>
      <c r="B75" s="132"/>
      <c r="C75" s="132"/>
      <c r="D75" s="132"/>
      <c r="E75" s="132"/>
      <c r="F75" s="132"/>
      <c r="G75" s="132"/>
      <c r="H75" s="132"/>
      <c r="I75" s="132"/>
      <c r="J75" s="132"/>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9" ht="3.75" customHeight="1">
      <c r="A76" s="9"/>
      <c r="B76" s="16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61"/>
      <c r="AL76" s="161"/>
      <c r="AM76" s="162"/>
    </row>
    <row r="77" spans="1:39" ht="11.25" customHeight="1">
      <c r="A77" s="163" t="s">
        <v>88</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M77" s="165"/>
    </row>
    <row r="78" spans="1:39" ht="11.25" customHeight="1">
      <c r="A78" s="446" t="s">
        <v>90</v>
      </c>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166"/>
      <c r="AM78" s="11"/>
    </row>
    <row r="79" spans="1:39" ht="11.25" customHeight="1">
      <c r="A79" s="163" t="s">
        <v>91</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7"/>
      <c r="AM79" s="168"/>
    </row>
    <row r="80" spans="1:39" ht="11.25" customHeight="1">
      <c r="A80" s="163" t="s">
        <v>92</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9"/>
      <c r="AM80" s="165"/>
    </row>
    <row r="81" spans="1:39" ht="4.5" customHeight="1">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9"/>
      <c r="AM81" s="165"/>
    </row>
    <row r="82" spans="1:39" ht="11.25" customHeight="1">
      <c r="A82" s="736" t="s">
        <v>99</v>
      </c>
      <c r="B82" s="737"/>
      <c r="C82" s="737"/>
      <c r="D82" s="737"/>
      <c r="E82" s="737"/>
      <c r="F82" s="737"/>
      <c r="G82" s="737"/>
      <c r="H82" s="737"/>
      <c r="I82" s="737"/>
      <c r="J82" s="737"/>
      <c r="K82" s="737"/>
      <c r="L82" s="737"/>
      <c r="M82" s="737"/>
      <c r="N82" s="737"/>
      <c r="O82" s="737"/>
      <c r="P82" s="737"/>
      <c r="Q82" s="737"/>
      <c r="R82" s="737"/>
      <c r="S82" s="737"/>
      <c r="T82" s="737"/>
      <c r="U82" s="737"/>
      <c r="V82" s="737"/>
      <c r="W82" s="737"/>
      <c r="X82" s="737"/>
      <c r="Y82" s="737"/>
      <c r="Z82" s="737"/>
      <c r="AA82" s="737"/>
      <c r="AB82" s="737"/>
      <c r="AC82" s="737"/>
      <c r="AD82" s="737"/>
      <c r="AE82" s="737"/>
      <c r="AF82" s="737"/>
      <c r="AG82" s="737"/>
      <c r="AH82" s="737"/>
      <c r="AI82" s="737"/>
      <c r="AJ82" s="737"/>
      <c r="AK82" s="737"/>
      <c r="AM82" s="165"/>
    </row>
    <row r="83" spans="1:39" ht="11.25" customHeight="1">
      <c r="A83" s="446" t="s">
        <v>93</v>
      </c>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M83" s="165"/>
    </row>
    <row r="84" spans="1:39" ht="11.25" customHeight="1">
      <c r="A84" s="446" t="s">
        <v>94</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69"/>
      <c r="AM84" s="165"/>
    </row>
    <row r="85" spans="1:39" ht="11.25" customHeight="1">
      <c r="A85" s="446" t="s">
        <v>100</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69"/>
      <c r="AM85" s="165"/>
    </row>
    <row r="86" spans="1:39" ht="4.5" customHeight="1">
      <c r="A86" s="446"/>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69"/>
      <c r="AM86" s="165"/>
    </row>
    <row r="87" spans="1:39" ht="11.25" customHeight="1">
      <c r="A87" s="738" t="s">
        <v>101</v>
      </c>
      <c r="B87" s="737"/>
      <c r="C87" s="737"/>
      <c r="D87" s="737"/>
      <c r="E87" s="737"/>
      <c r="F87" s="737"/>
      <c r="G87" s="737"/>
      <c r="H87" s="737"/>
      <c r="I87" s="737"/>
      <c r="J87" s="737"/>
      <c r="K87" s="737"/>
      <c r="L87" s="737"/>
      <c r="M87" s="737"/>
      <c r="N87" s="737"/>
      <c r="O87" s="737"/>
      <c r="P87" s="737"/>
      <c r="Q87" s="737"/>
      <c r="R87" s="737"/>
      <c r="S87" s="737"/>
      <c r="T87" s="737"/>
      <c r="U87" s="737"/>
      <c r="V87" s="737"/>
      <c r="W87" s="737"/>
      <c r="X87" s="737"/>
      <c r="Y87" s="737"/>
      <c r="Z87" s="737"/>
      <c r="AA87" s="737"/>
      <c r="AB87" s="737"/>
      <c r="AC87" s="737"/>
      <c r="AD87" s="737"/>
      <c r="AE87" s="737"/>
      <c r="AF87" s="737"/>
      <c r="AG87" s="737"/>
      <c r="AH87" s="737"/>
      <c r="AI87" s="737"/>
      <c r="AJ87" s="737"/>
      <c r="AK87" s="737"/>
      <c r="AM87" s="165"/>
    </row>
    <row r="88" spans="1:39" ht="11.25" customHeight="1">
      <c r="A88" s="446" t="s">
        <v>102</v>
      </c>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M88" s="165"/>
    </row>
    <row r="89" spans="1:39" ht="11.25" customHeight="1">
      <c r="A89" s="446" t="s">
        <v>95</v>
      </c>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M89" s="165"/>
    </row>
    <row r="90" spans="1:39" ht="3" customHeight="1">
      <c r="A90" s="446"/>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M90" s="165"/>
    </row>
    <row r="91" spans="1:39" ht="11.25" customHeight="1">
      <c r="A91" s="736" t="s">
        <v>89</v>
      </c>
      <c r="B91" s="737"/>
      <c r="C91" s="737"/>
      <c r="D91" s="737"/>
      <c r="E91" s="737"/>
      <c r="F91" s="737"/>
      <c r="G91" s="737"/>
      <c r="H91" s="737"/>
      <c r="I91" s="737"/>
      <c r="J91" s="737"/>
      <c r="K91" s="737"/>
      <c r="L91" s="737"/>
      <c r="M91" s="737"/>
      <c r="N91" s="737"/>
      <c r="O91" s="737"/>
      <c r="P91" s="737"/>
      <c r="Q91" s="737"/>
      <c r="R91" s="737"/>
      <c r="S91" s="737"/>
      <c r="T91" s="737"/>
      <c r="U91" s="737"/>
      <c r="V91" s="737"/>
      <c r="W91" s="737"/>
      <c r="X91" s="737"/>
      <c r="Y91" s="737"/>
      <c r="Z91" s="737"/>
      <c r="AA91" s="737"/>
      <c r="AB91" s="737"/>
      <c r="AC91" s="737"/>
      <c r="AD91" s="737"/>
      <c r="AE91" s="737"/>
      <c r="AF91" s="737"/>
      <c r="AG91" s="737"/>
      <c r="AH91" s="737"/>
      <c r="AI91" s="737"/>
      <c r="AJ91" s="737"/>
      <c r="AK91" s="737"/>
      <c r="AM91" s="165"/>
    </row>
    <row r="92" spans="1:39" ht="11.25" customHeight="1">
      <c r="A92" s="446" t="s">
        <v>96</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M92" s="165"/>
    </row>
    <row r="93" spans="1:39" ht="11.25" customHeight="1">
      <c r="A93" s="446" t="s">
        <v>97</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M93" s="165"/>
    </row>
    <row r="94" spans="1:39" ht="3" customHeight="1">
      <c r="A94" s="446"/>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M94" s="165"/>
    </row>
    <row r="95" spans="1:39" ht="11.25" customHeight="1">
      <c r="A95" s="446" t="s">
        <v>103</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M95" s="165"/>
    </row>
    <row r="96" spans="1:39">
      <c r="A96" s="172" t="s">
        <v>104</v>
      </c>
      <c r="B96" s="173"/>
      <c r="AM96" s="165"/>
    </row>
    <row r="97" spans="1:42">
      <c r="A97" s="174" t="s">
        <v>105</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6"/>
    </row>
    <row r="99" spans="1:42" s="67" customFormat="1" ht="14.15" customHeight="1">
      <c r="A99" s="82" t="s">
        <v>189</v>
      </c>
      <c r="B99" s="68"/>
      <c r="C99" s="69"/>
      <c r="D99" s="70"/>
      <c r="E99" s="69"/>
      <c r="F99" s="70"/>
      <c r="G99" s="69"/>
      <c r="H99" s="70"/>
      <c r="I99" s="69"/>
      <c r="J99" s="69"/>
      <c r="K99" s="68"/>
      <c r="L99" s="69"/>
      <c r="M99" s="70"/>
      <c r="N99" s="69"/>
      <c r="O99" s="70"/>
      <c r="P99" s="69"/>
      <c r="Q99" s="70"/>
      <c r="R99" s="69"/>
      <c r="S99" s="69"/>
      <c r="T99" s="69"/>
      <c r="U99" s="69"/>
      <c r="V99" s="69"/>
      <c r="W99" s="69"/>
      <c r="X99" s="69"/>
      <c r="Y99" s="69"/>
      <c r="Z99" s="69"/>
      <c r="AA99" s="69"/>
      <c r="AO99" s="99"/>
      <c r="AP99" s="92"/>
    </row>
    <row r="100" spans="1:42" s="71" customFormat="1" ht="15" customHeight="1">
      <c r="A100" s="452"/>
      <c r="B100" s="714" t="s">
        <v>193</v>
      </c>
      <c r="C100" s="715"/>
      <c r="D100" s="715"/>
      <c r="E100" s="715"/>
      <c r="F100" s="716"/>
      <c r="G100" s="739" t="s">
        <v>183</v>
      </c>
      <c r="H100" s="740"/>
      <c r="I100" s="740"/>
      <c r="J100" s="740"/>
      <c r="K100" s="740"/>
      <c r="L100" s="740"/>
      <c r="M100" s="740"/>
      <c r="N100" s="740"/>
      <c r="O100" s="740"/>
      <c r="P100" s="740"/>
      <c r="Q100" s="740"/>
      <c r="R100" s="741"/>
      <c r="S100" s="739" t="s">
        <v>182</v>
      </c>
      <c r="T100" s="740"/>
      <c r="U100" s="740"/>
      <c r="V100" s="740"/>
      <c r="W100" s="740"/>
      <c r="X100" s="740"/>
      <c r="Y100" s="740"/>
      <c r="Z100" s="740"/>
      <c r="AA100" s="740"/>
      <c r="AB100" s="740"/>
      <c r="AC100" s="740"/>
      <c r="AD100" s="741"/>
      <c r="AO100" s="100"/>
      <c r="AP100" s="93"/>
    </row>
    <row r="101" spans="1:42" s="71" customFormat="1" ht="12" customHeight="1">
      <c r="A101" s="739">
        <v>1</v>
      </c>
      <c r="B101" s="747"/>
      <c r="C101" s="763"/>
      <c r="D101" s="763"/>
      <c r="E101" s="763"/>
      <c r="F101" s="764"/>
      <c r="G101" s="739" t="s">
        <v>190</v>
      </c>
      <c r="H101" s="740"/>
      <c r="I101" s="453" t="s">
        <v>192</v>
      </c>
      <c r="J101" s="83"/>
      <c r="K101" s="448" t="s">
        <v>2</v>
      </c>
      <c r="L101" s="83"/>
      <c r="M101" s="448" t="s">
        <v>175</v>
      </c>
      <c r="N101" s="83"/>
      <c r="O101" s="448" t="s">
        <v>1</v>
      </c>
      <c r="P101" s="747"/>
      <c r="Q101" s="740" t="s">
        <v>174</v>
      </c>
      <c r="R101" s="741"/>
      <c r="S101" s="739" t="s">
        <v>190</v>
      </c>
      <c r="T101" s="740"/>
      <c r="U101" s="453" t="s">
        <v>192</v>
      </c>
      <c r="V101" s="83"/>
      <c r="W101" s="448" t="s">
        <v>2</v>
      </c>
      <c r="X101" s="83"/>
      <c r="Y101" s="448" t="s">
        <v>175</v>
      </c>
      <c r="Z101" s="83"/>
      <c r="AA101" s="448" t="s">
        <v>1</v>
      </c>
      <c r="AB101" s="747"/>
      <c r="AC101" s="740" t="s">
        <v>174</v>
      </c>
      <c r="AD101" s="741"/>
      <c r="AO101" s="100"/>
      <c r="AP101" s="93"/>
    </row>
    <row r="102" spans="1:42" s="71" customFormat="1" ht="12" customHeight="1">
      <c r="A102" s="762"/>
      <c r="B102" s="748"/>
      <c r="C102" s="765"/>
      <c r="D102" s="765"/>
      <c r="E102" s="765"/>
      <c r="F102" s="766"/>
      <c r="G102" s="751" t="s">
        <v>191</v>
      </c>
      <c r="H102" s="752"/>
      <c r="I102" s="84" t="s">
        <v>192</v>
      </c>
      <c r="J102" s="85"/>
      <c r="K102" s="450" t="s">
        <v>2</v>
      </c>
      <c r="L102" s="85"/>
      <c r="M102" s="450" t="s">
        <v>175</v>
      </c>
      <c r="N102" s="85"/>
      <c r="O102" s="450" t="s">
        <v>1</v>
      </c>
      <c r="P102" s="748"/>
      <c r="Q102" s="749"/>
      <c r="R102" s="750"/>
      <c r="S102" s="751" t="s">
        <v>191</v>
      </c>
      <c r="T102" s="752"/>
      <c r="U102" s="84" t="s">
        <v>192</v>
      </c>
      <c r="V102" s="85"/>
      <c r="W102" s="450" t="s">
        <v>2</v>
      </c>
      <c r="X102" s="85"/>
      <c r="Y102" s="450" t="s">
        <v>175</v>
      </c>
      <c r="Z102" s="85"/>
      <c r="AA102" s="450" t="s">
        <v>1</v>
      </c>
      <c r="AB102" s="748"/>
      <c r="AC102" s="749"/>
      <c r="AD102" s="750"/>
      <c r="AF102" s="753" t="s">
        <v>229</v>
      </c>
      <c r="AG102" s="754"/>
      <c r="AH102" s="754"/>
      <c r="AI102" s="754"/>
      <c r="AJ102" s="754"/>
      <c r="AK102" s="754"/>
      <c r="AL102" s="754"/>
      <c r="AM102" s="755"/>
      <c r="AO102" s="100"/>
      <c r="AP102" s="93"/>
    </row>
    <row r="103" spans="1:42" s="71" customFormat="1" ht="12" customHeight="1">
      <c r="A103" s="739">
        <v>2</v>
      </c>
      <c r="B103" s="747"/>
      <c r="C103" s="763"/>
      <c r="D103" s="763"/>
      <c r="E103" s="763"/>
      <c r="F103" s="764"/>
      <c r="G103" s="767" t="s">
        <v>190</v>
      </c>
      <c r="H103" s="768"/>
      <c r="I103" s="86" t="s">
        <v>192</v>
      </c>
      <c r="J103" s="87"/>
      <c r="K103" s="451" t="s">
        <v>2</v>
      </c>
      <c r="L103" s="87"/>
      <c r="M103" s="451" t="s">
        <v>175</v>
      </c>
      <c r="N103" s="87"/>
      <c r="O103" s="451" t="s">
        <v>1</v>
      </c>
      <c r="P103" s="747"/>
      <c r="Q103" s="740" t="s">
        <v>174</v>
      </c>
      <c r="R103" s="741"/>
      <c r="S103" s="767" t="s">
        <v>190</v>
      </c>
      <c r="T103" s="768"/>
      <c r="U103" s="86" t="s">
        <v>192</v>
      </c>
      <c r="V103" s="87"/>
      <c r="W103" s="451" t="s">
        <v>2</v>
      </c>
      <c r="X103" s="87"/>
      <c r="Y103" s="451" t="s">
        <v>175</v>
      </c>
      <c r="Z103" s="87"/>
      <c r="AA103" s="451" t="s">
        <v>1</v>
      </c>
      <c r="AB103" s="747"/>
      <c r="AC103" s="740" t="s">
        <v>174</v>
      </c>
      <c r="AD103" s="741"/>
      <c r="AF103" s="756"/>
      <c r="AG103" s="757"/>
      <c r="AH103" s="757"/>
      <c r="AI103" s="757"/>
      <c r="AJ103" s="757"/>
      <c r="AK103" s="757"/>
      <c r="AL103" s="757"/>
      <c r="AM103" s="758"/>
      <c r="AO103" s="100"/>
      <c r="AP103" s="93"/>
    </row>
    <row r="104" spans="1:42" s="71" customFormat="1" ht="12" customHeight="1">
      <c r="A104" s="762"/>
      <c r="B104" s="748"/>
      <c r="C104" s="765"/>
      <c r="D104" s="765"/>
      <c r="E104" s="765"/>
      <c r="F104" s="766"/>
      <c r="G104" s="762" t="s">
        <v>191</v>
      </c>
      <c r="H104" s="749"/>
      <c r="I104" s="88" t="s">
        <v>192</v>
      </c>
      <c r="J104" s="89"/>
      <c r="K104" s="449" t="s">
        <v>2</v>
      </c>
      <c r="L104" s="89"/>
      <c r="M104" s="449" t="s">
        <v>175</v>
      </c>
      <c r="N104" s="89"/>
      <c r="O104" s="449" t="s">
        <v>1</v>
      </c>
      <c r="P104" s="748"/>
      <c r="Q104" s="749"/>
      <c r="R104" s="750"/>
      <c r="S104" s="769" t="s">
        <v>191</v>
      </c>
      <c r="T104" s="770"/>
      <c r="U104" s="88" t="s">
        <v>192</v>
      </c>
      <c r="V104" s="89"/>
      <c r="W104" s="449" t="s">
        <v>2</v>
      </c>
      <c r="X104" s="89"/>
      <c r="Y104" s="449" t="s">
        <v>175</v>
      </c>
      <c r="Z104" s="89"/>
      <c r="AA104" s="449" t="s">
        <v>1</v>
      </c>
      <c r="AB104" s="748"/>
      <c r="AC104" s="749"/>
      <c r="AD104" s="750"/>
      <c r="AF104" s="756"/>
      <c r="AG104" s="757"/>
      <c r="AH104" s="757"/>
      <c r="AI104" s="757"/>
      <c r="AJ104" s="757"/>
      <c r="AK104" s="757"/>
      <c r="AL104" s="757"/>
      <c r="AM104" s="758"/>
      <c r="AO104" s="100"/>
      <c r="AP104" s="93"/>
    </row>
    <row r="105" spans="1:42" s="71" customFormat="1" ht="12" customHeight="1">
      <c r="A105" s="739">
        <v>3</v>
      </c>
      <c r="B105" s="747"/>
      <c r="C105" s="763"/>
      <c r="D105" s="763"/>
      <c r="E105" s="763"/>
      <c r="F105" s="764"/>
      <c r="G105" s="739" t="s">
        <v>190</v>
      </c>
      <c r="H105" s="740"/>
      <c r="I105" s="453" t="s">
        <v>192</v>
      </c>
      <c r="J105" s="83"/>
      <c r="K105" s="448" t="s">
        <v>2</v>
      </c>
      <c r="L105" s="83"/>
      <c r="M105" s="448" t="s">
        <v>173</v>
      </c>
      <c r="N105" s="83"/>
      <c r="O105" s="448" t="s">
        <v>172</v>
      </c>
      <c r="P105" s="747"/>
      <c r="Q105" s="740" t="s">
        <v>174</v>
      </c>
      <c r="R105" s="741"/>
      <c r="S105" s="767" t="s">
        <v>190</v>
      </c>
      <c r="T105" s="768"/>
      <c r="U105" s="453" t="s">
        <v>192</v>
      </c>
      <c r="V105" s="83"/>
      <c r="W105" s="448" t="s">
        <v>2</v>
      </c>
      <c r="X105" s="83"/>
      <c r="Y105" s="448" t="s">
        <v>173</v>
      </c>
      <c r="Z105" s="83"/>
      <c r="AA105" s="448" t="s">
        <v>172</v>
      </c>
      <c r="AB105" s="747"/>
      <c r="AC105" s="740" t="s">
        <v>174</v>
      </c>
      <c r="AD105" s="741"/>
      <c r="AF105" s="756"/>
      <c r="AG105" s="757"/>
      <c r="AH105" s="757"/>
      <c r="AI105" s="757"/>
      <c r="AJ105" s="757"/>
      <c r="AK105" s="757"/>
      <c r="AL105" s="757"/>
      <c r="AM105" s="758"/>
      <c r="AO105" s="100"/>
      <c r="AP105" s="93"/>
    </row>
    <row r="106" spans="1:42" s="71" customFormat="1" ht="12" customHeight="1">
      <c r="A106" s="762"/>
      <c r="B106" s="748"/>
      <c r="C106" s="765"/>
      <c r="D106" s="765"/>
      <c r="E106" s="765"/>
      <c r="F106" s="766"/>
      <c r="G106" s="751" t="s">
        <v>191</v>
      </c>
      <c r="H106" s="752"/>
      <c r="I106" s="84" t="s">
        <v>192</v>
      </c>
      <c r="J106" s="85"/>
      <c r="K106" s="450" t="s">
        <v>2</v>
      </c>
      <c r="L106" s="85"/>
      <c r="M106" s="450" t="s">
        <v>173</v>
      </c>
      <c r="N106" s="85"/>
      <c r="O106" s="450" t="s">
        <v>172</v>
      </c>
      <c r="P106" s="748"/>
      <c r="Q106" s="749"/>
      <c r="R106" s="750"/>
      <c r="S106" s="751" t="s">
        <v>191</v>
      </c>
      <c r="T106" s="752"/>
      <c r="U106" s="84" t="s">
        <v>192</v>
      </c>
      <c r="V106" s="85"/>
      <c r="W106" s="450" t="s">
        <v>2</v>
      </c>
      <c r="X106" s="85"/>
      <c r="Y106" s="450" t="s">
        <v>173</v>
      </c>
      <c r="Z106" s="85"/>
      <c r="AA106" s="450" t="s">
        <v>172</v>
      </c>
      <c r="AB106" s="748"/>
      <c r="AC106" s="749"/>
      <c r="AD106" s="750"/>
      <c r="AF106" s="756"/>
      <c r="AG106" s="757"/>
      <c r="AH106" s="757"/>
      <c r="AI106" s="757"/>
      <c r="AJ106" s="757"/>
      <c r="AK106" s="757"/>
      <c r="AL106" s="757"/>
      <c r="AM106" s="758"/>
      <c r="AO106" s="100"/>
      <c r="AP106" s="93"/>
    </row>
    <row r="107" spans="1:42" s="71" customFormat="1" ht="12" customHeight="1">
      <c r="A107" s="739">
        <v>4</v>
      </c>
      <c r="B107" s="747"/>
      <c r="C107" s="763"/>
      <c r="D107" s="763"/>
      <c r="E107" s="763"/>
      <c r="F107" s="764"/>
      <c r="G107" s="767" t="s">
        <v>190</v>
      </c>
      <c r="H107" s="768"/>
      <c r="I107" s="86" t="s">
        <v>192</v>
      </c>
      <c r="J107" s="87"/>
      <c r="K107" s="451" t="s">
        <v>2</v>
      </c>
      <c r="L107" s="87"/>
      <c r="M107" s="451" t="s">
        <v>175</v>
      </c>
      <c r="N107" s="87"/>
      <c r="O107" s="451" t="s">
        <v>1</v>
      </c>
      <c r="P107" s="747"/>
      <c r="Q107" s="740" t="s">
        <v>174</v>
      </c>
      <c r="R107" s="741"/>
      <c r="S107" s="767" t="s">
        <v>190</v>
      </c>
      <c r="T107" s="768"/>
      <c r="U107" s="86" t="s">
        <v>192</v>
      </c>
      <c r="V107" s="87"/>
      <c r="W107" s="451" t="s">
        <v>2</v>
      </c>
      <c r="X107" s="87"/>
      <c r="Y107" s="451" t="s">
        <v>175</v>
      </c>
      <c r="Z107" s="87"/>
      <c r="AA107" s="451" t="s">
        <v>1</v>
      </c>
      <c r="AB107" s="747"/>
      <c r="AC107" s="740" t="s">
        <v>174</v>
      </c>
      <c r="AD107" s="741"/>
      <c r="AF107" s="756"/>
      <c r="AG107" s="757"/>
      <c r="AH107" s="757"/>
      <c r="AI107" s="757"/>
      <c r="AJ107" s="757"/>
      <c r="AK107" s="757"/>
      <c r="AL107" s="757"/>
      <c r="AM107" s="758"/>
      <c r="AO107" s="100"/>
      <c r="AP107" s="93"/>
    </row>
    <row r="108" spans="1:42" s="71" customFormat="1" ht="12" customHeight="1">
      <c r="A108" s="762"/>
      <c r="B108" s="748"/>
      <c r="C108" s="765"/>
      <c r="D108" s="765"/>
      <c r="E108" s="765"/>
      <c r="F108" s="766"/>
      <c r="G108" s="751" t="s">
        <v>191</v>
      </c>
      <c r="H108" s="752"/>
      <c r="I108" s="84" t="s">
        <v>192</v>
      </c>
      <c r="J108" s="85"/>
      <c r="K108" s="450" t="s">
        <v>2</v>
      </c>
      <c r="L108" s="85"/>
      <c r="M108" s="450" t="s">
        <v>175</v>
      </c>
      <c r="N108" s="85"/>
      <c r="O108" s="450" t="s">
        <v>1</v>
      </c>
      <c r="P108" s="748"/>
      <c r="Q108" s="749"/>
      <c r="R108" s="750"/>
      <c r="S108" s="751" t="s">
        <v>191</v>
      </c>
      <c r="T108" s="752"/>
      <c r="U108" s="84" t="s">
        <v>192</v>
      </c>
      <c r="V108" s="85"/>
      <c r="W108" s="450" t="s">
        <v>2</v>
      </c>
      <c r="X108" s="85"/>
      <c r="Y108" s="450" t="s">
        <v>175</v>
      </c>
      <c r="Z108" s="85"/>
      <c r="AA108" s="450" t="s">
        <v>1</v>
      </c>
      <c r="AB108" s="748"/>
      <c r="AC108" s="749"/>
      <c r="AD108" s="750"/>
      <c r="AF108" s="756"/>
      <c r="AG108" s="757"/>
      <c r="AH108" s="757"/>
      <c r="AI108" s="757"/>
      <c r="AJ108" s="757"/>
      <c r="AK108" s="757"/>
      <c r="AL108" s="757"/>
      <c r="AM108" s="758"/>
      <c r="AO108" s="100"/>
      <c r="AP108" s="93"/>
    </row>
    <row r="109" spans="1:42" s="71" customFormat="1" ht="12" customHeight="1">
      <c r="A109" s="739">
        <v>5</v>
      </c>
      <c r="B109" s="747"/>
      <c r="C109" s="763"/>
      <c r="D109" s="763"/>
      <c r="E109" s="763"/>
      <c r="F109" s="764"/>
      <c r="G109" s="767" t="s">
        <v>190</v>
      </c>
      <c r="H109" s="768"/>
      <c r="I109" s="86" t="s">
        <v>192</v>
      </c>
      <c r="J109" s="87"/>
      <c r="K109" s="451" t="s">
        <v>2</v>
      </c>
      <c r="L109" s="87"/>
      <c r="M109" s="451" t="s">
        <v>173</v>
      </c>
      <c r="N109" s="87"/>
      <c r="O109" s="451" t="s">
        <v>172</v>
      </c>
      <c r="P109" s="747"/>
      <c r="Q109" s="740" t="s">
        <v>174</v>
      </c>
      <c r="R109" s="741"/>
      <c r="S109" s="767" t="s">
        <v>190</v>
      </c>
      <c r="T109" s="768"/>
      <c r="U109" s="86" t="s">
        <v>192</v>
      </c>
      <c r="V109" s="87"/>
      <c r="W109" s="451" t="s">
        <v>2</v>
      </c>
      <c r="X109" s="87"/>
      <c r="Y109" s="451" t="s">
        <v>173</v>
      </c>
      <c r="Z109" s="87"/>
      <c r="AA109" s="451" t="s">
        <v>172</v>
      </c>
      <c r="AB109" s="747"/>
      <c r="AC109" s="740" t="s">
        <v>174</v>
      </c>
      <c r="AD109" s="741"/>
      <c r="AF109" s="756"/>
      <c r="AG109" s="757"/>
      <c r="AH109" s="757"/>
      <c r="AI109" s="757"/>
      <c r="AJ109" s="757"/>
      <c r="AK109" s="757"/>
      <c r="AL109" s="757"/>
      <c r="AM109" s="758"/>
      <c r="AO109" s="100"/>
      <c r="AP109" s="93"/>
    </row>
    <row r="110" spans="1:42" s="71" customFormat="1" ht="12" customHeight="1">
      <c r="A110" s="762"/>
      <c r="B110" s="748"/>
      <c r="C110" s="765"/>
      <c r="D110" s="765"/>
      <c r="E110" s="765"/>
      <c r="F110" s="766"/>
      <c r="G110" s="762" t="s">
        <v>191</v>
      </c>
      <c r="H110" s="749"/>
      <c r="I110" s="88" t="s">
        <v>192</v>
      </c>
      <c r="J110" s="89"/>
      <c r="K110" s="449" t="s">
        <v>2</v>
      </c>
      <c r="L110" s="89"/>
      <c r="M110" s="449" t="s">
        <v>173</v>
      </c>
      <c r="N110" s="89"/>
      <c r="O110" s="449" t="s">
        <v>172</v>
      </c>
      <c r="P110" s="748"/>
      <c r="Q110" s="749"/>
      <c r="R110" s="750"/>
      <c r="S110" s="762" t="s">
        <v>191</v>
      </c>
      <c r="T110" s="749"/>
      <c r="U110" s="88" t="s">
        <v>192</v>
      </c>
      <c r="V110" s="89"/>
      <c r="W110" s="449" t="s">
        <v>2</v>
      </c>
      <c r="X110" s="89"/>
      <c r="Y110" s="449" t="s">
        <v>173</v>
      </c>
      <c r="Z110" s="89"/>
      <c r="AA110" s="449" t="s">
        <v>172</v>
      </c>
      <c r="AB110" s="748"/>
      <c r="AC110" s="749"/>
      <c r="AD110" s="750"/>
      <c r="AF110" s="759"/>
      <c r="AG110" s="760"/>
      <c r="AH110" s="760"/>
      <c r="AI110" s="760"/>
      <c r="AJ110" s="760"/>
      <c r="AK110" s="760"/>
      <c r="AL110" s="760"/>
      <c r="AM110" s="761"/>
      <c r="AO110" s="100"/>
      <c r="AP110" s="93"/>
    </row>
    <row r="111" spans="1:42" s="71" customFormat="1" ht="15" customHeight="1">
      <c r="A111" s="177"/>
      <c r="B111" s="177"/>
      <c r="C111" s="177"/>
      <c r="D111" s="177"/>
      <c r="E111" s="177"/>
      <c r="F111" s="177"/>
      <c r="G111" s="177"/>
      <c r="H111" s="177"/>
      <c r="I111" s="178"/>
      <c r="J111" s="155"/>
      <c r="K111" s="177"/>
      <c r="L111" s="155"/>
      <c r="M111" s="177"/>
      <c r="N111" s="155"/>
      <c r="O111" s="177"/>
      <c r="P111" s="155"/>
      <c r="Q111" s="155"/>
      <c r="R111" s="155"/>
      <c r="S111" s="155"/>
      <c r="T111" s="178"/>
      <c r="U111" s="155"/>
      <c r="V111" s="155"/>
      <c r="W111" s="177"/>
      <c r="X111" s="155"/>
      <c r="Y111" s="177"/>
      <c r="Z111" s="177"/>
      <c r="AA111" s="155"/>
      <c r="AB111" s="177"/>
      <c r="AC111" s="177"/>
      <c r="AD111" s="177"/>
      <c r="AE111" s="179"/>
      <c r="AF111" s="179"/>
      <c r="AG111" s="179"/>
      <c r="AH111" s="180"/>
      <c r="AI111" s="181"/>
      <c r="AJ111" s="179"/>
      <c r="AK111" s="180"/>
      <c r="AL111" s="180"/>
      <c r="AO111" s="100"/>
      <c r="AP111" s="93"/>
    </row>
    <row r="112" spans="1:42" s="71" customFormat="1" ht="15" customHeight="1">
      <c r="A112" s="771"/>
      <c r="B112" s="773" t="s">
        <v>194</v>
      </c>
      <c r="C112" s="740"/>
      <c r="D112" s="740"/>
      <c r="E112" s="740"/>
      <c r="F112" s="741"/>
      <c r="G112" s="714" t="s">
        <v>181</v>
      </c>
      <c r="H112" s="715"/>
      <c r="I112" s="715"/>
      <c r="J112" s="715"/>
      <c r="K112" s="715"/>
      <c r="L112" s="715"/>
      <c r="M112" s="715"/>
      <c r="N112" s="715"/>
      <c r="O112" s="715"/>
      <c r="P112" s="715"/>
      <c r="Q112" s="715"/>
      <c r="R112" s="715"/>
      <c r="S112" s="715"/>
      <c r="T112" s="715"/>
      <c r="U112" s="715"/>
      <c r="V112" s="716"/>
      <c r="W112" s="774" t="s">
        <v>180</v>
      </c>
      <c r="X112" s="775"/>
      <c r="Y112" s="775"/>
      <c r="Z112" s="775"/>
      <c r="AA112" s="775"/>
      <c r="AB112" s="775"/>
      <c r="AC112" s="775"/>
      <c r="AD112" s="775"/>
      <c r="AE112" s="775"/>
      <c r="AF112" s="775"/>
      <c r="AG112" s="775"/>
      <c r="AH112" s="776"/>
      <c r="AI112" s="777" t="s">
        <v>201</v>
      </c>
      <c r="AJ112" s="777"/>
      <c r="AK112" s="777"/>
      <c r="AL112" s="777"/>
      <c r="AM112" s="777"/>
      <c r="AO112" s="100"/>
      <c r="AP112" s="93"/>
    </row>
    <row r="113" spans="1:48" s="72" customFormat="1" ht="30" customHeight="1">
      <c r="A113" s="772"/>
      <c r="B113" s="762"/>
      <c r="C113" s="749"/>
      <c r="D113" s="749"/>
      <c r="E113" s="749"/>
      <c r="F113" s="750"/>
      <c r="G113" s="778" t="s">
        <v>179</v>
      </c>
      <c r="H113" s="779"/>
      <c r="I113" s="779"/>
      <c r="J113" s="780"/>
      <c r="K113" s="778" t="s">
        <v>178</v>
      </c>
      <c r="L113" s="779"/>
      <c r="M113" s="779"/>
      <c r="N113" s="780"/>
      <c r="O113" s="778" t="s">
        <v>196</v>
      </c>
      <c r="P113" s="779"/>
      <c r="Q113" s="779"/>
      <c r="R113" s="780"/>
      <c r="S113" s="778" t="s">
        <v>177</v>
      </c>
      <c r="T113" s="779"/>
      <c r="U113" s="779"/>
      <c r="V113" s="780"/>
      <c r="W113" s="781" t="s">
        <v>188</v>
      </c>
      <c r="X113" s="782"/>
      <c r="Y113" s="782"/>
      <c r="Z113" s="783"/>
      <c r="AA113" s="781" t="s">
        <v>228</v>
      </c>
      <c r="AB113" s="782"/>
      <c r="AC113" s="782"/>
      <c r="AD113" s="783"/>
      <c r="AE113" s="778" t="s">
        <v>176</v>
      </c>
      <c r="AF113" s="779"/>
      <c r="AG113" s="779"/>
      <c r="AH113" s="780"/>
      <c r="AI113" s="777"/>
      <c r="AJ113" s="777"/>
      <c r="AK113" s="777"/>
      <c r="AL113" s="777"/>
      <c r="AM113" s="777"/>
      <c r="AO113" s="100"/>
      <c r="AP113" s="94"/>
    </row>
    <row r="114" spans="1:48" s="71" customFormat="1" ht="18" customHeight="1">
      <c r="A114" s="447">
        <v>1</v>
      </c>
      <c r="B114" s="791" t="str">
        <f>IF(B101="","",B101)</f>
        <v/>
      </c>
      <c r="C114" s="792"/>
      <c r="D114" s="792"/>
      <c r="E114" s="792"/>
      <c r="F114" s="792"/>
      <c r="G114" s="793">
        <v>16000</v>
      </c>
      <c r="H114" s="794"/>
      <c r="I114" s="794"/>
      <c r="J114" s="795"/>
      <c r="K114" s="796"/>
      <c r="L114" s="797"/>
      <c r="M114" s="797"/>
      <c r="N114" s="798"/>
      <c r="O114" s="784">
        <f>AB101</f>
        <v>0</v>
      </c>
      <c r="P114" s="785"/>
      <c r="Q114" s="785"/>
      <c r="R114" s="786"/>
      <c r="S114" s="787">
        <f>IF(G114&lt;K114,G114*O114,K114*O114)</f>
        <v>0</v>
      </c>
      <c r="T114" s="788"/>
      <c r="U114" s="788"/>
      <c r="V114" s="789"/>
      <c r="W114" s="793">
        <v>10000</v>
      </c>
      <c r="X114" s="794"/>
      <c r="Y114" s="794"/>
      <c r="Z114" s="795"/>
      <c r="AA114" s="784">
        <f>P101+AB101</f>
        <v>0</v>
      </c>
      <c r="AB114" s="785"/>
      <c r="AC114" s="785"/>
      <c r="AD114" s="786"/>
      <c r="AE114" s="787">
        <f>W114*AA114</f>
        <v>0</v>
      </c>
      <c r="AF114" s="788"/>
      <c r="AG114" s="788"/>
      <c r="AH114" s="789"/>
      <c r="AI114" s="790">
        <f t="shared" ref="AI114:AI118" si="0">S114+AE114</f>
        <v>0</v>
      </c>
      <c r="AJ114" s="790"/>
      <c r="AK114" s="790"/>
      <c r="AL114" s="790"/>
      <c r="AM114" s="790"/>
      <c r="AO114" s="100"/>
      <c r="AP114" s="93"/>
    </row>
    <row r="115" spans="1:48" s="71" customFormat="1" ht="18" customHeight="1">
      <c r="A115" s="447">
        <v>2</v>
      </c>
      <c r="B115" s="791" t="str">
        <f>IF(B103="","",B103)</f>
        <v/>
      </c>
      <c r="C115" s="792"/>
      <c r="D115" s="792"/>
      <c r="E115" s="792"/>
      <c r="F115" s="792"/>
      <c r="G115" s="793">
        <v>16000</v>
      </c>
      <c r="H115" s="794"/>
      <c r="I115" s="794"/>
      <c r="J115" s="795"/>
      <c r="K115" s="796"/>
      <c r="L115" s="797"/>
      <c r="M115" s="797"/>
      <c r="N115" s="798"/>
      <c r="O115" s="784">
        <f t="shared" ref="O115" si="1">AB103</f>
        <v>0</v>
      </c>
      <c r="P115" s="785"/>
      <c r="Q115" s="785"/>
      <c r="R115" s="786"/>
      <c r="S115" s="787">
        <f t="shared" ref="S115:S118" si="2">IF(G115&lt;K115,G115*O115,K115*O115)</f>
        <v>0</v>
      </c>
      <c r="T115" s="788"/>
      <c r="U115" s="788"/>
      <c r="V115" s="789"/>
      <c r="W115" s="793">
        <v>10000</v>
      </c>
      <c r="X115" s="794"/>
      <c r="Y115" s="794"/>
      <c r="Z115" s="795"/>
      <c r="AA115" s="784">
        <f>P103+AB103</f>
        <v>0</v>
      </c>
      <c r="AB115" s="785"/>
      <c r="AC115" s="785"/>
      <c r="AD115" s="786"/>
      <c r="AE115" s="787">
        <f t="shared" ref="AE115:AE118" si="3">W115*AA115</f>
        <v>0</v>
      </c>
      <c r="AF115" s="788"/>
      <c r="AG115" s="788"/>
      <c r="AH115" s="789"/>
      <c r="AI115" s="790">
        <f t="shared" si="0"/>
        <v>0</v>
      </c>
      <c r="AJ115" s="790"/>
      <c r="AK115" s="790"/>
      <c r="AL115" s="790"/>
      <c r="AM115" s="790"/>
      <c r="AO115" s="100"/>
      <c r="AP115" s="93"/>
    </row>
    <row r="116" spans="1:48" s="71" customFormat="1" ht="18" customHeight="1">
      <c r="A116" s="447">
        <v>3</v>
      </c>
      <c r="B116" s="791" t="str">
        <f>IF(B105="","",B105)</f>
        <v/>
      </c>
      <c r="C116" s="792"/>
      <c r="D116" s="792"/>
      <c r="E116" s="792"/>
      <c r="F116" s="792"/>
      <c r="G116" s="793">
        <v>16000</v>
      </c>
      <c r="H116" s="794"/>
      <c r="I116" s="794"/>
      <c r="J116" s="795"/>
      <c r="K116" s="796"/>
      <c r="L116" s="797"/>
      <c r="M116" s="797"/>
      <c r="N116" s="798"/>
      <c r="O116" s="784">
        <f t="shared" ref="O116" si="4">AB105</f>
        <v>0</v>
      </c>
      <c r="P116" s="785"/>
      <c r="Q116" s="785"/>
      <c r="R116" s="786"/>
      <c r="S116" s="787">
        <f t="shared" si="2"/>
        <v>0</v>
      </c>
      <c r="T116" s="788"/>
      <c r="U116" s="788"/>
      <c r="V116" s="789"/>
      <c r="W116" s="793">
        <v>10000</v>
      </c>
      <c r="X116" s="794"/>
      <c r="Y116" s="794"/>
      <c r="Z116" s="795"/>
      <c r="AA116" s="784">
        <f>P105+AB105</f>
        <v>0</v>
      </c>
      <c r="AB116" s="785"/>
      <c r="AC116" s="785"/>
      <c r="AD116" s="786"/>
      <c r="AE116" s="787">
        <f t="shared" si="3"/>
        <v>0</v>
      </c>
      <c r="AF116" s="788"/>
      <c r="AG116" s="788"/>
      <c r="AH116" s="789"/>
      <c r="AI116" s="790">
        <f t="shared" si="0"/>
        <v>0</v>
      </c>
      <c r="AJ116" s="790"/>
      <c r="AK116" s="790"/>
      <c r="AL116" s="790"/>
      <c r="AM116" s="790"/>
      <c r="AO116" s="100"/>
      <c r="AP116" s="93"/>
    </row>
    <row r="117" spans="1:48" s="71" customFormat="1" ht="18" customHeight="1">
      <c r="A117" s="447">
        <v>4</v>
      </c>
      <c r="B117" s="791" t="str">
        <f>IF(B107="","",B107)</f>
        <v/>
      </c>
      <c r="C117" s="792"/>
      <c r="D117" s="792"/>
      <c r="E117" s="792"/>
      <c r="F117" s="792"/>
      <c r="G117" s="793">
        <v>16000</v>
      </c>
      <c r="H117" s="794"/>
      <c r="I117" s="794"/>
      <c r="J117" s="795"/>
      <c r="K117" s="796"/>
      <c r="L117" s="797"/>
      <c r="M117" s="797"/>
      <c r="N117" s="798"/>
      <c r="O117" s="784">
        <f t="shared" ref="O117" si="5">AB107</f>
        <v>0</v>
      </c>
      <c r="P117" s="785"/>
      <c r="Q117" s="785"/>
      <c r="R117" s="786"/>
      <c r="S117" s="787">
        <f t="shared" si="2"/>
        <v>0</v>
      </c>
      <c r="T117" s="788"/>
      <c r="U117" s="788"/>
      <c r="V117" s="789"/>
      <c r="W117" s="793">
        <v>10000</v>
      </c>
      <c r="X117" s="794"/>
      <c r="Y117" s="794"/>
      <c r="Z117" s="795"/>
      <c r="AA117" s="784">
        <f>P107+AB107</f>
        <v>0</v>
      </c>
      <c r="AB117" s="785"/>
      <c r="AC117" s="785"/>
      <c r="AD117" s="786"/>
      <c r="AE117" s="787">
        <f t="shared" si="3"/>
        <v>0</v>
      </c>
      <c r="AF117" s="788"/>
      <c r="AG117" s="788"/>
      <c r="AH117" s="789"/>
      <c r="AI117" s="790">
        <f t="shared" si="0"/>
        <v>0</v>
      </c>
      <c r="AJ117" s="790"/>
      <c r="AK117" s="790"/>
      <c r="AL117" s="790"/>
      <c r="AM117" s="790"/>
      <c r="AO117" s="100"/>
      <c r="AP117" s="93"/>
    </row>
    <row r="118" spans="1:48" s="71" customFormat="1" ht="18" customHeight="1" thickBot="1">
      <c r="A118" s="447">
        <v>5</v>
      </c>
      <c r="B118" s="791" t="str">
        <f>IF(B109="","",B109)</f>
        <v/>
      </c>
      <c r="C118" s="792"/>
      <c r="D118" s="792"/>
      <c r="E118" s="792"/>
      <c r="F118" s="792"/>
      <c r="G118" s="793">
        <v>16000</v>
      </c>
      <c r="H118" s="794"/>
      <c r="I118" s="794"/>
      <c r="J118" s="795"/>
      <c r="K118" s="796"/>
      <c r="L118" s="797"/>
      <c r="M118" s="797"/>
      <c r="N118" s="798"/>
      <c r="O118" s="784">
        <f t="shared" ref="O118" si="6">AB109</f>
        <v>0</v>
      </c>
      <c r="P118" s="785"/>
      <c r="Q118" s="785"/>
      <c r="R118" s="786"/>
      <c r="S118" s="787">
        <f t="shared" si="2"/>
        <v>0</v>
      </c>
      <c r="T118" s="788"/>
      <c r="U118" s="788"/>
      <c r="V118" s="789"/>
      <c r="W118" s="793">
        <v>10000</v>
      </c>
      <c r="X118" s="794"/>
      <c r="Y118" s="794"/>
      <c r="Z118" s="795"/>
      <c r="AA118" s="784">
        <f>P109+AB109</f>
        <v>0</v>
      </c>
      <c r="AB118" s="785"/>
      <c r="AC118" s="785"/>
      <c r="AD118" s="786"/>
      <c r="AE118" s="787">
        <f t="shared" si="3"/>
        <v>0</v>
      </c>
      <c r="AF118" s="788"/>
      <c r="AG118" s="788"/>
      <c r="AH118" s="789"/>
      <c r="AI118" s="833">
        <f t="shared" si="0"/>
        <v>0</v>
      </c>
      <c r="AJ118" s="833"/>
      <c r="AK118" s="833"/>
      <c r="AL118" s="833"/>
      <c r="AM118" s="833"/>
      <c r="AO118" s="100"/>
      <c r="AP118" s="93"/>
    </row>
    <row r="119" spans="1:48" s="71" customFormat="1" ht="18" customHeight="1" thickTop="1">
      <c r="A119" s="799" t="s">
        <v>171</v>
      </c>
      <c r="B119" s="800"/>
      <c r="C119" s="800"/>
      <c r="D119" s="800"/>
      <c r="E119" s="800"/>
      <c r="F119" s="801"/>
      <c r="G119" s="802"/>
      <c r="H119" s="803"/>
      <c r="I119" s="803"/>
      <c r="J119" s="804"/>
      <c r="K119" s="802"/>
      <c r="L119" s="803"/>
      <c r="M119" s="803"/>
      <c r="N119" s="804"/>
      <c r="O119" s="802"/>
      <c r="P119" s="803"/>
      <c r="Q119" s="803"/>
      <c r="R119" s="804"/>
      <c r="S119" s="805">
        <f>SUM(S114:S118)</f>
        <v>0</v>
      </c>
      <c r="T119" s="806"/>
      <c r="U119" s="806"/>
      <c r="V119" s="807"/>
      <c r="W119" s="808"/>
      <c r="X119" s="809"/>
      <c r="Y119" s="809"/>
      <c r="Z119" s="810"/>
      <c r="AA119" s="811"/>
      <c r="AB119" s="812"/>
      <c r="AC119" s="812"/>
      <c r="AD119" s="813"/>
      <c r="AE119" s="814">
        <f>SUM(AE114:AE118)</f>
        <v>0</v>
      </c>
      <c r="AF119" s="815"/>
      <c r="AG119" s="815"/>
      <c r="AH119" s="816"/>
      <c r="AI119" s="817">
        <f>S119+AE119</f>
        <v>0</v>
      </c>
      <c r="AJ119" s="817"/>
      <c r="AK119" s="817"/>
      <c r="AL119" s="817"/>
      <c r="AM119" s="817"/>
      <c r="AO119" s="100"/>
      <c r="AP119" s="93"/>
    </row>
    <row r="120" spans="1:48" s="71" customFormat="1" ht="10" customHeight="1">
      <c r="A120" s="90" t="s">
        <v>195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182"/>
      <c r="AB120" s="182"/>
      <c r="AC120" s="182"/>
      <c r="AD120" s="182"/>
      <c r="AE120" s="182"/>
      <c r="AF120" s="182"/>
      <c r="AG120" s="182"/>
      <c r="AH120" s="183"/>
      <c r="AI120" s="818">
        <f>ROUNDDOWN($AI$119/1000,0)</f>
        <v>0</v>
      </c>
      <c r="AJ120" s="819"/>
      <c r="AK120" s="819"/>
      <c r="AL120" s="822" t="s">
        <v>57</v>
      </c>
      <c r="AM120" s="823"/>
      <c r="AO120" s="100"/>
      <c r="AP120" s="93"/>
    </row>
    <row r="121" spans="1:48" s="71" customFormat="1" ht="10" customHeight="1">
      <c r="A121" s="90" t="s">
        <v>197</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184"/>
      <c r="AI121" s="820">
        <f t="shared" ref="AI121" si="7">ROUNDDOWN($F$74/1000,0)</f>
        <v>0</v>
      </c>
      <c r="AJ121" s="821"/>
      <c r="AK121" s="821"/>
      <c r="AL121" s="824"/>
      <c r="AM121" s="825"/>
      <c r="AO121" s="100"/>
      <c r="AP121" s="93"/>
    </row>
    <row r="123" spans="1:48" s="91" customFormat="1" ht="12" customHeight="1">
      <c r="A123" s="185" t="s">
        <v>0</v>
      </c>
      <c r="B123" s="186"/>
      <c r="C123" s="186"/>
      <c r="D123" s="187"/>
      <c r="E123" s="187"/>
      <c r="F123" s="187"/>
      <c r="G123" s="187"/>
      <c r="H123" s="187"/>
      <c r="I123" s="187"/>
      <c r="J123" s="188"/>
      <c r="K123" s="826" t="str">
        <f>IF(L3="","",L3)</f>
        <v/>
      </c>
      <c r="L123" s="827"/>
      <c r="M123" s="827"/>
      <c r="N123" s="827"/>
      <c r="O123" s="827"/>
      <c r="P123" s="827"/>
      <c r="Q123" s="827"/>
      <c r="R123" s="827"/>
      <c r="S123" s="827"/>
      <c r="T123" s="827"/>
      <c r="U123" s="827"/>
      <c r="V123" s="827"/>
      <c r="W123" s="827"/>
      <c r="X123" s="827"/>
      <c r="Y123" s="827"/>
      <c r="Z123" s="827"/>
      <c r="AA123" s="827"/>
      <c r="AB123" s="827"/>
      <c r="AC123" s="827"/>
      <c r="AD123" s="827"/>
      <c r="AE123" s="828"/>
      <c r="AO123" s="100"/>
      <c r="AP123" s="189"/>
    </row>
    <row r="124" spans="1:48" s="91" customFormat="1" ht="20.25" customHeight="1">
      <c r="A124" s="190" t="s">
        <v>150</v>
      </c>
      <c r="B124" s="191"/>
      <c r="C124" s="191"/>
      <c r="D124" s="192"/>
      <c r="E124" s="192"/>
      <c r="F124" s="192"/>
      <c r="G124" s="192"/>
      <c r="H124" s="192"/>
      <c r="I124" s="192"/>
      <c r="J124" s="193"/>
      <c r="K124" s="829" t="str">
        <f>IF(L4="","",L4)</f>
        <v/>
      </c>
      <c r="L124" s="830"/>
      <c r="M124" s="830"/>
      <c r="N124" s="830"/>
      <c r="O124" s="830"/>
      <c r="P124" s="830"/>
      <c r="Q124" s="830"/>
      <c r="R124" s="830"/>
      <c r="S124" s="830"/>
      <c r="T124" s="830"/>
      <c r="U124" s="830"/>
      <c r="V124" s="830"/>
      <c r="W124" s="830"/>
      <c r="X124" s="830"/>
      <c r="Y124" s="830"/>
      <c r="Z124" s="830"/>
      <c r="AA124" s="830"/>
      <c r="AB124" s="830"/>
      <c r="AC124" s="830"/>
      <c r="AD124" s="830"/>
      <c r="AE124" s="831"/>
      <c r="AH124" s="832"/>
      <c r="AI124" s="832"/>
      <c r="AJ124" s="832"/>
      <c r="AK124" s="832"/>
      <c r="AL124" s="832"/>
      <c r="AO124" s="100"/>
      <c r="AP124" s="189"/>
    </row>
    <row r="125" spans="1:48" s="194" customFormat="1">
      <c r="L125" s="195"/>
      <c r="M125" s="195"/>
      <c r="AC125" s="195"/>
      <c r="AD125" s="195"/>
      <c r="AO125" s="196"/>
      <c r="AP125" s="197"/>
    </row>
    <row r="126" spans="1:48" s="454" customFormat="1">
      <c r="A126" s="198" t="s">
        <v>287</v>
      </c>
      <c r="B126" s="198"/>
      <c r="C126" s="198"/>
      <c r="D126" s="198"/>
      <c r="E126" s="198"/>
      <c r="AO126" s="196"/>
      <c r="AP126" s="199"/>
    </row>
    <row r="127" spans="1:48" s="454" customFormat="1" ht="7" customHeight="1">
      <c r="L127" s="200"/>
      <c r="M127" s="200"/>
      <c r="AC127" s="200"/>
      <c r="AD127" s="200"/>
      <c r="AO127" s="196"/>
      <c r="AP127" s="199"/>
    </row>
    <row r="128" spans="1:48" s="454" customFormat="1">
      <c r="B128" s="222" t="s">
        <v>254</v>
      </c>
      <c r="C128" s="222"/>
      <c r="D128" s="222"/>
      <c r="E128" s="222"/>
      <c r="L128" s="834" t="s">
        <v>210</v>
      </c>
      <c r="M128" s="834"/>
      <c r="N128" s="835"/>
      <c r="O128" s="835"/>
      <c r="P128" s="454" t="s">
        <v>2</v>
      </c>
      <c r="Q128" s="836"/>
      <c r="R128" s="836"/>
      <c r="S128" s="454" t="s">
        <v>175</v>
      </c>
      <c r="T128" s="836"/>
      <c r="U128" s="836"/>
      <c r="V128" s="454" t="s">
        <v>1</v>
      </c>
      <c r="W128" s="834" t="s">
        <v>209</v>
      </c>
      <c r="X128" s="834"/>
      <c r="Y128" s="834" t="s">
        <v>246</v>
      </c>
      <c r="Z128" s="834"/>
      <c r="AA128" s="834"/>
      <c r="AB128" s="834"/>
      <c r="AC128" s="834" t="s">
        <v>210</v>
      </c>
      <c r="AD128" s="834"/>
      <c r="AE128" s="835"/>
      <c r="AF128" s="835"/>
      <c r="AG128" s="454" t="s">
        <v>2</v>
      </c>
      <c r="AH128" s="836"/>
      <c r="AI128" s="836"/>
      <c r="AJ128" s="454" t="s">
        <v>175</v>
      </c>
      <c r="AK128" s="836"/>
      <c r="AL128" s="836"/>
      <c r="AM128" s="454" t="s">
        <v>1</v>
      </c>
      <c r="AO128" s="349" t="str">
        <f>IF(T128="","",L128&amp;N128&amp;P128&amp;Q128&amp;S128&amp;T128&amp;V128)</f>
        <v/>
      </c>
      <c r="AP128" s="349" t="str">
        <f>IF(AK128="","",AC128&amp;AE128&amp;AG128&amp;AH128&amp;AJ128&amp;AK128&amp;AM128)</f>
        <v/>
      </c>
      <c r="AU128" s="196"/>
      <c r="AV128" s="199"/>
    </row>
    <row r="129" spans="1:48" s="76" customFormat="1" ht="6" customHeight="1">
      <c r="AO129" s="100"/>
      <c r="AP129" s="103"/>
    </row>
    <row r="130" spans="1:48" s="454" customFormat="1">
      <c r="B130" s="232" t="s">
        <v>255</v>
      </c>
      <c r="C130" s="222"/>
      <c r="D130" s="222"/>
      <c r="E130" s="222"/>
      <c r="L130" s="834" t="s">
        <v>210</v>
      </c>
      <c r="M130" s="834"/>
      <c r="N130" s="835"/>
      <c r="O130" s="835"/>
      <c r="P130" s="454" t="s">
        <v>2</v>
      </c>
      <c r="Q130" s="836"/>
      <c r="R130" s="836"/>
      <c r="S130" s="454" t="s">
        <v>175</v>
      </c>
      <c r="T130" s="836"/>
      <c r="U130" s="836"/>
      <c r="V130" s="454" t="s">
        <v>1</v>
      </c>
      <c r="W130" s="834" t="s">
        <v>209</v>
      </c>
      <c r="X130" s="834"/>
      <c r="Y130" s="834" t="s">
        <v>246</v>
      </c>
      <c r="Z130" s="834"/>
      <c r="AA130" s="834"/>
      <c r="AB130" s="834"/>
      <c r="AC130" s="834" t="s">
        <v>210</v>
      </c>
      <c r="AD130" s="834"/>
      <c r="AE130" s="835"/>
      <c r="AF130" s="835"/>
      <c r="AG130" s="454" t="s">
        <v>2</v>
      </c>
      <c r="AH130" s="836"/>
      <c r="AI130" s="836"/>
      <c r="AJ130" s="454" t="s">
        <v>175</v>
      </c>
      <c r="AK130" s="836"/>
      <c r="AL130" s="836"/>
      <c r="AM130" s="454" t="s">
        <v>1</v>
      </c>
      <c r="AU130" s="196"/>
      <c r="AV130" s="199"/>
    </row>
    <row r="131" spans="1:48" s="454" customFormat="1" ht="7" customHeight="1">
      <c r="L131" s="200"/>
      <c r="M131" s="200"/>
      <c r="AC131" s="200"/>
      <c r="AD131" s="200"/>
      <c r="AO131" s="196"/>
      <c r="AP131" s="199"/>
    </row>
    <row r="132" spans="1:48" s="76" customFormat="1">
      <c r="C132" s="91" t="s">
        <v>289</v>
      </c>
      <c r="AP132" s="100"/>
      <c r="AQ132" s="103"/>
    </row>
    <row r="133" spans="1:48" s="76" customFormat="1">
      <c r="C133" s="91" t="s">
        <v>290</v>
      </c>
      <c r="AP133" s="100"/>
      <c r="AQ133" s="103"/>
    </row>
    <row r="134" spans="1:48" s="76" customFormat="1">
      <c r="AO134" s="100"/>
      <c r="AP134" s="103"/>
    </row>
    <row r="135" spans="1:48" s="76" customFormat="1">
      <c r="A135" s="201" t="s">
        <v>214</v>
      </c>
      <c r="AO135" s="100"/>
      <c r="AP135" s="103"/>
    </row>
    <row r="136" spans="1:48" s="71" customFormat="1">
      <c r="A136" s="842"/>
      <c r="B136" s="843"/>
      <c r="C136" s="843"/>
      <c r="D136" s="843"/>
      <c r="E136" s="843"/>
      <c r="F136" s="843"/>
      <c r="G136" s="843"/>
      <c r="H136" s="843"/>
      <c r="I136" s="843"/>
      <c r="J136" s="843"/>
      <c r="K136" s="843"/>
      <c r="L136" s="843"/>
      <c r="M136" s="843"/>
      <c r="N136" s="843"/>
      <c r="O136" s="843"/>
      <c r="P136" s="843"/>
      <c r="Q136" s="843"/>
      <c r="R136" s="843"/>
      <c r="S136" s="843"/>
      <c r="T136" s="843"/>
      <c r="U136" s="843"/>
      <c r="V136" s="843"/>
      <c r="W136" s="843"/>
      <c r="X136" s="843"/>
      <c r="Y136" s="843"/>
      <c r="Z136" s="843"/>
      <c r="AA136" s="843"/>
      <c r="AB136" s="843"/>
      <c r="AC136" s="843"/>
      <c r="AD136" s="843"/>
      <c r="AE136" s="843"/>
      <c r="AF136" s="843"/>
      <c r="AG136" s="843"/>
      <c r="AH136" s="843"/>
      <c r="AI136" s="843"/>
      <c r="AJ136" s="843"/>
      <c r="AK136" s="843"/>
      <c r="AL136" s="843"/>
      <c r="AM136" s="843"/>
      <c r="AO136" s="100"/>
      <c r="AP136" s="93"/>
    </row>
    <row r="137" spans="1:48" s="71" customFormat="1">
      <c r="A137" s="843"/>
      <c r="B137" s="843"/>
      <c r="C137" s="843"/>
      <c r="D137" s="843"/>
      <c r="E137" s="843"/>
      <c r="F137" s="843"/>
      <c r="G137" s="843"/>
      <c r="H137" s="843"/>
      <c r="I137" s="843"/>
      <c r="J137" s="843"/>
      <c r="K137" s="843"/>
      <c r="L137" s="843"/>
      <c r="M137" s="843"/>
      <c r="N137" s="843"/>
      <c r="O137" s="843"/>
      <c r="P137" s="843"/>
      <c r="Q137" s="843"/>
      <c r="R137" s="843"/>
      <c r="S137" s="843"/>
      <c r="T137" s="843"/>
      <c r="U137" s="843"/>
      <c r="V137" s="843"/>
      <c r="W137" s="843"/>
      <c r="X137" s="843"/>
      <c r="Y137" s="843"/>
      <c r="Z137" s="843"/>
      <c r="AA137" s="843"/>
      <c r="AB137" s="843"/>
      <c r="AC137" s="843"/>
      <c r="AD137" s="843"/>
      <c r="AE137" s="843"/>
      <c r="AF137" s="843"/>
      <c r="AG137" s="843"/>
      <c r="AH137" s="843"/>
      <c r="AI137" s="843"/>
      <c r="AJ137" s="843"/>
      <c r="AK137" s="843"/>
      <c r="AL137" s="843"/>
      <c r="AM137" s="843"/>
      <c r="AO137" s="100"/>
      <c r="AP137" s="93"/>
    </row>
    <row r="138" spans="1:48" s="71" customFormat="1">
      <c r="A138" s="843"/>
      <c r="B138" s="843"/>
      <c r="C138" s="843"/>
      <c r="D138" s="843"/>
      <c r="E138" s="843"/>
      <c r="F138" s="843"/>
      <c r="G138" s="843"/>
      <c r="H138" s="843"/>
      <c r="I138" s="843"/>
      <c r="J138" s="843"/>
      <c r="K138" s="843"/>
      <c r="L138" s="843"/>
      <c r="M138" s="843"/>
      <c r="N138" s="843"/>
      <c r="O138" s="843"/>
      <c r="P138" s="843"/>
      <c r="Q138" s="843"/>
      <c r="R138" s="843"/>
      <c r="S138" s="843"/>
      <c r="T138" s="843"/>
      <c r="U138" s="843"/>
      <c r="V138" s="843"/>
      <c r="W138" s="843"/>
      <c r="X138" s="843"/>
      <c r="Y138" s="843"/>
      <c r="Z138" s="843"/>
      <c r="AA138" s="843"/>
      <c r="AB138" s="843"/>
      <c r="AC138" s="843"/>
      <c r="AD138" s="843"/>
      <c r="AE138" s="843"/>
      <c r="AF138" s="843"/>
      <c r="AG138" s="843"/>
      <c r="AH138" s="843"/>
      <c r="AI138" s="843"/>
      <c r="AJ138" s="843"/>
      <c r="AK138" s="843"/>
      <c r="AL138" s="843"/>
      <c r="AM138" s="843"/>
      <c r="AO138" s="100"/>
      <c r="AP138" s="93"/>
    </row>
    <row r="139" spans="1:48" s="71" customFormat="1">
      <c r="A139" s="843"/>
      <c r="B139" s="843"/>
      <c r="C139" s="843"/>
      <c r="D139" s="843"/>
      <c r="E139" s="843"/>
      <c r="F139" s="843"/>
      <c r="G139" s="843"/>
      <c r="H139" s="843"/>
      <c r="I139" s="843"/>
      <c r="J139" s="843"/>
      <c r="K139" s="843"/>
      <c r="L139" s="843"/>
      <c r="M139" s="843"/>
      <c r="N139" s="843"/>
      <c r="O139" s="843"/>
      <c r="P139" s="843"/>
      <c r="Q139" s="843"/>
      <c r="R139" s="843"/>
      <c r="S139" s="843"/>
      <c r="T139" s="843"/>
      <c r="U139" s="843"/>
      <c r="V139" s="843"/>
      <c r="W139" s="843"/>
      <c r="X139" s="843"/>
      <c r="Y139" s="843"/>
      <c r="Z139" s="843"/>
      <c r="AA139" s="843"/>
      <c r="AB139" s="843"/>
      <c r="AC139" s="843"/>
      <c r="AD139" s="843"/>
      <c r="AE139" s="843"/>
      <c r="AF139" s="843"/>
      <c r="AG139" s="843"/>
      <c r="AH139" s="843"/>
      <c r="AI139" s="843"/>
      <c r="AJ139" s="843"/>
      <c r="AK139" s="843"/>
      <c r="AL139" s="843"/>
      <c r="AM139" s="843"/>
      <c r="AO139" s="100"/>
      <c r="AP139" s="93"/>
    </row>
    <row r="140" spans="1:48" s="71" customFormat="1">
      <c r="A140" s="843"/>
      <c r="B140" s="843"/>
      <c r="C140" s="843"/>
      <c r="D140" s="843"/>
      <c r="E140" s="843"/>
      <c r="F140" s="843"/>
      <c r="G140" s="843"/>
      <c r="H140" s="843"/>
      <c r="I140" s="843"/>
      <c r="J140" s="843"/>
      <c r="K140" s="843"/>
      <c r="L140" s="843"/>
      <c r="M140" s="843"/>
      <c r="N140" s="843"/>
      <c r="O140" s="843"/>
      <c r="P140" s="843"/>
      <c r="Q140" s="843"/>
      <c r="R140" s="843"/>
      <c r="S140" s="843"/>
      <c r="T140" s="843"/>
      <c r="U140" s="843"/>
      <c r="V140" s="843"/>
      <c r="W140" s="843"/>
      <c r="X140" s="843"/>
      <c r="Y140" s="843"/>
      <c r="Z140" s="843"/>
      <c r="AA140" s="843"/>
      <c r="AB140" s="843"/>
      <c r="AC140" s="843"/>
      <c r="AD140" s="843"/>
      <c r="AE140" s="843"/>
      <c r="AF140" s="843"/>
      <c r="AG140" s="843"/>
      <c r="AH140" s="843"/>
      <c r="AI140" s="843"/>
      <c r="AJ140" s="843"/>
      <c r="AK140" s="843"/>
      <c r="AL140" s="843"/>
      <c r="AM140" s="843"/>
      <c r="AO140" s="100"/>
      <c r="AP140" s="93"/>
    </row>
    <row r="141" spans="1:48" s="71" customFormat="1">
      <c r="A141" s="843"/>
      <c r="B141" s="843"/>
      <c r="C141" s="843"/>
      <c r="D141" s="843"/>
      <c r="E141" s="843"/>
      <c r="F141" s="843"/>
      <c r="G141" s="843"/>
      <c r="H141" s="843"/>
      <c r="I141" s="843"/>
      <c r="J141" s="843"/>
      <c r="K141" s="843"/>
      <c r="L141" s="843"/>
      <c r="M141" s="843"/>
      <c r="N141" s="843"/>
      <c r="O141" s="843"/>
      <c r="P141" s="843"/>
      <c r="Q141" s="843"/>
      <c r="R141" s="843"/>
      <c r="S141" s="843"/>
      <c r="T141" s="843"/>
      <c r="U141" s="843"/>
      <c r="V141" s="843"/>
      <c r="W141" s="843"/>
      <c r="X141" s="843"/>
      <c r="Y141" s="843"/>
      <c r="Z141" s="843"/>
      <c r="AA141" s="843"/>
      <c r="AB141" s="843"/>
      <c r="AC141" s="843"/>
      <c r="AD141" s="843"/>
      <c r="AE141" s="843"/>
      <c r="AF141" s="843"/>
      <c r="AG141" s="843"/>
      <c r="AH141" s="843"/>
      <c r="AI141" s="843"/>
      <c r="AJ141" s="843"/>
      <c r="AK141" s="843"/>
      <c r="AL141" s="843"/>
      <c r="AM141" s="843"/>
      <c r="AO141" s="100"/>
      <c r="AP141" s="93"/>
    </row>
    <row r="142" spans="1:48" s="71" customFormat="1">
      <c r="A142" s="843"/>
      <c r="B142" s="843"/>
      <c r="C142" s="843"/>
      <c r="D142" s="843"/>
      <c r="E142" s="843"/>
      <c r="F142" s="843"/>
      <c r="G142" s="843"/>
      <c r="H142" s="843"/>
      <c r="I142" s="843"/>
      <c r="J142" s="843"/>
      <c r="K142" s="843"/>
      <c r="L142" s="843"/>
      <c r="M142" s="843"/>
      <c r="N142" s="843"/>
      <c r="O142" s="843"/>
      <c r="P142" s="843"/>
      <c r="Q142" s="843"/>
      <c r="R142" s="843"/>
      <c r="S142" s="843"/>
      <c r="T142" s="843"/>
      <c r="U142" s="843"/>
      <c r="V142" s="843"/>
      <c r="W142" s="843"/>
      <c r="X142" s="843"/>
      <c r="Y142" s="843"/>
      <c r="Z142" s="843"/>
      <c r="AA142" s="843"/>
      <c r="AB142" s="843"/>
      <c r="AC142" s="843"/>
      <c r="AD142" s="843"/>
      <c r="AE142" s="843"/>
      <c r="AF142" s="843"/>
      <c r="AG142" s="843"/>
      <c r="AH142" s="843"/>
      <c r="AI142" s="843"/>
      <c r="AJ142" s="843"/>
      <c r="AK142" s="843"/>
      <c r="AL142" s="843"/>
      <c r="AM142" s="843"/>
      <c r="AO142" s="100"/>
      <c r="AP142" s="93"/>
    </row>
    <row r="143" spans="1:48" s="71" customFormat="1">
      <c r="A143" s="843"/>
      <c r="B143" s="843"/>
      <c r="C143" s="843"/>
      <c r="D143" s="843"/>
      <c r="E143" s="843"/>
      <c r="F143" s="843"/>
      <c r="G143" s="843"/>
      <c r="H143" s="843"/>
      <c r="I143" s="843"/>
      <c r="J143" s="843"/>
      <c r="K143" s="843"/>
      <c r="L143" s="843"/>
      <c r="M143" s="843"/>
      <c r="N143" s="843"/>
      <c r="O143" s="843"/>
      <c r="P143" s="843"/>
      <c r="Q143" s="843"/>
      <c r="R143" s="843"/>
      <c r="S143" s="843"/>
      <c r="T143" s="843"/>
      <c r="U143" s="843"/>
      <c r="V143" s="843"/>
      <c r="W143" s="843"/>
      <c r="X143" s="843"/>
      <c r="Y143" s="843"/>
      <c r="Z143" s="843"/>
      <c r="AA143" s="843"/>
      <c r="AB143" s="843"/>
      <c r="AC143" s="843"/>
      <c r="AD143" s="843"/>
      <c r="AE143" s="843"/>
      <c r="AF143" s="843"/>
      <c r="AG143" s="843"/>
      <c r="AH143" s="843"/>
      <c r="AI143" s="843"/>
      <c r="AJ143" s="843"/>
      <c r="AK143" s="843"/>
      <c r="AL143" s="843"/>
      <c r="AM143" s="843"/>
      <c r="AO143" s="100"/>
      <c r="AP143" s="93"/>
    </row>
    <row r="144" spans="1:48" s="71" customFormat="1">
      <c r="A144" s="843"/>
      <c r="B144" s="843"/>
      <c r="C144" s="843"/>
      <c r="D144" s="843"/>
      <c r="E144" s="843"/>
      <c r="F144" s="843"/>
      <c r="G144" s="843"/>
      <c r="H144" s="843"/>
      <c r="I144" s="843"/>
      <c r="J144" s="843"/>
      <c r="K144" s="843"/>
      <c r="L144" s="843"/>
      <c r="M144" s="843"/>
      <c r="N144" s="843"/>
      <c r="O144" s="843"/>
      <c r="P144" s="843"/>
      <c r="Q144" s="843"/>
      <c r="R144" s="843"/>
      <c r="S144" s="843"/>
      <c r="T144" s="843"/>
      <c r="U144" s="843"/>
      <c r="V144" s="843"/>
      <c r="W144" s="843"/>
      <c r="X144" s="843"/>
      <c r="Y144" s="843"/>
      <c r="Z144" s="843"/>
      <c r="AA144" s="843"/>
      <c r="AB144" s="843"/>
      <c r="AC144" s="843"/>
      <c r="AD144" s="843"/>
      <c r="AE144" s="843"/>
      <c r="AF144" s="843"/>
      <c r="AG144" s="843"/>
      <c r="AH144" s="843"/>
      <c r="AI144" s="843"/>
      <c r="AJ144" s="843"/>
      <c r="AK144" s="843"/>
      <c r="AL144" s="843"/>
      <c r="AM144" s="843"/>
      <c r="AO144" s="100"/>
      <c r="AP144" s="93"/>
    </row>
    <row r="145" spans="1:44" s="71" customFormat="1">
      <c r="A145" s="843"/>
      <c r="B145" s="843"/>
      <c r="C145" s="843"/>
      <c r="D145" s="843"/>
      <c r="E145" s="843"/>
      <c r="F145" s="843"/>
      <c r="G145" s="843"/>
      <c r="H145" s="843"/>
      <c r="I145" s="843"/>
      <c r="J145" s="843"/>
      <c r="K145" s="843"/>
      <c r="L145" s="843"/>
      <c r="M145" s="843"/>
      <c r="N145" s="843"/>
      <c r="O145" s="843"/>
      <c r="P145" s="843"/>
      <c r="Q145" s="843"/>
      <c r="R145" s="843"/>
      <c r="S145" s="843"/>
      <c r="T145" s="843"/>
      <c r="U145" s="843"/>
      <c r="V145" s="843"/>
      <c r="W145" s="843"/>
      <c r="X145" s="843"/>
      <c r="Y145" s="843"/>
      <c r="Z145" s="843"/>
      <c r="AA145" s="843"/>
      <c r="AB145" s="843"/>
      <c r="AC145" s="843"/>
      <c r="AD145" s="843"/>
      <c r="AE145" s="843"/>
      <c r="AF145" s="843"/>
      <c r="AG145" s="843"/>
      <c r="AH145" s="843"/>
      <c r="AI145" s="843"/>
      <c r="AJ145" s="843"/>
      <c r="AK145" s="843"/>
      <c r="AL145" s="843"/>
      <c r="AM145" s="843"/>
      <c r="AO145" s="100"/>
      <c r="AP145" s="93"/>
    </row>
    <row r="146" spans="1:44" s="71" customFormat="1">
      <c r="AO146" s="100"/>
      <c r="AP146" s="93"/>
    </row>
    <row r="147" spans="1:44" s="76" customFormat="1">
      <c r="A147" s="201" t="s">
        <v>249</v>
      </c>
      <c r="AO147" s="100"/>
      <c r="AP147" s="103"/>
    </row>
    <row r="148" spans="1:44" s="76" customFormat="1" ht="13.5" thickBot="1">
      <c r="A148" s="201"/>
      <c r="AO148" s="100"/>
      <c r="AP148" s="103"/>
      <c r="AR148" s="324"/>
    </row>
    <row r="149" spans="1:44" s="76" customFormat="1" ht="13" customHeight="1">
      <c r="A149" s="844" t="s">
        <v>456</v>
      </c>
      <c r="B149" s="845"/>
      <c r="C149" s="845"/>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845"/>
      <c r="AD149" s="845"/>
      <c r="AE149" s="845"/>
      <c r="AF149" s="845"/>
      <c r="AG149" s="845"/>
      <c r="AH149" s="845"/>
      <c r="AI149" s="845"/>
      <c r="AJ149" s="845"/>
      <c r="AK149" s="845"/>
      <c r="AL149" s="845"/>
      <c r="AM149" s="846"/>
      <c r="AN149" s="302"/>
      <c r="AO149" s="303"/>
      <c r="AP149" s="73"/>
      <c r="AQ149" s="73"/>
      <c r="AR149" s="73"/>
    </row>
    <row r="150" spans="1:44" s="323" customFormat="1" ht="13" customHeight="1">
      <c r="A150" s="847"/>
      <c r="B150" s="848"/>
      <c r="C150" s="848"/>
      <c r="D150" s="848"/>
      <c r="E150" s="848"/>
      <c r="F150" s="848"/>
      <c r="G150" s="848"/>
      <c r="H150" s="848"/>
      <c r="I150" s="848"/>
      <c r="J150" s="848"/>
      <c r="K150" s="848"/>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c r="AJ150" s="848"/>
      <c r="AK150" s="848"/>
      <c r="AL150" s="848"/>
      <c r="AM150" s="849"/>
      <c r="AN150" s="325"/>
      <c r="AO150" s="73"/>
      <c r="AP150" s="73"/>
      <c r="AQ150" s="73"/>
      <c r="AR150" s="73"/>
    </row>
    <row r="151" spans="1:44" s="323" customFormat="1" ht="13" customHeight="1">
      <c r="A151" s="847"/>
      <c r="B151" s="848"/>
      <c r="C151" s="848"/>
      <c r="D151" s="848"/>
      <c r="E151" s="848"/>
      <c r="F151" s="848"/>
      <c r="G151" s="848"/>
      <c r="H151" s="848"/>
      <c r="I151" s="848"/>
      <c r="J151" s="848"/>
      <c r="K151" s="848"/>
      <c r="L151" s="848"/>
      <c r="M151" s="848"/>
      <c r="N151" s="848"/>
      <c r="O151" s="848"/>
      <c r="P151" s="848"/>
      <c r="Q151" s="848"/>
      <c r="R151" s="848"/>
      <c r="S151" s="848"/>
      <c r="T151" s="848"/>
      <c r="U151" s="848"/>
      <c r="V151" s="848"/>
      <c r="W151" s="848"/>
      <c r="X151" s="848"/>
      <c r="Y151" s="848"/>
      <c r="Z151" s="848"/>
      <c r="AA151" s="848"/>
      <c r="AB151" s="848"/>
      <c r="AC151" s="848"/>
      <c r="AD151" s="848"/>
      <c r="AE151" s="848"/>
      <c r="AF151" s="848"/>
      <c r="AG151" s="848"/>
      <c r="AH151" s="848"/>
      <c r="AI151" s="848"/>
      <c r="AJ151" s="848"/>
      <c r="AK151" s="848"/>
      <c r="AL151" s="848"/>
      <c r="AM151" s="849"/>
      <c r="AN151" s="325"/>
      <c r="AO151" s="73"/>
      <c r="AP151" s="73"/>
      <c r="AQ151" s="73"/>
      <c r="AR151" s="73"/>
    </row>
    <row r="152" spans="1:44" s="73" customFormat="1" ht="13" customHeight="1">
      <c r="A152" s="847"/>
      <c r="B152" s="848"/>
      <c r="C152" s="848"/>
      <c r="D152" s="848"/>
      <c r="E152" s="848"/>
      <c r="F152" s="848"/>
      <c r="G152" s="848"/>
      <c r="H152" s="848"/>
      <c r="I152" s="848"/>
      <c r="J152" s="848"/>
      <c r="K152" s="848"/>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c r="AJ152" s="848"/>
      <c r="AK152" s="848"/>
      <c r="AL152" s="848"/>
      <c r="AM152" s="849"/>
      <c r="AN152" s="302"/>
      <c r="AO152" s="303"/>
    </row>
    <row r="153" spans="1:44" s="323" customFormat="1" ht="13" customHeight="1">
      <c r="A153" s="847"/>
      <c r="B153" s="848"/>
      <c r="C153" s="848"/>
      <c r="D153" s="848"/>
      <c r="E153" s="848"/>
      <c r="F153" s="848"/>
      <c r="G153" s="848"/>
      <c r="H153" s="848"/>
      <c r="I153" s="848"/>
      <c r="J153" s="848"/>
      <c r="K153" s="848"/>
      <c r="L153" s="848"/>
      <c r="M153" s="848"/>
      <c r="N153" s="848"/>
      <c r="O153" s="848"/>
      <c r="P153" s="848"/>
      <c r="Q153" s="848"/>
      <c r="R153" s="848"/>
      <c r="S153" s="848"/>
      <c r="T153" s="848"/>
      <c r="U153" s="848"/>
      <c r="V153" s="848"/>
      <c r="W153" s="848"/>
      <c r="X153" s="848"/>
      <c r="Y153" s="848"/>
      <c r="Z153" s="848"/>
      <c r="AA153" s="848"/>
      <c r="AB153" s="848"/>
      <c r="AC153" s="848"/>
      <c r="AD153" s="848"/>
      <c r="AE153" s="848"/>
      <c r="AF153" s="848"/>
      <c r="AG153" s="848"/>
      <c r="AH153" s="848"/>
      <c r="AI153" s="848"/>
      <c r="AJ153" s="848"/>
      <c r="AK153" s="848"/>
      <c r="AL153" s="848"/>
      <c r="AM153" s="849"/>
      <c r="AN153" s="325"/>
      <c r="AO153" s="73"/>
      <c r="AP153" s="73"/>
      <c r="AQ153" s="73"/>
      <c r="AR153" s="73"/>
    </row>
    <row r="154" spans="1:44" s="323" customFormat="1" ht="13" customHeight="1">
      <c r="A154" s="847"/>
      <c r="B154" s="848"/>
      <c r="C154" s="848"/>
      <c r="D154" s="848"/>
      <c r="E154" s="848"/>
      <c r="F154" s="848"/>
      <c r="G154" s="848"/>
      <c r="H154" s="848"/>
      <c r="I154" s="848"/>
      <c r="J154" s="848"/>
      <c r="K154" s="848"/>
      <c r="L154" s="848"/>
      <c r="M154" s="848"/>
      <c r="N154" s="848"/>
      <c r="O154" s="848"/>
      <c r="P154" s="848"/>
      <c r="Q154" s="848"/>
      <c r="R154" s="848"/>
      <c r="S154" s="848"/>
      <c r="T154" s="848"/>
      <c r="U154" s="848"/>
      <c r="V154" s="848"/>
      <c r="W154" s="848"/>
      <c r="X154" s="848"/>
      <c r="Y154" s="848"/>
      <c r="Z154" s="848"/>
      <c r="AA154" s="848"/>
      <c r="AB154" s="848"/>
      <c r="AC154" s="848"/>
      <c r="AD154" s="848"/>
      <c r="AE154" s="848"/>
      <c r="AF154" s="848"/>
      <c r="AG154" s="848"/>
      <c r="AH154" s="848"/>
      <c r="AI154" s="848"/>
      <c r="AJ154" s="848"/>
      <c r="AK154" s="848"/>
      <c r="AL154" s="848"/>
      <c r="AM154" s="849"/>
      <c r="AN154" s="325"/>
      <c r="AO154" s="73"/>
      <c r="AP154" s="73"/>
      <c r="AQ154" s="73"/>
      <c r="AR154" s="73"/>
    </row>
    <row r="155" spans="1:44" s="323" customFormat="1" ht="13" customHeight="1">
      <c r="A155" s="847"/>
      <c r="B155" s="848"/>
      <c r="C155" s="848"/>
      <c r="D155" s="848"/>
      <c r="E155" s="848"/>
      <c r="F155" s="848"/>
      <c r="G155" s="848"/>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848"/>
      <c r="AL155" s="848"/>
      <c r="AM155" s="849"/>
      <c r="AN155" s="325"/>
      <c r="AO155" s="73"/>
      <c r="AP155" s="73"/>
      <c r="AQ155" s="73"/>
      <c r="AR155" s="73"/>
    </row>
    <row r="156" spans="1:44" s="323" customFormat="1" ht="13" customHeight="1">
      <c r="A156" s="847"/>
      <c r="B156" s="848"/>
      <c r="C156" s="848"/>
      <c r="D156" s="848"/>
      <c r="E156" s="848"/>
      <c r="F156" s="848"/>
      <c r="G156" s="848"/>
      <c r="H156" s="848"/>
      <c r="I156" s="848"/>
      <c r="J156" s="848"/>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J156" s="848"/>
      <c r="AK156" s="848"/>
      <c r="AL156" s="848"/>
      <c r="AM156" s="849"/>
      <c r="AN156" s="325"/>
      <c r="AO156" s="73"/>
      <c r="AP156" s="73"/>
      <c r="AQ156" s="73"/>
      <c r="AR156" s="73"/>
    </row>
    <row r="157" spans="1:44" s="323" customFormat="1" ht="13" customHeight="1">
      <c r="A157" s="847"/>
      <c r="B157" s="848"/>
      <c r="C157" s="848"/>
      <c r="D157" s="848"/>
      <c r="E157" s="848"/>
      <c r="F157" s="848"/>
      <c r="G157" s="848"/>
      <c r="H157" s="848"/>
      <c r="I157" s="848"/>
      <c r="J157" s="848"/>
      <c r="K157" s="848"/>
      <c r="L157" s="848"/>
      <c r="M157" s="848"/>
      <c r="N157" s="848"/>
      <c r="O157" s="848"/>
      <c r="P157" s="848"/>
      <c r="Q157" s="848"/>
      <c r="R157" s="848"/>
      <c r="S157" s="848"/>
      <c r="T157" s="848"/>
      <c r="U157" s="848"/>
      <c r="V157" s="848"/>
      <c r="W157" s="848"/>
      <c r="X157" s="848"/>
      <c r="Y157" s="848"/>
      <c r="Z157" s="848"/>
      <c r="AA157" s="848"/>
      <c r="AB157" s="848"/>
      <c r="AC157" s="848"/>
      <c r="AD157" s="848"/>
      <c r="AE157" s="848"/>
      <c r="AF157" s="848"/>
      <c r="AG157" s="848"/>
      <c r="AH157" s="848"/>
      <c r="AI157" s="848"/>
      <c r="AJ157" s="848"/>
      <c r="AK157" s="848"/>
      <c r="AL157" s="848"/>
      <c r="AM157" s="849"/>
      <c r="AN157" s="325"/>
      <c r="AO157" s="73"/>
      <c r="AP157" s="73"/>
      <c r="AQ157" s="73"/>
      <c r="AR157" s="73"/>
    </row>
    <row r="158" spans="1:44" s="73" customFormat="1" ht="13" customHeight="1">
      <c r="A158" s="847"/>
      <c r="B158" s="848"/>
      <c r="C158" s="848"/>
      <c r="D158" s="848"/>
      <c r="E158" s="848"/>
      <c r="F158" s="848"/>
      <c r="G158" s="848"/>
      <c r="H158" s="848"/>
      <c r="I158" s="848"/>
      <c r="J158" s="848"/>
      <c r="K158" s="848"/>
      <c r="L158" s="848"/>
      <c r="M158" s="848"/>
      <c r="N158" s="848"/>
      <c r="O158" s="848"/>
      <c r="P158" s="848"/>
      <c r="Q158" s="848"/>
      <c r="R158" s="848"/>
      <c r="S158" s="848"/>
      <c r="T158" s="848"/>
      <c r="U158" s="848"/>
      <c r="V158" s="848"/>
      <c r="W158" s="848"/>
      <c r="X158" s="848"/>
      <c r="Y158" s="848"/>
      <c r="Z158" s="848"/>
      <c r="AA158" s="848"/>
      <c r="AB158" s="848"/>
      <c r="AC158" s="848"/>
      <c r="AD158" s="848"/>
      <c r="AE158" s="848"/>
      <c r="AF158" s="848"/>
      <c r="AG158" s="848"/>
      <c r="AH158" s="848"/>
      <c r="AI158" s="848"/>
      <c r="AJ158" s="848"/>
      <c r="AK158" s="848"/>
      <c r="AL158" s="848"/>
      <c r="AM158" s="849"/>
      <c r="AN158" s="302"/>
      <c r="AO158" s="303"/>
    </row>
    <row r="159" spans="1:44" s="323" customFormat="1" ht="13" customHeight="1">
      <c r="A159" s="847"/>
      <c r="B159" s="848"/>
      <c r="C159" s="848"/>
      <c r="D159" s="848"/>
      <c r="E159" s="848"/>
      <c r="F159" s="848"/>
      <c r="G159" s="848"/>
      <c r="H159" s="848"/>
      <c r="I159" s="848"/>
      <c r="J159" s="848"/>
      <c r="K159" s="848"/>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c r="AJ159" s="848"/>
      <c r="AK159" s="848"/>
      <c r="AL159" s="848"/>
      <c r="AM159" s="849"/>
      <c r="AN159" s="325"/>
      <c r="AO159" s="73"/>
      <c r="AP159" s="73"/>
      <c r="AQ159" s="73"/>
      <c r="AR159" s="73"/>
    </row>
    <row r="160" spans="1:44" s="323" customFormat="1" ht="13" customHeight="1">
      <c r="A160" s="847"/>
      <c r="B160" s="848"/>
      <c r="C160" s="848"/>
      <c r="D160" s="848"/>
      <c r="E160" s="848"/>
      <c r="F160" s="848"/>
      <c r="G160" s="848"/>
      <c r="H160" s="848"/>
      <c r="I160" s="848"/>
      <c r="J160" s="848"/>
      <c r="K160" s="848"/>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c r="AJ160" s="848"/>
      <c r="AK160" s="848"/>
      <c r="AL160" s="848"/>
      <c r="AM160" s="849"/>
      <c r="AN160" s="325"/>
      <c r="AO160" s="73"/>
      <c r="AP160" s="73"/>
      <c r="AQ160" s="73"/>
      <c r="AR160" s="73"/>
    </row>
    <row r="161" spans="1:44" s="323" customFormat="1" ht="13" customHeight="1" thickBot="1">
      <c r="A161" s="850"/>
      <c r="B161" s="851"/>
      <c r="C161" s="851"/>
      <c r="D161" s="851"/>
      <c r="E161" s="851"/>
      <c r="F161" s="851"/>
      <c r="G161" s="851"/>
      <c r="H161" s="851"/>
      <c r="I161" s="851"/>
      <c r="J161" s="851"/>
      <c r="K161" s="851"/>
      <c r="L161" s="851"/>
      <c r="M161" s="851"/>
      <c r="N161" s="851"/>
      <c r="O161" s="851"/>
      <c r="P161" s="851"/>
      <c r="Q161" s="851"/>
      <c r="R161" s="851"/>
      <c r="S161" s="851"/>
      <c r="T161" s="851"/>
      <c r="U161" s="851"/>
      <c r="V161" s="851"/>
      <c r="W161" s="851"/>
      <c r="X161" s="851"/>
      <c r="Y161" s="851"/>
      <c r="Z161" s="851"/>
      <c r="AA161" s="851"/>
      <c r="AB161" s="851"/>
      <c r="AC161" s="851"/>
      <c r="AD161" s="851"/>
      <c r="AE161" s="851"/>
      <c r="AF161" s="851"/>
      <c r="AG161" s="851"/>
      <c r="AH161" s="851"/>
      <c r="AI161" s="851"/>
      <c r="AJ161" s="851"/>
      <c r="AK161" s="851"/>
      <c r="AL161" s="851"/>
      <c r="AM161" s="852"/>
      <c r="AN161" s="325"/>
      <c r="AO161" s="73"/>
      <c r="AP161" s="73"/>
      <c r="AQ161" s="73"/>
      <c r="AR161" s="73"/>
    </row>
    <row r="162" spans="1:44" s="73" customFormat="1" ht="13" customHeight="1">
      <c r="AO162" s="302"/>
      <c r="AP162" s="303"/>
    </row>
    <row r="163" spans="1:44" s="76" customFormat="1">
      <c r="A163" s="237" t="s">
        <v>258</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8"/>
      <c r="Z163" s="203"/>
      <c r="AA163" s="204"/>
      <c r="AB163" s="204"/>
      <c r="AC163" s="204"/>
      <c r="AD163" s="204"/>
      <c r="AE163" s="204"/>
      <c r="AF163" s="204"/>
      <c r="AG163" s="204"/>
      <c r="AH163" s="204"/>
      <c r="AI163" s="204"/>
      <c r="AJ163" s="204"/>
      <c r="AK163" s="204"/>
      <c r="AL163" s="204"/>
      <c r="AM163" s="103"/>
      <c r="AN163" s="103"/>
      <c r="AO163" s="205"/>
    </row>
    <row r="164" spans="1:44" s="76" customFormat="1" ht="6" customHeight="1">
      <c r="J164" s="206"/>
      <c r="L164" s="206"/>
      <c r="AO164" s="202"/>
    </row>
    <row r="165" spans="1:44" s="76" customFormat="1">
      <c r="A165" s="223" t="s">
        <v>247</v>
      </c>
      <c r="B165" s="218"/>
      <c r="C165" s="201"/>
      <c r="J165" s="390" t="s">
        <v>408</v>
      </c>
      <c r="K165" s="391"/>
      <c r="L165" s="391"/>
      <c r="M165" s="392"/>
      <c r="N165" s="393"/>
      <c r="O165" s="393"/>
      <c r="P165" s="393"/>
      <c r="Q165" s="393"/>
      <c r="R165" s="393"/>
      <c r="S165" s="389"/>
      <c r="T165" s="389"/>
      <c r="U165" s="389"/>
      <c r="V165" s="389"/>
      <c r="W165" s="389"/>
      <c r="X165" s="391" t="s">
        <v>407</v>
      </c>
      <c r="Y165" s="395"/>
      <c r="Z165" s="389"/>
      <c r="AA165" s="389"/>
      <c r="AB165" s="389"/>
      <c r="AC165" s="389"/>
      <c r="AD165" s="389"/>
      <c r="AE165" s="393"/>
      <c r="AF165" s="393"/>
      <c r="AG165" s="391"/>
      <c r="AH165" s="396" t="s">
        <v>409</v>
      </c>
      <c r="AI165" s="300"/>
      <c r="AJ165" s="300"/>
      <c r="AK165" s="300"/>
      <c r="AL165" s="300"/>
      <c r="AM165" s="301"/>
      <c r="AO165" s="202"/>
    </row>
    <row r="166" spans="1:44" s="103" customFormat="1">
      <c r="A166" s="207" t="s">
        <v>73</v>
      </c>
      <c r="B166" s="873" t="s">
        <v>40</v>
      </c>
      <c r="C166" s="873"/>
      <c r="D166" s="873"/>
      <c r="E166" s="873"/>
      <c r="F166" s="873" t="s">
        <v>211</v>
      </c>
      <c r="G166" s="873"/>
      <c r="H166" s="873"/>
      <c r="I166" s="873"/>
      <c r="J166" s="873" t="s">
        <v>223</v>
      </c>
      <c r="K166" s="873"/>
      <c r="L166" s="873"/>
      <c r="M166" s="873"/>
      <c r="N166" s="873"/>
      <c r="O166" s="873" t="s">
        <v>212</v>
      </c>
      <c r="P166" s="873"/>
      <c r="Q166" s="873"/>
      <c r="R166" s="873" t="s">
        <v>224</v>
      </c>
      <c r="S166" s="873"/>
      <c r="T166" s="873"/>
      <c r="U166" s="864"/>
      <c r="V166" s="874" t="s">
        <v>301</v>
      </c>
      <c r="W166" s="865"/>
      <c r="X166" s="865"/>
      <c r="Y166" s="865"/>
      <c r="Z166" s="865"/>
      <c r="AA166" s="866"/>
      <c r="AB166" s="864" t="s">
        <v>360</v>
      </c>
      <c r="AC166" s="865"/>
      <c r="AD166" s="865"/>
      <c r="AE166" s="865"/>
      <c r="AF166" s="865"/>
      <c r="AG166" s="865"/>
      <c r="AH166" s="866"/>
      <c r="AI166" s="864" t="s">
        <v>298</v>
      </c>
      <c r="AJ166" s="865"/>
      <c r="AK166" s="865"/>
      <c r="AL166" s="865"/>
      <c r="AM166" s="866"/>
      <c r="AO166" s="100"/>
    </row>
    <row r="167" spans="1:44" s="103" customFormat="1">
      <c r="A167" s="326">
        <v>1</v>
      </c>
      <c r="B167" s="867"/>
      <c r="C167" s="867"/>
      <c r="D167" s="867"/>
      <c r="E167" s="867"/>
      <c r="F167" s="868"/>
      <c r="G167" s="868"/>
      <c r="H167" s="868"/>
      <c r="I167" s="868"/>
      <c r="J167" s="868"/>
      <c r="K167" s="868"/>
      <c r="L167" s="868"/>
      <c r="M167" s="868"/>
      <c r="N167" s="868"/>
      <c r="O167" s="869"/>
      <c r="P167" s="869"/>
      <c r="Q167" s="869"/>
      <c r="R167" s="870">
        <f>AB167*AI167</f>
        <v>0</v>
      </c>
      <c r="S167" s="870"/>
      <c r="T167" s="870"/>
      <c r="U167" s="860"/>
      <c r="V167" s="863"/>
      <c r="W167" s="854"/>
      <c r="X167" s="854"/>
      <c r="Y167" s="854"/>
      <c r="Z167" s="854"/>
      <c r="AA167" s="855"/>
      <c r="AB167" s="837"/>
      <c r="AC167" s="838"/>
      <c r="AD167" s="839"/>
      <c r="AE167" s="871" t="s">
        <v>364</v>
      </c>
      <c r="AF167" s="872"/>
      <c r="AG167" s="854"/>
      <c r="AH167" s="855"/>
      <c r="AI167" s="837"/>
      <c r="AJ167" s="838"/>
      <c r="AK167" s="839"/>
      <c r="AL167" s="840" t="str">
        <f>IF(AG167="","",AG167)</f>
        <v/>
      </c>
      <c r="AM167" s="841"/>
      <c r="AO167" s="100"/>
    </row>
    <row r="168" spans="1:44" s="103" customFormat="1">
      <c r="A168" s="326">
        <v>2</v>
      </c>
      <c r="B168" s="867"/>
      <c r="C168" s="867"/>
      <c r="D168" s="867"/>
      <c r="E168" s="867"/>
      <c r="F168" s="868"/>
      <c r="G168" s="868"/>
      <c r="H168" s="868"/>
      <c r="I168" s="868"/>
      <c r="J168" s="868"/>
      <c r="K168" s="868"/>
      <c r="L168" s="868"/>
      <c r="M168" s="868"/>
      <c r="N168" s="868"/>
      <c r="O168" s="869"/>
      <c r="P168" s="869"/>
      <c r="Q168" s="869"/>
      <c r="R168" s="870">
        <f t="shared" ref="R168:R171" si="8">AB168*AI168</f>
        <v>0</v>
      </c>
      <c r="S168" s="870"/>
      <c r="T168" s="870"/>
      <c r="U168" s="860"/>
      <c r="V168" s="863"/>
      <c r="W168" s="854"/>
      <c r="X168" s="854"/>
      <c r="Y168" s="854"/>
      <c r="Z168" s="854"/>
      <c r="AA168" s="855"/>
      <c r="AB168" s="837"/>
      <c r="AC168" s="838"/>
      <c r="AD168" s="839"/>
      <c r="AE168" s="871" t="s">
        <v>364</v>
      </c>
      <c r="AF168" s="872"/>
      <c r="AG168" s="854"/>
      <c r="AH168" s="855"/>
      <c r="AI168" s="837"/>
      <c r="AJ168" s="838"/>
      <c r="AK168" s="839"/>
      <c r="AL168" s="840" t="str">
        <f>IF(AG168="","",AG168)</f>
        <v/>
      </c>
      <c r="AM168" s="841"/>
      <c r="AO168" s="100"/>
    </row>
    <row r="169" spans="1:44" s="103" customFormat="1">
      <c r="A169" s="326">
        <v>3</v>
      </c>
      <c r="B169" s="867"/>
      <c r="C169" s="867"/>
      <c r="D169" s="867"/>
      <c r="E169" s="867"/>
      <c r="F169" s="868"/>
      <c r="G169" s="868"/>
      <c r="H169" s="868"/>
      <c r="I169" s="868"/>
      <c r="J169" s="868"/>
      <c r="K169" s="868"/>
      <c r="L169" s="868"/>
      <c r="M169" s="868"/>
      <c r="N169" s="868"/>
      <c r="O169" s="869"/>
      <c r="P169" s="869"/>
      <c r="Q169" s="869"/>
      <c r="R169" s="870">
        <f>AB169*AI169</f>
        <v>0</v>
      </c>
      <c r="S169" s="870"/>
      <c r="T169" s="870"/>
      <c r="U169" s="860"/>
      <c r="V169" s="863"/>
      <c r="W169" s="854"/>
      <c r="X169" s="854"/>
      <c r="Y169" s="854"/>
      <c r="Z169" s="854"/>
      <c r="AA169" s="855"/>
      <c r="AB169" s="837"/>
      <c r="AC169" s="838"/>
      <c r="AD169" s="839"/>
      <c r="AE169" s="871" t="s">
        <v>364</v>
      </c>
      <c r="AF169" s="872"/>
      <c r="AG169" s="854"/>
      <c r="AH169" s="855"/>
      <c r="AI169" s="837"/>
      <c r="AJ169" s="838"/>
      <c r="AK169" s="839"/>
      <c r="AL169" s="840" t="str">
        <f t="shared" ref="AL169:AL171" si="9">IF(AG169="","",AG169)</f>
        <v/>
      </c>
      <c r="AM169" s="841"/>
      <c r="AO169" s="100"/>
    </row>
    <row r="170" spans="1:44" s="103" customFormat="1">
      <c r="A170" s="326">
        <v>4</v>
      </c>
      <c r="B170" s="853"/>
      <c r="C170" s="854"/>
      <c r="D170" s="854"/>
      <c r="E170" s="855"/>
      <c r="F170" s="856"/>
      <c r="G170" s="857"/>
      <c r="H170" s="857"/>
      <c r="I170" s="858"/>
      <c r="J170" s="856"/>
      <c r="K170" s="857"/>
      <c r="L170" s="857"/>
      <c r="M170" s="857"/>
      <c r="N170" s="858"/>
      <c r="O170" s="837"/>
      <c r="P170" s="838"/>
      <c r="Q170" s="859"/>
      <c r="R170" s="860">
        <f t="shared" si="8"/>
        <v>0</v>
      </c>
      <c r="S170" s="861"/>
      <c r="T170" s="861"/>
      <c r="U170" s="862"/>
      <c r="V170" s="863"/>
      <c r="W170" s="854"/>
      <c r="X170" s="854"/>
      <c r="Y170" s="854"/>
      <c r="Z170" s="854"/>
      <c r="AA170" s="855"/>
      <c r="AB170" s="837"/>
      <c r="AC170" s="838"/>
      <c r="AD170" s="839"/>
      <c r="AE170" s="871" t="s">
        <v>364</v>
      </c>
      <c r="AF170" s="872"/>
      <c r="AG170" s="854"/>
      <c r="AH170" s="855"/>
      <c r="AI170" s="837"/>
      <c r="AJ170" s="838"/>
      <c r="AK170" s="839"/>
      <c r="AL170" s="840" t="str">
        <f t="shared" si="9"/>
        <v/>
      </c>
      <c r="AM170" s="841"/>
      <c r="AO170" s="100"/>
    </row>
    <row r="171" spans="1:44" s="103" customFormat="1" ht="13.5" thickBot="1">
      <c r="A171" s="326">
        <v>5</v>
      </c>
      <c r="B171" s="853"/>
      <c r="C171" s="854"/>
      <c r="D171" s="854"/>
      <c r="E171" s="855"/>
      <c r="F171" s="856"/>
      <c r="G171" s="857"/>
      <c r="H171" s="857"/>
      <c r="I171" s="858"/>
      <c r="J171" s="856"/>
      <c r="K171" s="857"/>
      <c r="L171" s="857"/>
      <c r="M171" s="857"/>
      <c r="N171" s="858"/>
      <c r="O171" s="837"/>
      <c r="P171" s="838"/>
      <c r="Q171" s="859"/>
      <c r="R171" s="860">
        <f t="shared" si="8"/>
        <v>0</v>
      </c>
      <c r="S171" s="861"/>
      <c r="T171" s="861"/>
      <c r="U171" s="862"/>
      <c r="V171" s="863"/>
      <c r="W171" s="854"/>
      <c r="X171" s="854"/>
      <c r="Y171" s="854"/>
      <c r="Z171" s="854"/>
      <c r="AA171" s="855"/>
      <c r="AB171" s="837"/>
      <c r="AC171" s="838"/>
      <c r="AD171" s="839"/>
      <c r="AE171" s="871" t="s">
        <v>364</v>
      </c>
      <c r="AF171" s="872"/>
      <c r="AG171" s="854"/>
      <c r="AH171" s="855"/>
      <c r="AI171" s="837"/>
      <c r="AJ171" s="838"/>
      <c r="AK171" s="839"/>
      <c r="AL171" s="840" t="str">
        <f t="shared" si="9"/>
        <v/>
      </c>
      <c r="AM171" s="841"/>
      <c r="AO171" s="100"/>
    </row>
    <row r="172" spans="1:44" s="103" customFormat="1" ht="13.5" thickTop="1">
      <c r="A172" s="881" t="s">
        <v>213</v>
      </c>
      <c r="B172" s="882"/>
      <c r="C172" s="882"/>
      <c r="D172" s="882"/>
      <c r="E172" s="882"/>
      <c r="F172" s="882"/>
      <c r="G172" s="882"/>
      <c r="H172" s="882"/>
      <c r="I172" s="883"/>
      <c r="J172" s="884"/>
      <c r="K172" s="884"/>
      <c r="L172" s="884"/>
      <c r="M172" s="884"/>
      <c r="N172" s="884"/>
      <c r="O172" s="885"/>
      <c r="P172" s="885"/>
      <c r="Q172" s="885"/>
      <c r="R172" s="886">
        <f>SUM(R167:U171)</f>
        <v>0</v>
      </c>
      <c r="S172" s="886"/>
      <c r="T172" s="886"/>
      <c r="U172" s="887"/>
      <c r="V172" s="888"/>
      <c r="W172" s="876"/>
      <c r="X172" s="876"/>
      <c r="Y172" s="876"/>
      <c r="Z172" s="876"/>
      <c r="AA172" s="876"/>
      <c r="AB172" s="875"/>
      <c r="AC172" s="876"/>
      <c r="AD172" s="876"/>
      <c r="AE172" s="876"/>
      <c r="AF172" s="876"/>
      <c r="AG172" s="876"/>
      <c r="AH172" s="877"/>
      <c r="AI172" s="878"/>
      <c r="AJ172" s="879"/>
      <c r="AK172" s="879"/>
      <c r="AL172" s="879"/>
      <c r="AM172" s="880"/>
      <c r="AO172" s="100"/>
    </row>
    <row r="173" spans="1:44" s="76" customFormat="1">
      <c r="A173" s="102" t="s">
        <v>215</v>
      </c>
      <c r="V173" s="208"/>
      <c r="AO173" s="202"/>
    </row>
    <row r="174" spans="1:44" s="76" customFormat="1" ht="6" customHeight="1">
      <c r="A174" s="102"/>
      <c r="V174" s="208"/>
      <c r="AO174" s="202"/>
    </row>
    <row r="175" spans="1:44" s="219" customFormat="1">
      <c r="A175" s="223" t="s">
        <v>248</v>
      </c>
      <c r="B175" s="218"/>
      <c r="H175" s="397" t="s">
        <v>410</v>
      </c>
      <c r="I175" s="397"/>
      <c r="J175" s="398"/>
      <c r="K175" s="398"/>
      <c r="L175" s="398"/>
      <c r="M175" s="398"/>
      <c r="N175" s="398"/>
      <c r="O175" s="398"/>
      <c r="P175" s="394"/>
      <c r="Q175" s="402"/>
      <c r="R175" s="398"/>
      <c r="S175" s="398"/>
      <c r="T175" s="398"/>
      <c r="U175" s="398"/>
      <c r="V175" s="398"/>
      <c r="W175" s="398"/>
      <c r="X175" s="398"/>
      <c r="Y175" s="398"/>
      <c r="Z175" s="399"/>
      <c r="AA175" s="399" t="s">
        <v>411</v>
      </c>
      <c r="AB175" s="394"/>
      <c r="AC175" s="394"/>
      <c r="AD175" s="398"/>
      <c r="AE175" s="398"/>
      <c r="AF175" s="400" t="s">
        <v>412</v>
      </c>
      <c r="AG175" s="401"/>
      <c r="AH175" s="398"/>
      <c r="AI175" s="398"/>
      <c r="AJ175" s="398"/>
      <c r="AK175" s="398"/>
      <c r="AL175" s="398"/>
      <c r="AM175" s="399" t="s">
        <v>414</v>
      </c>
      <c r="AO175" s="220"/>
    </row>
    <row r="176" spans="1:44" s="224" customFormat="1">
      <c r="A176" s="209" t="s">
        <v>73</v>
      </c>
      <c r="B176" s="873" t="s">
        <v>40</v>
      </c>
      <c r="C176" s="873"/>
      <c r="D176" s="873"/>
      <c r="E176" s="873"/>
      <c r="F176" s="873"/>
      <c r="G176" s="873" t="s">
        <v>227</v>
      </c>
      <c r="H176" s="873"/>
      <c r="I176" s="873"/>
      <c r="J176" s="873"/>
      <c r="K176" s="873"/>
      <c r="L176" s="873" t="s">
        <v>226</v>
      </c>
      <c r="M176" s="873"/>
      <c r="N176" s="873"/>
      <c r="O176" s="873"/>
      <c r="P176" s="873"/>
      <c r="Q176" s="873" t="s">
        <v>225</v>
      </c>
      <c r="R176" s="873"/>
      <c r="S176" s="873"/>
      <c r="T176" s="864"/>
      <c r="U176" s="874" t="s">
        <v>370</v>
      </c>
      <c r="V176" s="865"/>
      <c r="W176" s="865"/>
      <c r="X176" s="865"/>
      <c r="Y176" s="865"/>
      <c r="Z176" s="865"/>
      <c r="AA176" s="865"/>
      <c r="AB176" s="864" t="s">
        <v>360</v>
      </c>
      <c r="AC176" s="865"/>
      <c r="AD176" s="865"/>
      <c r="AE176" s="865"/>
      <c r="AF176" s="865"/>
      <c r="AG176" s="866"/>
      <c r="AH176" s="864" t="s">
        <v>365</v>
      </c>
      <c r="AI176" s="865"/>
      <c r="AJ176" s="866"/>
      <c r="AK176" s="864" t="s">
        <v>366</v>
      </c>
      <c r="AL176" s="865"/>
      <c r="AM176" s="866"/>
      <c r="AO176" s="225"/>
    </row>
    <row r="177" spans="1:67" s="224" customFormat="1">
      <c r="A177" s="326">
        <v>1</v>
      </c>
      <c r="B177" s="853"/>
      <c r="C177" s="854"/>
      <c r="D177" s="854"/>
      <c r="E177" s="854"/>
      <c r="F177" s="855"/>
      <c r="G177" s="889"/>
      <c r="H177" s="890"/>
      <c r="I177" s="890"/>
      <c r="J177" s="890"/>
      <c r="K177" s="891"/>
      <c r="L177" s="856"/>
      <c r="M177" s="857"/>
      <c r="N177" s="857"/>
      <c r="O177" s="857"/>
      <c r="P177" s="858"/>
      <c r="Q177" s="892">
        <f>IF(AK177="",AB177*AH177,AB177*AH177*AK177)</f>
        <v>0</v>
      </c>
      <c r="R177" s="893"/>
      <c r="S177" s="893"/>
      <c r="T177" s="893"/>
      <c r="U177" s="894"/>
      <c r="V177" s="857"/>
      <c r="W177" s="857"/>
      <c r="X177" s="857"/>
      <c r="Y177" s="857"/>
      <c r="Z177" s="857"/>
      <c r="AA177" s="857"/>
      <c r="AB177" s="837"/>
      <c r="AC177" s="838"/>
      <c r="AD177" s="839"/>
      <c r="AE177" s="871" t="s">
        <v>364</v>
      </c>
      <c r="AF177" s="872"/>
      <c r="AG177" s="321"/>
      <c r="AH177" s="837"/>
      <c r="AI177" s="838"/>
      <c r="AJ177" s="322" t="str">
        <f>IF(AG177="","",AG177)</f>
        <v/>
      </c>
      <c r="AK177" s="837"/>
      <c r="AL177" s="839"/>
      <c r="AM177" s="321"/>
    </row>
    <row r="178" spans="1:67" s="224" customFormat="1">
      <c r="A178" s="326">
        <v>2</v>
      </c>
      <c r="B178" s="853"/>
      <c r="C178" s="854"/>
      <c r="D178" s="854"/>
      <c r="E178" s="854"/>
      <c r="F178" s="855"/>
      <c r="G178" s="889"/>
      <c r="H178" s="890"/>
      <c r="I178" s="890"/>
      <c r="J178" s="890"/>
      <c r="K178" s="891"/>
      <c r="L178" s="856"/>
      <c r="M178" s="857"/>
      <c r="N178" s="857"/>
      <c r="O178" s="857"/>
      <c r="P178" s="858"/>
      <c r="Q178" s="892">
        <f t="shared" ref="Q178:Q186" si="10">IF(AK178="",AB178*AH178,AB178*AH178*AK178)</f>
        <v>0</v>
      </c>
      <c r="R178" s="893"/>
      <c r="S178" s="893"/>
      <c r="T178" s="893"/>
      <c r="U178" s="894"/>
      <c r="V178" s="857"/>
      <c r="W178" s="857"/>
      <c r="X178" s="857"/>
      <c r="Y178" s="857"/>
      <c r="Z178" s="857"/>
      <c r="AA178" s="857"/>
      <c r="AB178" s="837"/>
      <c r="AC178" s="838"/>
      <c r="AD178" s="839"/>
      <c r="AE178" s="871" t="s">
        <v>364</v>
      </c>
      <c r="AF178" s="872"/>
      <c r="AG178" s="321"/>
      <c r="AH178" s="837"/>
      <c r="AI178" s="838"/>
      <c r="AJ178" s="322" t="str">
        <f t="shared" ref="AJ178:AJ186" si="11">IF(AG178="","",AG178)</f>
        <v/>
      </c>
      <c r="AK178" s="837"/>
      <c r="AL178" s="839"/>
      <c r="AM178" s="321"/>
    </row>
    <row r="179" spans="1:67" s="224" customFormat="1">
      <c r="A179" s="326">
        <v>3</v>
      </c>
      <c r="B179" s="853"/>
      <c r="C179" s="854"/>
      <c r="D179" s="854"/>
      <c r="E179" s="854"/>
      <c r="F179" s="855"/>
      <c r="G179" s="889"/>
      <c r="H179" s="890"/>
      <c r="I179" s="890"/>
      <c r="J179" s="890"/>
      <c r="K179" s="891"/>
      <c r="L179" s="856"/>
      <c r="M179" s="857"/>
      <c r="N179" s="857"/>
      <c r="O179" s="857"/>
      <c r="P179" s="858"/>
      <c r="Q179" s="892">
        <f t="shared" si="10"/>
        <v>0</v>
      </c>
      <c r="R179" s="893"/>
      <c r="S179" s="893"/>
      <c r="T179" s="893"/>
      <c r="U179" s="894"/>
      <c r="V179" s="857"/>
      <c r="W179" s="857"/>
      <c r="X179" s="857"/>
      <c r="Y179" s="857"/>
      <c r="Z179" s="857"/>
      <c r="AA179" s="857"/>
      <c r="AB179" s="837"/>
      <c r="AC179" s="838"/>
      <c r="AD179" s="839"/>
      <c r="AE179" s="871" t="s">
        <v>364</v>
      </c>
      <c r="AF179" s="872"/>
      <c r="AG179" s="321"/>
      <c r="AH179" s="837"/>
      <c r="AI179" s="838"/>
      <c r="AJ179" s="322" t="str">
        <f t="shared" si="11"/>
        <v/>
      </c>
      <c r="AK179" s="837"/>
      <c r="AL179" s="839"/>
      <c r="AM179" s="321"/>
    </row>
    <row r="180" spans="1:67" s="224" customFormat="1">
      <c r="A180" s="326">
        <v>4</v>
      </c>
      <c r="B180" s="853"/>
      <c r="C180" s="854"/>
      <c r="D180" s="854"/>
      <c r="E180" s="854"/>
      <c r="F180" s="855"/>
      <c r="G180" s="889"/>
      <c r="H180" s="890"/>
      <c r="I180" s="890"/>
      <c r="J180" s="890"/>
      <c r="K180" s="891"/>
      <c r="L180" s="856"/>
      <c r="M180" s="857"/>
      <c r="N180" s="857"/>
      <c r="O180" s="857"/>
      <c r="P180" s="858"/>
      <c r="Q180" s="892">
        <f t="shared" si="10"/>
        <v>0</v>
      </c>
      <c r="R180" s="893"/>
      <c r="S180" s="893"/>
      <c r="T180" s="893"/>
      <c r="U180" s="894"/>
      <c r="V180" s="857"/>
      <c r="W180" s="857"/>
      <c r="X180" s="857"/>
      <c r="Y180" s="857"/>
      <c r="Z180" s="857"/>
      <c r="AA180" s="857"/>
      <c r="AB180" s="837"/>
      <c r="AC180" s="838"/>
      <c r="AD180" s="839"/>
      <c r="AE180" s="871" t="s">
        <v>364</v>
      </c>
      <c r="AF180" s="872"/>
      <c r="AG180" s="321"/>
      <c r="AH180" s="837"/>
      <c r="AI180" s="838"/>
      <c r="AJ180" s="322" t="str">
        <f t="shared" si="11"/>
        <v/>
      </c>
      <c r="AK180" s="837"/>
      <c r="AL180" s="839"/>
      <c r="AM180" s="321"/>
    </row>
    <row r="181" spans="1:67" s="224" customFormat="1">
      <c r="A181" s="326">
        <v>5</v>
      </c>
      <c r="B181" s="853"/>
      <c r="C181" s="854"/>
      <c r="D181" s="854"/>
      <c r="E181" s="854"/>
      <c r="F181" s="855"/>
      <c r="G181" s="895"/>
      <c r="H181" s="895"/>
      <c r="I181" s="895"/>
      <c r="J181" s="895"/>
      <c r="K181" s="895"/>
      <c r="L181" s="896"/>
      <c r="M181" s="896"/>
      <c r="N181" s="896"/>
      <c r="O181" s="896"/>
      <c r="P181" s="896"/>
      <c r="Q181" s="892">
        <f t="shared" si="10"/>
        <v>0</v>
      </c>
      <c r="R181" s="893"/>
      <c r="S181" s="893"/>
      <c r="T181" s="893"/>
      <c r="U181" s="894"/>
      <c r="V181" s="857"/>
      <c r="W181" s="857"/>
      <c r="X181" s="857"/>
      <c r="Y181" s="857"/>
      <c r="Z181" s="857"/>
      <c r="AA181" s="857"/>
      <c r="AB181" s="837"/>
      <c r="AC181" s="838"/>
      <c r="AD181" s="839"/>
      <c r="AE181" s="871" t="s">
        <v>364</v>
      </c>
      <c r="AF181" s="872"/>
      <c r="AG181" s="321"/>
      <c r="AH181" s="837"/>
      <c r="AI181" s="838"/>
      <c r="AJ181" s="322" t="str">
        <f t="shared" si="11"/>
        <v/>
      </c>
      <c r="AK181" s="837"/>
      <c r="AL181" s="839"/>
      <c r="AM181" s="321"/>
    </row>
    <row r="182" spans="1:67" s="224" customFormat="1">
      <c r="A182" s="326">
        <v>6</v>
      </c>
      <c r="B182" s="853"/>
      <c r="C182" s="854"/>
      <c r="D182" s="854"/>
      <c r="E182" s="854"/>
      <c r="F182" s="855"/>
      <c r="G182" s="889"/>
      <c r="H182" s="890"/>
      <c r="I182" s="890"/>
      <c r="J182" s="890"/>
      <c r="K182" s="891"/>
      <c r="L182" s="856"/>
      <c r="M182" s="857"/>
      <c r="N182" s="857"/>
      <c r="O182" s="857"/>
      <c r="P182" s="858"/>
      <c r="Q182" s="892">
        <f t="shared" si="10"/>
        <v>0</v>
      </c>
      <c r="R182" s="893"/>
      <c r="S182" s="893"/>
      <c r="T182" s="893"/>
      <c r="U182" s="894"/>
      <c r="V182" s="857"/>
      <c r="W182" s="857"/>
      <c r="X182" s="857"/>
      <c r="Y182" s="857"/>
      <c r="Z182" s="857"/>
      <c r="AA182" s="857"/>
      <c r="AB182" s="837"/>
      <c r="AC182" s="838"/>
      <c r="AD182" s="839"/>
      <c r="AE182" s="871" t="s">
        <v>364</v>
      </c>
      <c r="AF182" s="872"/>
      <c r="AG182" s="321"/>
      <c r="AH182" s="837"/>
      <c r="AI182" s="838"/>
      <c r="AJ182" s="322" t="str">
        <f t="shared" si="11"/>
        <v/>
      </c>
      <c r="AK182" s="837"/>
      <c r="AL182" s="839"/>
      <c r="AM182" s="321"/>
    </row>
    <row r="183" spans="1:67" s="224" customFormat="1">
      <c r="A183" s="326">
        <v>7</v>
      </c>
      <c r="B183" s="853"/>
      <c r="C183" s="854"/>
      <c r="D183" s="854"/>
      <c r="E183" s="854"/>
      <c r="F183" s="855"/>
      <c r="G183" s="889"/>
      <c r="H183" s="890"/>
      <c r="I183" s="890"/>
      <c r="J183" s="890"/>
      <c r="K183" s="891"/>
      <c r="L183" s="856"/>
      <c r="M183" s="857"/>
      <c r="N183" s="857"/>
      <c r="O183" s="857"/>
      <c r="P183" s="858"/>
      <c r="Q183" s="892">
        <f t="shared" si="10"/>
        <v>0</v>
      </c>
      <c r="R183" s="893"/>
      <c r="S183" s="893"/>
      <c r="T183" s="893"/>
      <c r="U183" s="894"/>
      <c r="V183" s="857"/>
      <c r="W183" s="857"/>
      <c r="X183" s="857"/>
      <c r="Y183" s="857"/>
      <c r="Z183" s="857"/>
      <c r="AA183" s="857"/>
      <c r="AB183" s="837"/>
      <c r="AC183" s="838"/>
      <c r="AD183" s="839"/>
      <c r="AE183" s="871" t="s">
        <v>364</v>
      </c>
      <c r="AF183" s="872"/>
      <c r="AG183" s="321"/>
      <c r="AH183" s="837"/>
      <c r="AI183" s="838"/>
      <c r="AJ183" s="322" t="str">
        <f t="shared" si="11"/>
        <v/>
      </c>
      <c r="AK183" s="837"/>
      <c r="AL183" s="839"/>
      <c r="AM183" s="321"/>
    </row>
    <row r="184" spans="1:67" s="224" customFormat="1">
      <c r="A184" s="326">
        <v>8</v>
      </c>
      <c r="B184" s="853"/>
      <c r="C184" s="854"/>
      <c r="D184" s="854"/>
      <c r="E184" s="854"/>
      <c r="F184" s="855"/>
      <c r="G184" s="889"/>
      <c r="H184" s="890"/>
      <c r="I184" s="890"/>
      <c r="J184" s="890"/>
      <c r="K184" s="891"/>
      <c r="L184" s="856"/>
      <c r="M184" s="857"/>
      <c r="N184" s="857"/>
      <c r="O184" s="857"/>
      <c r="P184" s="858"/>
      <c r="Q184" s="892">
        <f t="shared" si="10"/>
        <v>0</v>
      </c>
      <c r="R184" s="893"/>
      <c r="S184" s="893"/>
      <c r="T184" s="893"/>
      <c r="U184" s="894"/>
      <c r="V184" s="857"/>
      <c r="W184" s="857"/>
      <c r="X184" s="857"/>
      <c r="Y184" s="857"/>
      <c r="Z184" s="857"/>
      <c r="AA184" s="857"/>
      <c r="AB184" s="837"/>
      <c r="AC184" s="838"/>
      <c r="AD184" s="839"/>
      <c r="AE184" s="871" t="s">
        <v>364</v>
      </c>
      <c r="AF184" s="872"/>
      <c r="AG184" s="321"/>
      <c r="AH184" s="837"/>
      <c r="AI184" s="838"/>
      <c r="AJ184" s="322" t="str">
        <f t="shared" si="11"/>
        <v/>
      </c>
      <c r="AK184" s="837"/>
      <c r="AL184" s="839"/>
      <c r="AM184" s="321"/>
    </row>
    <row r="185" spans="1:67" s="224" customFormat="1">
      <c r="A185" s="326">
        <v>9</v>
      </c>
      <c r="B185" s="853"/>
      <c r="C185" s="854"/>
      <c r="D185" s="854"/>
      <c r="E185" s="854"/>
      <c r="F185" s="855"/>
      <c r="G185" s="889"/>
      <c r="H185" s="890"/>
      <c r="I185" s="890"/>
      <c r="J185" s="890"/>
      <c r="K185" s="891"/>
      <c r="L185" s="856"/>
      <c r="M185" s="857"/>
      <c r="N185" s="857"/>
      <c r="O185" s="857"/>
      <c r="P185" s="858"/>
      <c r="Q185" s="892">
        <f t="shared" si="10"/>
        <v>0</v>
      </c>
      <c r="R185" s="893"/>
      <c r="S185" s="893"/>
      <c r="T185" s="893"/>
      <c r="U185" s="894"/>
      <c r="V185" s="857"/>
      <c r="W185" s="857"/>
      <c r="X185" s="857"/>
      <c r="Y185" s="857"/>
      <c r="Z185" s="857"/>
      <c r="AA185" s="857"/>
      <c r="AB185" s="837"/>
      <c r="AC185" s="838"/>
      <c r="AD185" s="839"/>
      <c r="AE185" s="871" t="s">
        <v>364</v>
      </c>
      <c r="AF185" s="872"/>
      <c r="AG185" s="321"/>
      <c r="AH185" s="837"/>
      <c r="AI185" s="838"/>
      <c r="AJ185" s="322" t="str">
        <f t="shared" si="11"/>
        <v/>
      </c>
      <c r="AK185" s="837"/>
      <c r="AL185" s="839"/>
      <c r="AM185" s="321"/>
    </row>
    <row r="186" spans="1:67" s="224" customFormat="1" ht="13.5" thickBot="1">
      <c r="A186" s="326">
        <v>10</v>
      </c>
      <c r="B186" s="853"/>
      <c r="C186" s="854"/>
      <c r="D186" s="854"/>
      <c r="E186" s="854"/>
      <c r="F186" s="855"/>
      <c r="G186" s="895"/>
      <c r="H186" s="895"/>
      <c r="I186" s="895"/>
      <c r="J186" s="895"/>
      <c r="K186" s="895"/>
      <c r="L186" s="896"/>
      <c r="M186" s="896"/>
      <c r="N186" s="896"/>
      <c r="O186" s="896"/>
      <c r="P186" s="896"/>
      <c r="Q186" s="892">
        <f t="shared" si="10"/>
        <v>0</v>
      </c>
      <c r="R186" s="893"/>
      <c r="S186" s="893"/>
      <c r="T186" s="893"/>
      <c r="U186" s="902"/>
      <c r="V186" s="903"/>
      <c r="W186" s="903"/>
      <c r="X186" s="903"/>
      <c r="Y186" s="903"/>
      <c r="Z186" s="903"/>
      <c r="AA186" s="903"/>
      <c r="AB186" s="899"/>
      <c r="AC186" s="900"/>
      <c r="AD186" s="901"/>
      <c r="AE186" s="897" t="s">
        <v>364</v>
      </c>
      <c r="AF186" s="898"/>
      <c r="AG186" s="458"/>
      <c r="AH186" s="837"/>
      <c r="AI186" s="838"/>
      <c r="AJ186" s="322" t="str">
        <f t="shared" si="11"/>
        <v/>
      </c>
      <c r="AK186" s="837"/>
      <c r="AL186" s="839"/>
      <c r="AM186" s="321"/>
    </row>
    <row r="187" spans="1:67" s="224" customFormat="1" ht="13.5" thickTop="1">
      <c r="A187" s="881" t="s">
        <v>213</v>
      </c>
      <c r="B187" s="882"/>
      <c r="C187" s="882"/>
      <c r="D187" s="882"/>
      <c r="E187" s="882"/>
      <c r="F187" s="883"/>
      <c r="G187" s="904"/>
      <c r="H187" s="904"/>
      <c r="I187" s="904"/>
      <c r="J187" s="904"/>
      <c r="K187" s="904"/>
      <c r="L187" s="884"/>
      <c r="M187" s="884"/>
      <c r="N187" s="884"/>
      <c r="O187" s="884"/>
      <c r="P187" s="884"/>
      <c r="Q187" s="886">
        <f>SUM(Q177:T186)</f>
        <v>0</v>
      </c>
      <c r="R187" s="886"/>
      <c r="S187" s="886"/>
      <c r="T187" s="887"/>
      <c r="U187" s="905"/>
      <c r="V187" s="906"/>
      <c r="W187" s="906"/>
      <c r="X187" s="906"/>
      <c r="Y187" s="906"/>
      <c r="Z187" s="906"/>
      <c r="AA187" s="907"/>
      <c r="AB187" s="876"/>
      <c r="AC187" s="876"/>
      <c r="AD187" s="876"/>
      <c r="AE187" s="876"/>
      <c r="AF187" s="876"/>
      <c r="AG187" s="877"/>
      <c r="AH187" s="875"/>
      <c r="AI187" s="876"/>
      <c r="AJ187" s="877"/>
      <c r="AK187" s="875"/>
      <c r="AL187" s="876"/>
      <c r="AM187" s="877"/>
      <c r="AO187" s="353">
        <f>SUMIF(B176:B187,$A$299,Q176:Q187)</f>
        <v>0</v>
      </c>
      <c r="AP187" s="388" t="s">
        <v>406</v>
      </c>
    </row>
    <row r="188" spans="1:67" s="219" customFormat="1">
      <c r="A188" s="226" t="s">
        <v>215</v>
      </c>
      <c r="V188" s="227"/>
      <c r="AO188" s="220"/>
    </row>
    <row r="189" spans="1:67" s="219" customFormat="1">
      <c r="A189" s="226"/>
      <c r="V189" s="227"/>
      <c r="AO189" s="220"/>
    </row>
    <row r="190" spans="1:67" s="76" customFormat="1">
      <c r="A190" s="237" t="s">
        <v>259</v>
      </c>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8"/>
      <c r="Z190" s="203"/>
      <c r="AA190" s="204"/>
      <c r="AB190" s="204"/>
      <c r="AC190" s="204"/>
      <c r="AD190" s="204"/>
      <c r="AE190" s="204"/>
      <c r="AF190" s="204"/>
      <c r="AG190" s="204"/>
      <c r="AH190" s="204"/>
      <c r="AI190" s="204"/>
      <c r="AJ190" s="204"/>
      <c r="AK190" s="204"/>
      <c r="AL190" s="204"/>
      <c r="AM190" s="103"/>
      <c r="AN190" s="103"/>
      <c r="AO190" s="205"/>
      <c r="BC190" s="100"/>
      <c r="BM190" s="103"/>
      <c r="BO190" s="103"/>
    </row>
    <row r="191" spans="1:67" s="219" customFormat="1" ht="6" customHeight="1">
      <c r="J191" s="228"/>
      <c r="L191" s="228"/>
      <c r="AO191" s="220"/>
    </row>
    <row r="192" spans="1:67" s="219" customFormat="1">
      <c r="A192" s="216" t="s">
        <v>247</v>
      </c>
      <c r="B192" s="217"/>
      <c r="C192" s="221"/>
      <c r="J192" s="390" t="s">
        <v>408</v>
      </c>
      <c r="K192" s="391"/>
      <c r="L192" s="391"/>
      <c r="M192" s="392"/>
      <c r="N192" s="393"/>
      <c r="O192" s="393"/>
      <c r="P192" s="393"/>
      <c r="Q192" s="393"/>
      <c r="R192" s="393"/>
      <c r="S192" s="389"/>
      <c r="T192" s="389"/>
      <c r="U192" s="389"/>
      <c r="V192" s="389"/>
      <c r="W192" s="389"/>
      <c r="X192" s="391" t="s">
        <v>407</v>
      </c>
      <c r="Y192" s="395"/>
      <c r="Z192" s="389"/>
      <c r="AA192" s="389"/>
      <c r="AB192" s="389"/>
      <c r="AC192" s="389"/>
      <c r="AD192" s="389"/>
      <c r="AE192" s="393"/>
      <c r="AF192" s="393"/>
      <c r="AG192" s="391"/>
      <c r="AH192" s="396" t="s">
        <v>409</v>
      </c>
      <c r="AO192" s="220"/>
    </row>
    <row r="193" spans="1:62" s="103" customFormat="1">
      <c r="A193" s="207" t="s">
        <v>73</v>
      </c>
      <c r="B193" s="873" t="s">
        <v>40</v>
      </c>
      <c r="C193" s="873"/>
      <c r="D193" s="873"/>
      <c r="E193" s="873"/>
      <c r="F193" s="873" t="s">
        <v>211</v>
      </c>
      <c r="G193" s="873"/>
      <c r="H193" s="873"/>
      <c r="I193" s="873"/>
      <c r="J193" s="873" t="s">
        <v>223</v>
      </c>
      <c r="K193" s="873"/>
      <c r="L193" s="873"/>
      <c r="M193" s="873"/>
      <c r="N193" s="873"/>
      <c r="O193" s="873" t="s">
        <v>212</v>
      </c>
      <c r="P193" s="873"/>
      <c r="Q193" s="873"/>
      <c r="R193" s="873" t="s">
        <v>224</v>
      </c>
      <c r="S193" s="873"/>
      <c r="T193" s="873"/>
      <c r="U193" s="864"/>
      <c r="V193" s="874" t="s">
        <v>301</v>
      </c>
      <c r="W193" s="865"/>
      <c r="X193" s="865"/>
      <c r="Y193" s="865"/>
      <c r="Z193" s="865"/>
      <c r="AA193" s="865"/>
      <c r="AB193" s="864" t="s">
        <v>360</v>
      </c>
      <c r="AC193" s="865"/>
      <c r="AD193" s="865"/>
      <c r="AE193" s="865"/>
      <c r="AF193" s="865"/>
      <c r="AG193" s="865"/>
      <c r="AH193" s="866"/>
      <c r="AI193" s="864" t="s">
        <v>298</v>
      </c>
      <c r="AJ193" s="865"/>
      <c r="AK193" s="865"/>
      <c r="AL193" s="865"/>
      <c r="AM193" s="866"/>
      <c r="AO193" s="100"/>
    </row>
    <row r="194" spans="1:62" s="103" customFormat="1">
      <c r="A194" s="326">
        <v>1</v>
      </c>
      <c r="B194" s="867"/>
      <c r="C194" s="867"/>
      <c r="D194" s="867"/>
      <c r="E194" s="867"/>
      <c r="F194" s="868"/>
      <c r="G194" s="868"/>
      <c r="H194" s="868"/>
      <c r="I194" s="868"/>
      <c r="J194" s="868"/>
      <c r="K194" s="868"/>
      <c r="L194" s="868"/>
      <c r="M194" s="868"/>
      <c r="N194" s="868"/>
      <c r="O194" s="869"/>
      <c r="P194" s="869"/>
      <c r="Q194" s="869"/>
      <c r="R194" s="870">
        <f>AB194*AI194</f>
        <v>0</v>
      </c>
      <c r="S194" s="870"/>
      <c r="T194" s="870"/>
      <c r="U194" s="860"/>
      <c r="V194" s="863"/>
      <c r="W194" s="854"/>
      <c r="X194" s="854"/>
      <c r="Y194" s="854"/>
      <c r="Z194" s="854"/>
      <c r="AA194" s="854"/>
      <c r="AB194" s="837"/>
      <c r="AC194" s="838"/>
      <c r="AD194" s="839"/>
      <c r="AE194" s="871" t="s">
        <v>364</v>
      </c>
      <c r="AF194" s="872"/>
      <c r="AG194" s="854"/>
      <c r="AH194" s="855"/>
      <c r="AI194" s="837"/>
      <c r="AJ194" s="838"/>
      <c r="AK194" s="839"/>
      <c r="AL194" s="840" t="str">
        <f>IF(AG194="","",AG194)</f>
        <v/>
      </c>
      <c r="AM194" s="841"/>
      <c r="AO194" s="100"/>
    </row>
    <row r="195" spans="1:62" s="103" customFormat="1">
      <c r="A195" s="326">
        <v>2</v>
      </c>
      <c r="B195" s="867"/>
      <c r="C195" s="867"/>
      <c r="D195" s="867"/>
      <c r="E195" s="867"/>
      <c r="F195" s="868"/>
      <c r="G195" s="868"/>
      <c r="H195" s="868"/>
      <c r="I195" s="868"/>
      <c r="J195" s="868"/>
      <c r="K195" s="868"/>
      <c r="L195" s="868"/>
      <c r="M195" s="868"/>
      <c r="N195" s="868"/>
      <c r="O195" s="869"/>
      <c r="P195" s="869"/>
      <c r="Q195" s="869"/>
      <c r="R195" s="870">
        <f t="shared" ref="R195:R196" si="12">AB195*AI195</f>
        <v>0</v>
      </c>
      <c r="S195" s="870"/>
      <c r="T195" s="870"/>
      <c r="U195" s="860"/>
      <c r="V195" s="863"/>
      <c r="W195" s="854"/>
      <c r="X195" s="854"/>
      <c r="Y195" s="854"/>
      <c r="Z195" s="854"/>
      <c r="AA195" s="854"/>
      <c r="AB195" s="837"/>
      <c r="AC195" s="838"/>
      <c r="AD195" s="839"/>
      <c r="AE195" s="871" t="s">
        <v>364</v>
      </c>
      <c r="AF195" s="872"/>
      <c r="AG195" s="854"/>
      <c r="AH195" s="855"/>
      <c r="AI195" s="837"/>
      <c r="AJ195" s="838"/>
      <c r="AK195" s="839"/>
      <c r="AL195" s="840" t="str">
        <f t="shared" ref="AL195" si="13">IF(AG195="","",AG195)</f>
        <v/>
      </c>
      <c r="AM195" s="841"/>
      <c r="AO195" s="100"/>
    </row>
    <row r="196" spans="1:62" s="103" customFormat="1" ht="13.5" thickBot="1">
      <c r="A196" s="326">
        <v>3</v>
      </c>
      <c r="B196" s="867"/>
      <c r="C196" s="867"/>
      <c r="D196" s="867"/>
      <c r="E196" s="867"/>
      <c r="F196" s="868"/>
      <c r="G196" s="868"/>
      <c r="H196" s="868"/>
      <c r="I196" s="868"/>
      <c r="J196" s="868"/>
      <c r="K196" s="868"/>
      <c r="L196" s="868"/>
      <c r="M196" s="868"/>
      <c r="N196" s="868"/>
      <c r="O196" s="869"/>
      <c r="P196" s="869"/>
      <c r="Q196" s="869"/>
      <c r="R196" s="870">
        <f t="shared" si="12"/>
        <v>0</v>
      </c>
      <c r="S196" s="870"/>
      <c r="T196" s="870"/>
      <c r="U196" s="860"/>
      <c r="V196" s="908"/>
      <c r="W196" s="909"/>
      <c r="X196" s="909"/>
      <c r="Y196" s="909"/>
      <c r="Z196" s="909"/>
      <c r="AA196" s="909"/>
      <c r="AB196" s="899"/>
      <c r="AC196" s="900"/>
      <c r="AD196" s="901"/>
      <c r="AE196" s="897" t="s">
        <v>363</v>
      </c>
      <c r="AF196" s="898"/>
      <c r="AG196" s="909"/>
      <c r="AH196" s="910"/>
      <c r="AI196" s="837"/>
      <c r="AJ196" s="838"/>
      <c r="AK196" s="839"/>
      <c r="AL196" s="840" t="str">
        <f>IF(AG196="","",AG196)</f>
        <v/>
      </c>
      <c r="AM196" s="841"/>
      <c r="AO196" s="100"/>
    </row>
    <row r="197" spans="1:62" s="224" customFormat="1" ht="13.5" thickTop="1">
      <c r="A197" s="881" t="s">
        <v>213</v>
      </c>
      <c r="B197" s="882"/>
      <c r="C197" s="882"/>
      <c r="D197" s="882"/>
      <c r="E197" s="882"/>
      <c r="F197" s="882"/>
      <c r="G197" s="882"/>
      <c r="H197" s="882"/>
      <c r="I197" s="883"/>
      <c r="J197" s="884"/>
      <c r="K197" s="884"/>
      <c r="L197" s="884"/>
      <c r="M197" s="884"/>
      <c r="N197" s="884"/>
      <c r="O197" s="885"/>
      <c r="P197" s="885"/>
      <c r="Q197" s="885"/>
      <c r="R197" s="886">
        <f>SUM(R194:U196)</f>
        <v>0</v>
      </c>
      <c r="S197" s="886"/>
      <c r="T197" s="886"/>
      <c r="U197" s="887"/>
      <c r="V197" s="888"/>
      <c r="W197" s="876"/>
      <c r="X197" s="876"/>
      <c r="Y197" s="876"/>
      <c r="Z197" s="876"/>
      <c r="AA197" s="876"/>
      <c r="AB197" s="875"/>
      <c r="AC197" s="876"/>
      <c r="AD197" s="876"/>
      <c r="AE197" s="876"/>
      <c r="AF197" s="876"/>
      <c r="AG197" s="876"/>
      <c r="AH197" s="877"/>
      <c r="AI197" s="878"/>
      <c r="AJ197" s="879"/>
      <c r="AK197" s="879"/>
      <c r="AL197" s="879"/>
      <c r="AM197" s="880"/>
      <c r="AO197" s="225"/>
    </row>
    <row r="198" spans="1:62" s="219" customFormat="1">
      <c r="A198" s="226" t="s">
        <v>215</v>
      </c>
      <c r="V198" s="227"/>
      <c r="AO198" s="220"/>
    </row>
    <row r="199" spans="1:62" s="219" customFormat="1" ht="6" customHeight="1">
      <c r="G199" s="228"/>
      <c r="I199" s="228"/>
      <c r="AO199" s="220"/>
    </row>
    <row r="200" spans="1:62" s="219" customFormat="1">
      <c r="A200" s="229" t="s">
        <v>248</v>
      </c>
      <c r="B200" s="230"/>
      <c r="C200" s="231"/>
      <c r="D200" s="231"/>
      <c r="E200" s="231"/>
      <c r="F200" s="231"/>
      <c r="G200" s="231"/>
      <c r="H200" s="397" t="s">
        <v>410</v>
      </c>
      <c r="I200" s="397"/>
      <c r="J200" s="398"/>
      <c r="K200" s="398"/>
      <c r="L200" s="398"/>
      <c r="M200" s="398"/>
      <c r="N200" s="398"/>
      <c r="O200" s="398"/>
      <c r="P200" s="394"/>
      <c r="Q200" s="402"/>
      <c r="R200" s="398"/>
      <c r="S200" s="398"/>
      <c r="T200" s="398"/>
      <c r="U200" s="398"/>
      <c r="V200" s="398"/>
      <c r="W200" s="398"/>
      <c r="X200" s="398"/>
      <c r="Y200" s="398"/>
      <c r="Z200" s="401"/>
      <c r="AA200" s="399" t="s">
        <v>413</v>
      </c>
      <c r="AB200" s="394"/>
      <c r="AC200" s="394"/>
      <c r="AD200" s="398"/>
      <c r="AE200" s="398"/>
      <c r="AF200" s="400" t="s">
        <v>412</v>
      </c>
      <c r="AG200" s="401"/>
      <c r="AH200" s="398"/>
      <c r="AI200" s="398"/>
      <c r="AJ200" s="398"/>
      <c r="AK200" s="398"/>
      <c r="AL200" s="398"/>
      <c r="AM200" s="399" t="s">
        <v>414</v>
      </c>
      <c r="AO200" s="220"/>
    </row>
    <row r="201" spans="1:62" s="224" customFormat="1">
      <c r="A201" s="209" t="s">
        <v>73</v>
      </c>
      <c r="B201" s="873" t="s">
        <v>40</v>
      </c>
      <c r="C201" s="873"/>
      <c r="D201" s="873"/>
      <c r="E201" s="873"/>
      <c r="F201" s="873"/>
      <c r="G201" s="873" t="s">
        <v>227</v>
      </c>
      <c r="H201" s="873"/>
      <c r="I201" s="873"/>
      <c r="J201" s="873"/>
      <c r="K201" s="873"/>
      <c r="L201" s="873" t="s">
        <v>226</v>
      </c>
      <c r="M201" s="873"/>
      <c r="N201" s="873"/>
      <c r="O201" s="873"/>
      <c r="P201" s="873"/>
      <c r="Q201" s="873" t="s">
        <v>225</v>
      </c>
      <c r="R201" s="873"/>
      <c r="S201" s="873"/>
      <c r="T201" s="864"/>
      <c r="U201" s="874" t="s">
        <v>370</v>
      </c>
      <c r="V201" s="865"/>
      <c r="W201" s="865"/>
      <c r="X201" s="865"/>
      <c r="Y201" s="865"/>
      <c r="Z201" s="865"/>
      <c r="AA201" s="866"/>
      <c r="AB201" s="864" t="s">
        <v>360</v>
      </c>
      <c r="AC201" s="865"/>
      <c r="AD201" s="865"/>
      <c r="AE201" s="865"/>
      <c r="AF201" s="865"/>
      <c r="AG201" s="866"/>
      <c r="AH201" s="864" t="s">
        <v>365</v>
      </c>
      <c r="AI201" s="865"/>
      <c r="AJ201" s="866"/>
      <c r="AK201" s="864" t="s">
        <v>366</v>
      </c>
      <c r="AL201" s="865"/>
      <c r="AM201" s="866"/>
      <c r="AO201" s="225"/>
    </row>
    <row r="202" spans="1:62" s="224" customFormat="1">
      <c r="A202" s="326">
        <v>1</v>
      </c>
      <c r="B202" s="853"/>
      <c r="C202" s="854"/>
      <c r="D202" s="854"/>
      <c r="E202" s="854"/>
      <c r="F202" s="855"/>
      <c r="G202" s="889"/>
      <c r="H202" s="890"/>
      <c r="I202" s="890"/>
      <c r="J202" s="890"/>
      <c r="K202" s="891"/>
      <c r="L202" s="856"/>
      <c r="M202" s="857"/>
      <c r="N202" s="857"/>
      <c r="O202" s="857"/>
      <c r="P202" s="858"/>
      <c r="Q202" s="892">
        <f>IF(AK202="",AB202*AH202,AB202*AH202*AK202)</f>
        <v>0</v>
      </c>
      <c r="R202" s="893"/>
      <c r="S202" s="893"/>
      <c r="T202" s="893"/>
      <c r="U202" s="911"/>
      <c r="V202" s="912"/>
      <c r="W202" s="912"/>
      <c r="X202" s="912"/>
      <c r="Y202" s="912"/>
      <c r="Z202" s="912"/>
      <c r="AA202" s="913"/>
      <c r="AB202" s="837"/>
      <c r="AC202" s="838"/>
      <c r="AD202" s="839"/>
      <c r="AE202" s="871" t="s">
        <v>364</v>
      </c>
      <c r="AF202" s="872"/>
      <c r="AG202" s="321"/>
      <c r="AH202" s="837"/>
      <c r="AI202" s="838"/>
      <c r="AJ202" s="322" t="str">
        <f>IF(AG202="","",AG202)</f>
        <v/>
      </c>
      <c r="AK202" s="837"/>
      <c r="AL202" s="839"/>
      <c r="AM202" s="321"/>
    </row>
    <row r="203" spans="1:62" s="224" customFormat="1">
      <c r="A203" s="326">
        <v>2</v>
      </c>
      <c r="B203" s="853"/>
      <c r="C203" s="854"/>
      <c r="D203" s="854"/>
      <c r="E203" s="854"/>
      <c r="F203" s="855"/>
      <c r="G203" s="889"/>
      <c r="H203" s="890"/>
      <c r="I203" s="890"/>
      <c r="J203" s="890"/>
      <c r="K203" s="891"/>
      <c r="L203" s="856"/>
      <c r="M203" s="857"/>
      <c r="N203" s="857"/>
      <c r="O203" s="857"/>
      <c r="P203" s="858"/>
      <c r="Q203" s="892">
        <f t="shared" ref="Q203:Q204" si="14">IF(AK203="",AB203*AH203,AB203*AH203*AK203)</f>
        <v>0</v>
      </c>
      <c r="R203" s="893"/>
      <c r="S203" s="893"/>
      <c r="T203" s="893"/>
      <c r="U203" s="911"/>
      <c r="V203" s="912"/>
      <c r="W203" s="912"/>
      <c r="X203" s="912"/>
      <c r="Y203" s="912"/>
      <c r="Z203" s="912"/>
      <c r="AA203" s="913"/>
      <c r="AB203" s="837"/>
      <c r="AC203" s="838"/>
      <c r="AD203" s="839"/>
      <c r="AE203" s="871" t="s">
        <v>364</v>
      </c>
      <c r="AF203" s="872"/>
      <c r="AG203" s="321"/>
      <c r="AH203" s="837"/>
      <c r="AI203" s="838"/>
      <c r="AJ203" s="322" t="str">
        <f t="shared" ref="AJ203:AJ204" si="15">IF(AG203="","",AG203)</f>
        <v/>
      </c>
      <c r="AK203" s="837"/>
      <c r="AL203" s="839"/>
      <c r="AM203" s="321"/>
    </row>
    <row r="204" spans="1:62" s="224" customFormat="1" ht="13.5" thickBot="1">
      <c r="A204" s="326">
        <v>3</v>
      </c>
      <c r="B204" s="853"/>
      <c r="C204" s="854"/>
      <c r="D204" s="854"/>
      <c r="E204" s="854"/>
      <c r="F204" s="855"/>
      <c r="G204" s="889"/>
      <c r="H204" s="890"/>
      <c r="I204" s="890"/>
      <c r="J204" s="890"/>
      <c r="K204" s="891"/>
      <c r="L204" s="856"/>
      <c r="M204" s="857"/>
      <c r="N204" s="857"/>
      <c r="O204" s="857"/>
      <c r="P204" s="858"/>
      <c r="Q204" s="892">
        <f t="shared" si="14"/>
        <v>0</v>
      </c>
      <c r="R204" s="893"/>
      <c r="S204" s="893"/>
      <c r="T204" s="893"/>
      <c r="U204" s="914"/>
      <c r="V204" s="915"/>
      <c r="W204" s="915"/>
      <c r="X204" s="915"/>
      <c r="Y204" s="915"/>
      <c r="Z204" s="915"/>
      <c r="AA204" s="916"/>
      <c r="AB204" s="899"/>
      <c r="AC204" s="900"/>
      <c r="AD204" s="901"/>
      <c r="AE204" s="897" t="s">
        <v>364</v>
      </c>
      <c r="AF204" s="898"/>
      <c r="AG204" s="321"/>
      <c r="AH204" s="837"/>
      <c r="AI204" s="838"/>
      <c r="AJ204" s="322" t="str">
        <f t="shared" si="15"/>
        <v/>
      </c>
      <c r="AK204" s="837"/>
      <c r="AL204" s="839"/>
      <c r="AM204" s="321"/>
    </row>
    <row r="205" spans="1:62" s="103" customFormat="1" ht="13.5" thickTop="1">
      <c r="A205" s="881" t="s">
        <v>213</v>
      </c>
      <c r="B205" s="882"/>
      <c r="C205" s="882"/>
      <c r="D205" s="882"/>
      <c r="E205" s="882"/>
      <c r="F205" s="883"/>
      <c r="G205" s="884"/>
      <c r="H205" s="884"/>
      <c r="I205" s="884"/>
      <c r="J205" s="884"/>
      <c r="K205" s="884"/>
      <c r="L205" s="884"/>
      <c r="M205" s="884"/>
      <c r="N205" s="884"/>
      <c r="O205" s="884"/>
      <c r="P205" s="884"/>
      <c r="Q205" s="917">
        <f>SUM(Q202:T204)</f>
        <v>0</v>
      </c>
      <c r="R205" s="918"/>
      <c r="S205" s="918"/>
      <c r="T205" s="881"/>
      <c r="U205" s="888"/>
      <c r="V205" s="876"/>
      <c r="W205" s="876"/>
      <c r="X205" s="876"/>
      <c r="Y205" s="876"/>
      <c r="Z205" s="876"/>
      <c r="AA205" s="876"/>
      <c r="AB205" s="875"/>
      <c r="AC205" s="876"/>
      <c r="AD205" s="876"/>
      <c r="AE205" s="876"/>
      <c r="AF205" s="876"/>
      <c r="AG205" s="877"/>
      <c r="AH205" s="875"/>
      <c r="AI205" s="876"/>
      <c r="AJ205" s="877"/>
      <c r="AK205" s="875"/>
      <c r="AL205" s="876"/>
      <c r="AM205" s="877"/>
      <c r="AO205" s="100"/>
    </row>
    <row r="206" spans="1:62" s="76" customFormat="1">
      <c r="A206" s="102" t="s">
        <v>215</v>
      </c>
      <c r="V206" s="208"/>
      <c r="AO206" s="202"/>
    </row>
    <row r="207" spans="1:62" s="76" customFormat="1" ht="13" customHeight="1">
      <c r="J207" s="206"/>
      <c r="L207" s="206"/>
      <c r="AO207" s="202"/>
    </row>
    <row r="208" spans="1:62" s="76" customFormat="1">
      <c r="A208" s="237" t="s">
        <v>260</v>
      </c>
      <c r="B208" s="237"/>
      <c r="C208" s="237"/>
      <c r="D208" s="237"/>
      <c r="E208" s="237"/>
      <c r="F208" s="237"/>
      <c r="G208" s="237"/>
      <c r="H208" s="237"/>
      <c r="I208" s="237"/>
      <c r="J208" s="237"/>
      <c r="K208" s="237"/>
      <c r="L208" s="237"/>
      <c r="M208" s="237"/>
      <c r="N208" s="237"/>
      <c r="O208" s="237"/>
      <c r="P208" s="237"/>
      <c r="Q208" s="237"/>
      <c r="R208" s="237"/>
      <c r="S208" s="237"/>
      <c r="T208" s="238"/>
      <c r="W208" s="203"/>
      <c r="X208" s="204"/>
      <c r="Y208" s="204"/>
      <c r="Z208" s="204"/>
      <c r="AA208" s="204"/>
      <c r="AB208" s="204"/>
      <c r="AC208" s="204"/>
      <c r="AD208" s="204"/>
      <c r="AE208" s="204"/>
      <c r="AF208" s="204"/>
      <c r="AG208" s="204"/>
      <c r="AH208" s="103"/>
      <c r="AI208" s="103"/>
      <c r="AJ208" s="205"/>
      <c r="AQ208" s="204"/>
      <c r="AX208" s="100"/>
      <c r="BH208" s="103"/>
      <c r="BJ208" s="103"/>
    </row>
    <row r="209" spans="1:41" s="76" customFormat="1" ht="6" customHeight="1">
      <c r="J209" s="206"/>
      <c r="L209" s="206"/>
      <c r="AO209" s="202"/>
    </row>
    <row r="210" spans="1:41" s="76" customFormat="1">
      <c r="A210" s="216" t="s">
        <v>247</v>
      </c>
      <c r="B210" s="217"/>
      <c r="C210" s="201"/>
      <c r="J210" s="390" t="s">
        <v>408</v>
      </c>
      <c r="K210" s="391"/>
      <c r="L210" s="391"/>
      <c r="M210" s="392"/>
      <c r="N210" s="393"/>
      <c r="O210" s="393"/>
      <c r="P210" s="393"/>
      <c r="Q210" s="393"/>
      <c r="R210" s="393"/>
      <c r="S210" s="389"/>
      <c r="T210" s="389"/>
      <c r="U210" s="389"/>
      <c r="V210" s="389"/>
      <c r="W210" s="389"/>
      <c r="X210" s="391" t="s">
        <v>407</v>
      </c>
      <c r="Y210" s="395"/>
      <c r="Z210" s="389"/>
      <c r="AA210" s="389"/>
      <c r="AB210" s="389"/>
      <c r="AC210" s="389"/>
      <c r="AD210" s="389"/>
      <c r="AE210" s="393"/>
      <c r="AF210" s="393"/>
      <c r="AG210" s="391"/>
      <c r="AH210" s="396" t="s">
        <v>409</v>
      </c>
      <c r="AO210" s="202"/>
    </row>
    <row r="211" spans="1:41" s="103" customFormat="1">
      <c r="A211" s="207" t="s">
        <v>73</v>
      </c>
      <c r="B211" s="873" t="s">
        <v>40</v>
      </c>
      <c r="C211" s="873"/>
      <c r="D211" s="873"/>
      <c r="E211" s="873"/>
      <c r="F211" s="873" t="s">
        <v>211</v>
      </c>
      <c r="G211" s="873"/>
      <c r="H211" s="873"/>
      <c r="I211" s="873"/>
      <c r="J211" s="873" t="s">
        <v>223</v>
      </c>
      <c r="K211" s="873"/>
      <c r="L211" s="873"/>
      <c r="M211" s="873"/>
      <c r="N211" s="873"/>
      <c r="O211" s="873" t="s">
        <v>212</v>
      </c>
      <c r="P211" s="873"/>
      <c r="Q211" s="873"/>
      <c r="R211" s="873" t="s">
        <v>224</v>
      </c>
      <c r="S211" s="873"/>
      <c r="T211" s="873"/>
      <c r="U211" s="864"/>
      <c r="V211" s="874" t="s">
        <v>301</v>
      </c>
      <c r="W211" s="865"/>
      <c r="X211" s="865"/>
      <c r="Y211" s="865"/>
      <c r="Z211" s="865"/>
      <c r="AA211" s="865"/>
      <c r="AB211" s="864" t="s">
        <v>360</v>
      </c>
      <c r="AC211" s="865"/>
      <c r="AD211" s="865"/>
      <c r="AE211" s="865"/>
      <c r="AF211" s="865"/>
      <c r="AG211" s="865"/>
      <c r="AH211" s="866"/>
      <c r="AI211" s="864" t="s">
        <v>298</v>
      </c>
      <c r="AJ211" s="865"/>
      <c r="AK211" s="865"/>
      <c r="AL211" s="865"/>
      <c r="AM211" s="866"/>
      <c r="AO211" s="100"/>
    </row>
    <row r="212" spans="1:41" s="103" customFormat="1">
      <c r="A212" s="326">
        <v>1</v>
      </c>
      <c r="B212" s="867"/>
      <c r="C212" s="867"/>
      <c r="D212" s="867"/>
      <c r="E212" s="867"/>
      <c r="F212" s="868"/>
      <c r="G212" s="868"/>
      <c r="H212" s="868"/>
      <c r="I212" s="868"/>
      <c r="J212" s="868"/>
      <c r="K212" s="868"/>
      <c r="L212" s="868"/>
      <c r="M212" s="868"/>
      <c r="N212" s="868"/>
      <c r="O212" s="869"/>
      <c r="P212" s="869"/>
      <c r="Q212" s="869"/>
      <c r="R212" s="870">
        <f>AB212*AI212</f>
        <v>0</v>
      </c>
      <c r="S212" s="870"/>
      <c r="T212" s="870"/>
      <c r="U212" s="860"/>
      <c r="V212" s="863"/>
      <c r="W212" s="854"/>
      <c r="X212" s="854"/>
      <c r="Y212" s="854"/>
      <c r="Z212" s="854"/>
      <c r="AA212" s="854"/>
      <c r="AB212" s="837"/>
      <c r="AC212" s="838"/>
      <c r="AD212" s="839"/>
      <c r="AE212" s="871" t="s">
        <v>364</v>
      </c>
      <c r="AF212" s="872"/>
      <c r="AG212" s="854"/>
      <c r="AH212" s="855"/>
      <c r="AI212" s="837"/>
      <c r="AJ212" s="838"/>
      <c r="AK212" s="839"/>
      <c r="AL212" s="840" t="str">
        <f>IF(AG212="","",AG212)</f>
        <v/>
      </c>
      <c r="AM212" s="841"/>
      <c r="AO212" s="100"/>
    </row>
    <row r="213" spans="1:41" s="103" customFormat="1">
      <c r="A213" s="326">
        <v>2</v>
      </c>
      <c r="B213" s="867"/>
      <c r="C213" s="867"/>
      <c r="D213" s="867"/>
      <c r="E213" s="867"/>
      <c r="F213" s="868"/>
      <c r="G213" s="868"/>
      <c r="H213" s="868"/>
      <c r="I213" s="868"/>
      <c r="J213" s="868"/>
      <c r="K213" s="868"/>
      <c r="L213" s="868"/>
      <c r="M213" s="868"/>
      <c r="N213" s="868"/>
      <c r="O213" s="869"/>
      <c r="P213" s="869"/>
      <c r="Q213" s="869"/>
      <c r="R213" s="870">
        <f t="shared" ref="R213:R216" si="16">AB213*AI213</f>
        <v>0</v>
      </c>
      <c r="S213" s="870"/>
      <c r="T213" s="870"/>
      <c r="U213" s="860"/>
      <c r="V213" s="863"/>
      <c r="W213" s="854"/>
      <c r="X213" s="854"/>
      <c r="Y213" s="854"/>
      <c r="Z213" s="854"/>
      <c r="AA213" s="854"/>
      <c r="AB213" s="837"/>
      <c r="AC213" s="838"/>
      <c r="AD213" s="839"/>
      <c r="AE213" s="871" t="s">
        <v>364</v>
      </c>
      <c r="AF213" s="872"/>
      <c r="AG213" s="854"/>
      <c r="AH213" s="855"/>
      <c r="AI213" s="837"/>
      <c r="AJ213" s="838"/>
      <c r="AK213" s="839"/>
      <c r="AL213" s="840" t="str">
        <f>IF(AG213="","",AG213)</f>
        <v/>
      </c>
      <c r="AM213" s="841"/>
      <c r="AO213" s="100"/>
    </row>
    <row r="214" spans="1:41" s="103" customFormat="1">
      <c r="A214" s="326">
        <v>3</v>
      </c>
      <c r="B214" s="867"/>
      <c r="C214" s="867"/>
      <c r="D214" s="867"/>
      <c r="E214" s="867"/>
      <c r="F214" s="868"/>
      <c r="G214" s="868"/>
      <c r="H214" s="868"/>
      <c r="I214" s="868"/>
      <c r="J214" s="868"/>
      <c r="K214" s="868"/>
      <c r="L214" s="868"/>
      <c r="M214" s="868"/>
      <c r="N214" s="868"/>
      <c r="O214" s="869"/>
      <c r="P214" s="869"/>
      <c r="Q214" s="869"/>
      <c r="R214" s="870">
        <f t="shared" si="16"/>
        <v>0</v>
      </c>
      <c r="S214" s="870"/>
      <c r="T214" s="870"/>
      <c r="U214" s="860"/>
      <c r="V214" s="863"/>
      <c r="W214" s="854"/>
      <c r="X214" s="854"/>
      <c r="Y214" s="854"/>
      <c r="Z214" s="854"/>
      <c r="AA214" s="854"/>
      <c r="AB214" s="837"/>
      <c r="AC214" s="838"/>
      <c r="AD214" s="839"/>
      <c r="AE214" s="871" t="s">
        <v>364</v>
      </c>
      <c r="AF214" s="872"/>
      <c r="AG214" s="854"/>
      <c r="AH214" s="855"/>
      <c r="AI214" s="837"/>
      <c r="AJ214" s="838"/>
      <c r="AK214" s="839"/>
      <c r="AL214" s="840" t="str">
        <f t="shared" ref="AL214:AL216" si="17">IF(AG214="","",AG214)</f>
        <v/>
      </c>
      <c r="AM214" s="841"/>
      <c r="AO214" s="100"/>
    </row>
    <row r="215" spans="1:41" s="103" customFormat="1">
      <c r="A215" s="326">
        <v>4</v>
      </c>
      <c r="B215" s="853"/>
      <c r="C215" s="854"/>
      <c r="D215" s="854"/>
      <c r="E215" s="855"/>
      <c r="F215" s="856"/>
      <c r="G215" s="857"/>
      <c r="H215" s="857"/>
      <c r="I215" s="858"/>
      <c r="J215" s="856"/>
      <c r="K215" s="857"/>
      <c r="L215" s="857"/>
      <c r="M215" s="857"/>
      <c r="N215" s="858"/>
      <c r="O215" s="837"/>
      <c r="P215" s="838"/>
      <c r="Q215" s="859"/>
      <c r="R215" s="860">
        <f t="shared" si="16"/>
        <v>0</v>
      </c>
      <c r="S215" s="861"/>
      <c r="T215" s="861"/>
      <c r="U215" s="862"/>
      <c r="V215" s="863"/>
      <c r="W215" s="854"/>
      <c r="X215" s="854"/>
      <c r="Y215" s="854"/>
      <c r="Z215" s="854"/>
      <c r="AA215" s="854"/>
      <c r="AB215" s="837"/>
      <c r="AC215" s="838"/>
      <c r="AD215" s="839"/>
      <c r="AE215" s="871" t="s">
        <v>364</v>
      </c>
      <c r="AF215" s="872"/>
      <c r="AG215" s="854"/>
      <c r="AH215" s="855"/>
      <c r="AI215" s="837"/>
      <c r="AJ215" s="838"/>
      <c r="AK215" s="839"/>
      <c r="AL215" s="840" t="str">
        <f t="shared" si="17"/>
        <v/>
      </c>
      <c r="AM215" s="841"/>
      <c r="AO215" s="100"/>
    </row>
    <row r="216" spans="1:41" s="103" customFormat="1" ht="13.5" thickBot="1">
      <c r="A216" s="326">
        <v>5</v>
      </c>
      <c r="B216" s="853"/>
      <c r="C216" s="854"/>
      <c r="D216" s="854"/>
      <c r="E216" s="855"/>
      <c r="F216" s="856"/>
      <c r="G216" s="857"/>
      <c r="H216" s="857"/>
      <c r="I216" s="858"/>
      <c r="J216" s="856"/>
      <c r="K216" s="857"/>
      <c r="L216" s="857"/>
      <c r="M216" s="857"/>
      <c r="N216" s="858"/>
      <c r="O216" s="837"/>
      <c r="P216" s="838"/>
      <c r="Q216" s="859"/>
      <c r="R216" s="860">
        <f t="shared" si="16"/>
        <v>0</v>
      </c>
      <c r="S216" s="861"/>
      <c r="T216" s="861"/>
      <c r="U216" s="862"/>
      <c r="V216" s="863"/>
      <c r="W216" s="854"/>
      <c r="X216" s="854"/>
      <c r="Y216" s="854"/>
      <c r="Z216" s="854"/>
      <c r="AA216" s="854"/>
      <c r="AB216" s="837"/>
      <c r="AC216" s="838"/>
      <c r="AD216" s="839"/>
      <c r="AE216" s="871" t="s">
        <v>364</v>
      </c>
      <c r="AF216" s="872"/>
      <c r="AG216" s="854"/>
      <c r="AH216" s="855"/>
      <c r="AI216" s="837"/>
      <c r="AJ216" s="838"/>
      <c r="AK216" s="839"/>
      <c r="AL216" s="840" t="str">
        <f t="shared" si="17"/>
        <v/>
      </c>
      <c r="AM216" s="841"/>
      <c r="AO216" s="100"/>
    </row>
    <row r="217" spans="1:41" s="103" customFormat="1" ht="13.5" thickTop="1">
      <c r="A217" s="881" t="s">
        <v>213</v>
      </c>
      <c r="B217" s="882"/>
      <c r="C217" s="882"/>
      <c r="D217" s="882"/>
      <c r="E217" s="882"/>
      <c r="F217" s="882"/>
      <c r="G217" s="882"/>
      <c r="H217" s="882"/>
      <c r="I217" s="883"/>
      <c r="J217" s="884"/>
      <c r="K217" s="884"/>
      <c r="L217" s="884"/>
      <c r="M217" s="884"/>
      <c r="N217" s="884"/>
      <c r="O217" s="885"/>
      <c r="P217" s="885"/>
      <c r="Q217" s="885"/>
      <c r="R217" s="886">
        <f>SUM(R212:U216)</f>
        <v>0</v>
      </c>
      <c r="S217" s="886"/>
      <c r="T217" s="886"/>
      <c r="U217" s="919"/>
      <c r="V217" s="888"/>
      <c r="W217" s="876"/>
      <c r="X217" s="876"/>
      <c r="Y217" s="876"/>
      <c r="Z217" s="876"/>
      <c r="AA217" s="876"/>
      <c r="AB217" s="875"/>
      <c r="AC217" s="876"/>
      <c r="AD217" s="876"/>
      <c r="AE217" s="876"/>
      <c r="AF217" s="876"/>
      <c r="AG217" s="876"/>
      <c r="AH217" s="877"/>
      <c r="AI217" s="878"/>
      <c r="AJ217" s="879"/>
      <c r="AK217" s="879"/>
      <c r="AL217" s="879"/>
      <c r="AM217" s="880"/>
      <c r="AO217" s="100"/>
    </row>
    <row r="218" spans="1:41" s="76" customFormat="1">
      <c r="A218" s="102" t="s">
        <v>215</v>
      </c>
      <c r="V218" s="208"/>
      <c r="AO218" s="202"/>
    </row>
    <row r="219" spans="1:41" s="76" customFormat="1" ht="6" customHeight="1">
      <c r="J219" s="206"/>
      <c r="L219" s="206"/>
      <c r="AO219" s="202"/>
    </row>
    <row r="220" spans="1:41" s="76" customFormat="1">
      <c r="A220" s="216" t="s">
        <v>248</v>
      </c>
      <c r="B220" s="217"/>
      <c r="C220" s="201"/>
      <c r="H220" s="397" t="s">
        <v>410</v>
      </c>
      <c r="I220" s="397"/>
      <c r="J220" s="398"/>
      <c r="K220" s="398"/>
      <c r="L220" s="398"/>
      <c r="M220" s="398"/>
      <c r="N220" s="398"/>
      <c r="O220" s="398"/>
      <c r="P220" s="394"/>
      <c r="Q220" s="402"/>
      <c r="R220" s="398"/>
      <c r="S220" s="398"/>
      <c r="T220" s="398"/>
      <c r="U220" s="398"/>
      <c r="V220" s="398"/>
      <c r="W220" s="398"/>
      <c r="X220" s="398"/>
      <c r="Y220" s="398"/>
      <c r="Z220" s="399"/>
      <c r="AA220" s="399" t="s">
        <v>411</v>
      </c>
      <c r="AB220" s="394"/>
      <c r="AC220" s="394"/>
      <c r="AD220" s="398"/>
      <c r="AE220" s="398"/>
      <c r="AF220" s="400" t="s">
        <v>412</v>
      </c>
      <c r="AG220" s="401"/>
      <c r="AH220" s="398"/>
      <c r="AI220" s="398"/>
      <c r="AJ220" s="398"/>
      <c r="AK220" s="398"/>
      <c r="AL220" s="398"/>
      <c r="AM220" s="399" t="s">
        <v>414</v>
      </c>
      <c r="AO220" s="202"/>
    </row>
    <row r="221" spans="1:41" s="224" customFormat="1">
      <c r="A221" s="209" t="s">
        <v>73</v>
      </c>
      <c r="B221" s="873" t="s">
        <v>40</v>
      </c>
      <c r="C221" s="873"/>
      <c r="D221" s="873"/>
      <c r="E221" s="873"/>
      <c r="F221" s="873"/>
      <c r="G221" s="873" t="s">
        <v>227</v>
      </c>
      <c r="H221" s="873"/>
      <c r="I221" s="873"/>
      <c r="J221" s="873"/>
      <c r="K221" s="873"/>
      <c r="L221" s="873" t="s">
        <v>226</v>
      </c>
      <c r="M221" s="873"/>
      <c r="N221" s="873"/>
      <c r="O221" s="873"/>
      <c r="P221" s="873"/>
      <c r="Q221" s="873" t="s">
        <v>225</v>
      </c>
      <c r="R221" s="873"/>
      <c r="S221" s="873"/>
      <c r="T221" s="864"/>
      <c r="U221" s="874" t="s">
        <v>370</v>
      </c>
      <c r="V221" s="865"/>
      <c r="W221" s="865"/>
      <c r="X221" s="865"/>
      <c r="Y221" s="865"/>
      <c r="Z221" s="865"/>
      <c r="AA221" s="865"/>
      <c r="AB221" s="864" t="s">
        <v>360</v>
      </c>
      <c r="AC221" s="865"/>
      <c r="AD221" s="865"/>
      <c r="AE221" s="865"/>
      <c r="AF221" s="865"/>
      <c r="AG221" s="866"/>
      <c r="AH221" s="864" t="s">
        <v>365</v>
      </c>
      <c r="AI221" s="865"/>
      <c r="AJ221" s="866"/>
      <c r="AK221" s="864" t="s">
        <v>366</v>
      </c>
      <c r="AL221" s="865"/>
      <c r="AM221" s="866"/>
      <c r="AO221" s="225"/>
    </row>
    <row r="222" spans="1:41" s="224" customFormat="1">
      <c r="A222" s="326">
        <v>1</v>
      </c>
      <c r="B222" s="853"/>
      <c r="C222" s="854"/>
      <c r="D222" s="854"/>
      <c r="E222" s="854"/>
      <c r="F222" s="855"/>
      <c r="G222" s="856"/>
      <c r="H222" s="857"/>
      <c r="I222" s="857"/>
      <c r="J222" s="857"/>
      <c r="K222" s="858"/>
      <c r="L222" s="856"/>
      <c r="M222" s="857"/>
      <c r="N222" s="857"/>
      <c r="O222" s="857"/>
      <c r="P222" s="858"/>
      <c r="Q222" s="892">
        <f>IF(AK222="",AB222*AH222,AB222*AH222*AK222)</f>
        <v>0</v>
      </c>
      <c r="R222" s="893"/>
      <c r="S222" s="893"/>
      <c r="T222" s="921"/>
      <c r="U222" s="911"/>
      <c r="V222" s="912"/>
      <c r="W222" s="912"/>
      <c r="X222" s="912"/>
      <c r="Y222" s="912"/>
      <c r="Z222" s="912"/>
      <c r="AA222" s="912"/>
      <c r="AB222" s="837"/>
      <c r="AC222" s="838"/>
      <c r="AD222" s="839"/>
      <c r="AE222" s="871" t="s">
        <v>364</v>
      </c>
      <c r="AF222" s="872"/>
      <c r="AG222" s="321"/>
      <c r="AH222" s="837"/>
      <c r="AI222" s="838"/>
      <c r="AJ222" s="322" t="str">
        <f>IF(AG222="","",AG222)</f>
        <v/>
      </c>
      <c r="AK222" s="837"/>
      <c r="AL222" s="839"/>
      <c r="AM222" s="321"/>
    </row>
    <row r="223" spans="1:41" s="224" customFormat="1">
      <c r="A223" s="326">
        <v>2</v>
      </c>
      <c r="B223" s="920"/>
      <c r="C223" s="920"/>
      <c r="D223" s="920"/>
      <c r="E223" s="920"/>
      <c r="F223" s="920"/>
      <c r="G223" s="856"/>
      <c r="H223" s="857"/>
      <c r="I223" s="857"/>
      <c r="J223" s="857"/>
      <c r="K223" s="858"/>
      <c r="L223" s="856"/>
      <c r="M223" s="857"/>
      <c r="N223" s="857"/>
      <c r="O223" s="857"/>
      <c r="P223" s="858"/>
      <c r="Q223" s="892">
        <f t="shared" ref="Q223:Q226" si="18">IF(AK223="",AB223*AH223,AB223*AH223*AK223)</f>
        <v>0</v>
      </c>
      <c r="R223" s="893"/>
      <c r="S223" s="893"/>
      <c r="T223" s="921"/>
      <c r="U223" s="911"/>
      <c r="V223" s="912"/>
      <c r="W223" s="912"/>
      <c r="X223" s="912"/>
      <c r="Y223" s="912"/>
      <c r="Z223" s="912"/>
      <c r="AA223" s="912"/>
      <c r="AB223" s="837"/>
      <c r="AC223" s="838"/>
      <c r="AD223" s="839"/>
      <c r="AE223" s="871" t="s">
        <v>364</v>
      </c>
      <c r="AF223" s="872"/>
      <c r="AG223" s="321"/>
      <c r="AH223" s="837"/>
      <c r="AI223" s="838"/>
      <c r="AJ223" s="322" t="str">
        <f t="shared" ref="AJ223:AJ226" si="19">IF(AG223="","",AG223)</f>
        <v/>
      </c>
      <c r="AK223" s="837"/>
      <c r="AL223" s="839"/>
      <c r="AM223" s="321"/>
    </row>
    <row r="224" spans="1:41" s="224" customFormat="1">
      <c r="A224" s="326">
        <v>3</v>
      </c>
      <c r="B224" s="853"/>
      <c r="C224" s="854"/>
      <c r="D224" s="854"/>
      <c r="E224" s="854"/>
      <c r="F224" s="855"/>
      <c r="G224" s="856"/>
      <c r="H224" s="857"/>
      <c r="I224" s="857"/>
      <c r="J224" s="857"/>
      <c r="K224" s="858"/>
      <c r="L224" s="856"/>
      <c r="M224" s="857"/>
      <c r="N224" s="857"/>
      <c r="O224" s="857"/>
      <c r="P224" s="858"/>
      <c r="Q224" s="892">
        <f t="shared" si="18"/>
        <v>0</v>
      </c>
      <c r="R224" s="893"/>
      <c r="S224" s="893"/>
      <c r="T224" s="921"/>
      <c r="U224" s="911"/>
      <c r="V224" s="912"/>
      <c r="W224" s="912"/>
      <c r="X224" s="912"/>
      <c r="Y224" s="912"/>
      <c r="Z224" s="912"/>
      <c r="AA224" s="912"/>
      <c r="AB224" s="837"/>
      <c r="AC224" s="838"/>
      <c r="AD224" s="839"/>
      <c r="AE224" s="871" t="s">
        <v>364</v>
      </c>
      <c r="AF224" s="872"/>
      <c r="AG224" s="321"/>
      <c r="AH224" s="837"/>
      <c r="AI224" s="838"/>
      <c r="AJ224" s="322" t="str">
        <f>IF(AG224="","",AG224)</f>
        <v/>
      </c>
      <c r="AK224" s="837"/>
      <c r="AL224" s="839"/>
      <c r="AM224" s="321"/>
    </row>
    <row r="225" spans="1:42" s="224" customFormat="1">
      <c r="A225" s="326">
        <v>4</v>
      </c>
      <c r="B225" s="853"/>
      <c r="C225" s="854"/>
      <c r="D225" s="854"/>
      <c r="E225" s="854"/>
      <c r="F225" s="855"/>
      <c r="G225" s="856"/>
      <c r="H225" s="857"/>
      <c r="I225" s="857"/>
      <c r="J225" s="857"/>
      <c r="K225" s="858"/>
      <c r="L225" s="856"/>
      <c r="M225" s="857"/>
      <c r="N225" s="857"/>
      <c r="O225" s="857"/>
      <c r="P225" s="858"/>
      <c r="Q225" s="892">
        <f t="shared" si="18"/>
        <v>0</v>
      </c>
      <c r="R225" s="893"/>
      <c r="S225" s="893"/>
      <c r="T225" s="921"/>
      <c r="U225" s="911"/>
      <c r="V225" s="912"/>
      <c r="W225" s="912"/>
      <c r="X225" s="912"/>
      <c r="Y225" s="912"/>
      <c r="Z225" s="912"/>
      <c r="AA225" s="912"/>
      <c r="AB225" s="837"/>
      <c r="AC225" s="838"/>
      <c r="AD225" s="839"/>
      <c r="AE225" s="871" t="s">
        <v>364</v>
      </c>
      <c r="AF225" s="872"/>
      <c r="AG225" s="321"/>
      <c r="AH225" s="837"/>
      <c r="AI225" s="838"/>
      <c r="AJ225" s="322" t="str">
        <f t="shared" si="19"/>
        <v/>
      </c>
      <c r="AK225" s="837"/>
      <c r="AL225" s="839"/>
      <c r="AM225" s="321"/>
    </row>
    <row r="226" spans="1:42" s="224" customFormat="1" ht="13.5" thickBot="1">
      <c r="A226" s="326">
        <v>5</v>
      </c>
      <c r="B226" s="853"/>
      <c r="C226" s="854"/>
      <c r="D226" s="854"/>
      <c r="E226" s="854"/>
      <c r="F226" s="855"/>
      <c r="G226" s="856"/>
      <c r="H226" s="857"/>
      <c r="I226" s="857"/>
      <c r="J226" s="857"/>
      <c r="K226" s="858"/>
      <c r="L226" s="856"/>
      <c r="M226" s="857"/>
      <c r="N226" s="857"/>
      <c r="O226" s="857"/>
      <c r="P226" s="858"/>
      <c r="Q226" s="892">
        <f t="shared" si="18"/>
        <v>0</v>
      </c>
      <c r="R226" s="893"/>
      <c r="S226" s="893"/>
      <c r="T226" s="921"/>
      <c r="U226" s="911"/>
      <c r="V226" s="912"/>
      <c r="W226" s="912"/>
      <c r="X226" s="912"/>
      <c r="Y226" s="912"/>
      <c r="Z226" s="912"/>
      <c r="AA226" s="912"/>
      <c r="AB226" s="837"/>
      <c r="AC226" s="838"/>
      <c r="AD226" s="839"/>
      <c r="AE226" s="871" t="s">
        <v>364</v>
      </c>
      <c r="AF226" s="872"/>
      <c r="AG226" s="321"/>
      <c r="AH226" s="837"/>
      <c r="AI226" s="838"/>
      <c r="AJ226" s="322" t="str">
        <f t="shared" si="19"/>
        <v/>
      </c>
      <c r="AK226" s="837"/>
      <c r="AL226" s="839"/>
      <c r="AM226" s="321"/>
    </row>
    <row r="227" spans="1:42" s="103" customFormat="1" ht="13.5" thickTop="1">
      <c r="A227" s="881" t="s">
        <v>213</v>
      </c>
      <c r="B227" s="882"/>
      <c r="C227" s="882"/>
      <c r="D227" s="882"/>
      <c r="E227" s="882"/>
      <c r="F227" s="883"/>
      <c r="G227" s="884"/>
      <c r="H227" s="884"/>
      <c r="I227" s="884"/>
      <c r="J227" s="884"/>
      <c r="K227" s="884"/>
      <c r="L227" s="884"/>
      <c r="M227" s="884"/>
      <c r="N227" s="884"/>
      <c r="O227" s="884"/>
      <c r="P227" s="884"/>
      <c r="Q227" s="886">
        <f>SUM(Q222:T226)</f>
        <v>0</v>
      </c>
      <c r="R227" s="886"/>
      <c r="S227" s="886"/>
      <c r="T227" s="887"/>
      <c r="U227" s="888"/>
      <c r="V227" s="876"/>
      <c r="W227" s="876"/>
      <c r="X227" s="876"/>
      <c r="Y227" s="876"/>
      <c r="Z227" s="876"/>
      <c r="AA227" s="876"/>
      <c r="AB227" s="875"/>
      <c r="AC227" s="876"/>
      <c r="AD227" s="876"/>
      <c r="AE227" s="876"/>
      <c r="AF227" s="876"/>
      <c r="AG227" s="877"/>
      <c r="AH227" s="875"/>
      <c r="AI227" s="876"/>
      <c r="AJ227" s="877"/>
      <c r="AK227" s="875"/>
      <c r="AL227" s="876"/>
      <c r="AM227" s="877"/>
      <c r="AO227" s="100"/>
    </row>
    <row r="228" spans="1:42" s="76" customFormat="1">
      <c r="A228" s="102" t="s">
        <v>215</v>
      </c>
      <c r="V228" s="208"/>
      <c r="AO228" s="202"/>
    </row>
    <row r="229" spans="1:42" s="76" customFormat="1">
      <c r="A229" s="102"/>
      <c r="V229" s="208"/>
      <c r="AO229" s="202"/>
    </row>
    <row r="230" spans="1:42" s="219" customFormat="1">
      <c r="AO230" s="220"/>
    </row>
    <row r="231" spans="1:42" s="76" customFormat="1">
      <c r="A231" s="201" t="s">
        <v>250</v>
      </c>
      <c r="AO231" s="202"/>
    </row>
    <row r="232" spans="1:42" s="76" customFormat="1" ht="29.15" customHeight="1">
      <c r="A232" s="922" t="s">
        <v>253</v>
      </c>
      <c r="B232" s="922"/>
      <c r="C232" s="922"/>
      <c r="D232" s="922"/>
      <c r="E232" s="922"/>
      <c r="F232" s="922"/>
      <c r="G232" s="922"/>
      <c r="H232" s="922"/>
      <c r="I232" s="922"/>
      <c r="J232" s="922"/>
      <c r="K232" s="922"/>
      <c r="L232" s="922"/>
      <c r="M232" s="922"/>
      <c r="N232" s="922"/>
      <c r="O232" s="922"/>
      <c r="P232" s="922"/>
      <c r="Q232" s="922"/>
      <c r="R232" s="922"/>
      <c r="S232" s="922"/>
      <c r="T232" s="922"/>
      <c r="U232" s="922"/>
      <c r="V232" s="922"/>
      <c r="W232" s="922"/>
      <c r="X232" s="922"/>
      <c r="Y232" s="922"/>
      <c r="Z232" s="922"/>
      <c r="AA232" s="922"/>
      <c r="AB232" s="922"/>
      <c r="AC232" s="922"/>
      <c r="AD232" s="922"/>
      <c r="AE232" s="922"/>
      <c r="AF232" s="922"/>
      <c r="AG232" s="922"/>
      <c r="AH232" s="922"/>
      <c r="AI232" s="922"/>
      <c r="AJ232" s="922"/>
      <c r="AK232" s="922"/>
      <c r="AL232" s="922"/>
      <c r="AM232" s="922"/>
      <c r="AO232" s="202"/>
    </row>
    <row r="233" spans="1:42" s="76" customFormat="1" ht="13"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O233" s="202"/>
    </row>
    <row r="234" spans="1:42" s="76" customFormat="1">
      <c r="A234" s="201" t="s">
        <v>251</v>
      </c>
      <c r="AO234" s="202"/>
    </row>
    <row r="235" spans="1:42" s="76" customFormat="1" ht="29.15" customHeight="1">
      <c r="A235" s="922" t="s">
        <v>252</v>
      </c>
      <c r="B235" s="922"/>
      <c r="C235" s="922"/>
      <c r="D235" s="922"/>
      <c r="E235" s="922"/>
      <c r="F235" s="922"/>
      <c r="G235" s="922"/>
      <c r="H235" s="922"/>
      <c r="I235" s="922"/>
      <c r="J235" s="922"/>
      <c r="K235" s="922"/>
      <c r="L235" s="922"/>
      <c r="M235" s="922"/>
      <c r="N235" s="922"/>
      <c r="O235" s="922"/>
      <c r="P235" s="922"/>
      <c r="Q235" s="922"/>
      <c r="R235" s="922"/>
      <c r="S235" s="922"/>
      <c r="T235" s="922"/>
      <c r="U235" s="922"/>
      <c r="V235" s="922"/>
      <c r="W235" s="922"/>
      <c r="X235" s="922"/>
      <c r="Y235" s="922"/>
      <c r="Z235" s="922"/>
      <c r="AA235" s="922"/>
      <c r="AB235" s="922"/>
      <c r="AC235" s="922"/>
      <c r="AD235" s="922"/>
      <c r="AE235" s="922"/>
      <c r="AF235" s="922"/>
      <c r="AG235" s="922"/>
      <c r="AH235" s="922"/>
      <c r="AI235" s="922"/>
      <c r="AJ235" s="922"/>
      <c r="AK235" s="922"/>
      <c r="AL235" s="922"/>
      <c r="AM235" s="922"/>
      <c r="AO235" s="202"/>
    </row>
    <row r="236" spans="1:42" s="76" customFormat="1">
      <c r="AO236" s="202"/>
    </row>
    <row r="237" spans="1:42">
      <c r="AO237" s="210"/>
      <c r="AP237" s="12"/>
    </row>
    <row r="238" spans="1:42" s="211" customFormat="1" ht="7.5">
      <c r="B238" s="211" t="s">
        <v>113</v>
      </c>
      <c r="C238" s="211" t="s">
        <v>114</v>
      </c>
      <c r="D238" s="211" t="s">
        <v>123</v>
      </c>
      <c r="E238" s="211" t="s">
        <v>124</v>
      </c>
      <c r="AO238" s="210"/>
    </row>
    <row r="239" spans="1:42" s="211" customFormat="1" ht="7.5">
      <c r="A239" s="211" t="s">
        <v>125</v>
      </c>
      <c r="B239" s="212">
        <v>537</v>
      </c>
      <c r="C239" s="212">
        <v>268</v>
      </c>
      <c r="D239" s="212">
        <v>537</v>
      </c>
      <c r="E239" s="212">
        <v>268</v>
      </c>
      <c r="F239" s="211" t="s">
        <v>126</v>
      </c>
      <c r="G239" s="212"/>
      <c r="AO239" s="210"/>
    </row>
    <row r="240" spans="1:42" s="211" customFormat="1" ht="7.5">
      <c r="A240" s="211" t="s">
        <v>127</v>
      </c>
      <c r="B240" s="212">
        <v>684</v>
      </c>
      <c r="C240" s="212">
        <v>342</v>
      </c>
      <c r="D240" s="212">
        <v>684</v>
      </c>
      <c r="E240" s="212">
        <v>342</v>
      </c>
      <c r="F240" s="211" t="s">
        <v>126</v>
      </c>
      <c r="G240" s="212"/>
      <c r="AO240" s="210"/>
    </row>
    <row r="241" spans="1:41" s="211" customFormat="1" ht="7.5">
      <c r="A241" s="211" t="s">
        <v>128</v>
      </c>
      <c r="B241" s="212">
        <v>889</v>
      </c>
      <c r="C241" s="212">
        <v>445</v>
      </c>
      <c r="D241" s="212">
        <v>889</v>
      </c>
      <c r="E241" s="212">
        <v>445</v>
      </c>
      <c r="F241" s="211" t="s">
        <v>126</v>
      </c>
      <c r="G241" s="212"/>
      <c r="AO241" s="210"/>
    </row>
    <row r="242" spans="1:41" s="211" customFormat="1" ht="7.5">
      <c r="A242" s="211" t="s">
        <v>129</v>
      </c>
      <c r="B242" s="212">
        <v>231</v>
      </c>
      <c r="C242" s="212">
        <v>115</v>
      </c>
      <c r="D242" s="212">
        <v>231</v>
      </c>
      <c r="E242" s="212">
        <v>115</v>
      </c>
      <c r="F242" s="211" t="s">
        <v>126</v>
      </c>
      <c r="G242" s="212"/>
      <c r="AO242" s="210"/>
    </row>
    <row r="243" spans="1:41" s="211" customFormat="1" ht="7.5">
      <c r="A243" s="211" t="s">
        <v>16</v>
      </c>
      <c r="B243" s="212">
        <v>226</v>
      </c>
      <c r="C243" s="212">
        <v>113</v>
      </c>
      <c r="D243" s="212">
        <v>226</v>
      </c>
      <c r="E243" s="212">
        <v>113</v>
      </c>
      <c r="F243" s="211" t="s">
        <v>126</v>
      </c>
      <c r="G243" s="212"/>
      <c r="AO243" s="210"/>
    </row>
    <row r="244" spans="1:41" s="211" customFormat="1" ht="7.5">
      <c r="A244" s="211" t="s">
        <v>130</v>
      </c>
      <c r="B244" s="212">
        <v>564</v>
      </c>
      <c r="C244" s="212">
        <v>113</v>
      </c>
      <c r="D244" s="212">
        <v>564</v>
      </c>
      <c r="E244" s="212">
        <v>282</v>
      </c>
      <c r="F244" s="211" t="s">
        <v>126</v>
      </c>
      <c r="G244" s="212"/>
      <c r="AO244" s="210"/>
    </row>
    <row r="245" spans="1:41" s="211" customFormat="1" ht="7.5">
      <c r="A245" s="211" t="s">
        <v>131</v>
      </c>
      <c r="B245" s="212">
        <v>710</v>
      </c>
      <c r="C245" s="212">
        <v>355</v>
      </c>
      <c r="D245" s="212">
        <v>710</v>
      </c>
      <c r="E245" s="212">
        <v>355</v>
      </c>
      <c r="F245" s="211" t="s">
        <v>126</v>
      </c>
      <c r="G245" s="212"/>
      <c r="AO245" s="210"/>
    </row>
    <row r="246" spans="1:41" s="211" customFormat="1" ht="7.5">
      <c r="A246" s="211" t="s">
        <v>132</v>
      </c>
      <c r="B246" s="212">
        <v>1133</v>
      </c>
      <c r="C246" s="212">
        <v>567</v>
      </c>
      <c r="D246" s="212">
        <v>1133</v>
      </c>
      <c r="E246" s="212">
        <v>567</v>
      </c>
      <c r="F246" s="211" t="s">
        <v>126</v>
      </c>
      <c r="G246" s="212"/>
      <c r="AO246" s="210"/>
    </row>
    <row r="247" spans="1:41" s="211" customFormat="1" ht="7.5">
      <c r="A247" s="211" t="s">
        <v>45</v>
      </c>
      <c r="B247" s="213">
        <f t="shared" ref="B247:C248" si="20">D247*$AG$5</f>
        <v>0</v>
      </c>
      <c r="C247" s="213">
        <f t="shared" si="20"/>
        <v>0</v>
      </c>
      <c r="D247" s="212">
        <v>27</v>
      </c>
      <c r="E247" s="212">
        <v>13</v>
      </c>
      <c r="F247" s="211" t="s">
        <v>133</v>
      </c>
      <c r="G247" s="212"/>
      <c r="AO247" s="210"/>
    </row>
    <row r="248" spans="1:41" s="211" customFormat="1" ht="7.5">
      <c r="A248" s="211" t="s">
        <v>134</v>
      </c>
      <c r="B248" s="213">
        <f t="shared" si="20"/>
        <v>0</v>
      </c>
      <c r="C248" s="213">
        <f t="shared" si="20"/>
        <v>0</v>
      </c>
      <c r="D248" s="212">
        <v>27</v>
      </c>
      <c r="E248" s="212">
        <v>13</v>
      </c>
      <c r="F248" s="211" t="s">
        <v>133</v>
      </c>
      <c r="G248" s="212"/>
      <c r="AO248" s="210"/>
    </row>
    <row r="249" spans="1:41" s="211" customFormat="1" ht="7.5">
      <c r="A249" s="211" t="s">
        <v>17</v>
      </c>
      <c r="B249" s="212">
        <v>320</v>
      </c>
      <c r="C249" s="212">
        <v>160</v>
      </c>
      <c r="D249" s="212">
        <v>320</v>
      </c>
      <c r="E249" s="212">
        <v>160</v>
      </c>
      <c r="F249" s="211" t="s">
        <v>126</v>
      </c>
      <c r="G249" s="212"/>
      <c r="AO249" s="210"/>
    </row>
    <row r="250" spans="1:41" s="211" customFormat="1" ht="7.5">
      <c r="A250" s="211" t="s">
        <v>18</v>
      </c>
      <c r="B250" s="212">
        <v>339</v>
      </c>
      <c r="C250" s="212">
        <v>169</v>
      </c>
      <c r="D250" s="212">
        <v>339</v>
      </c>
      <c r="E250" s="212">
        <v>169</v>
      </c>
      <c r="F250" s="211" t="s">
        <v>126</v>
      </c>
      <c r="G250" s="212"/>
      <c r="AO250" s="210"/>
    </row>
    <row r="251" spans="1:41" s="211" customFormat="1" ht="7.5">
      <c r="A251" s="211" t="s">
        <v>19</v>
      </c>
      <c r="B251" s="212">
        <v>311</v>
      </c>
      <c r="C251" s="212">
        <v>156</v>
      </c>
      <c r="D251" s="212">
        <v>311</v>
      </c>
      <c r="E251" s="212">
        <v>156</v>
      </c>
      <c r="F251" s="211" t="s">
        <v>126</v>
      </c>
      <c r="G251" s="212"/>
      <c r="AO251" s="210"/>
    </row>
    <row r="252" spans="1:41" s="211" customFormat="1" ht="7.5">
      <c r="A252" s="211" t="s">
        <v>20</v>
      </c>
      <c r="B252" s="212">
        <v>137</v>
      </c>
      <c r="C252" s="212">
        <v>68</v>
      </c>
      <c r="D252" s="212">
        <v>137</v>
      </c>
      <c r="E252" s="212">
        <v>68</v>
      </c>
      <c r="F252" s="211" t="s">
        <v>126</v>
      </c>
      <c r="G252" s="212"/>
      <c r="AO252" s="210"/>
    </row>
    <row r="253" spans="1:41" s="211" customFormat="1" ht="7.5">
      <c r="A253" s="211" t="s">
        <v>21</v>
      </c>
      <c r="B253" s="212">
        <v>508</v>
      </c>
      <c r="C253" s="212">
        <v>254</v>
      </c>
      <c r="D253" s="212">
        <v>508</v>
      </c>
      <c r="E253" s="212">
        <v>254</v>
      </c>
      <c r="F253" s="211" t="s">
        <v>126</v>
      </c>
      <c r="G253" s="212"/>
      <c r="AO253" s="210"/>
    </row>
    <row r="254" spans="1:41" s="211" customFormat="1" ht="7.5">
      <c r="A254" s="211" t="s">
        <v>22</v>
      </c>
      <c r="B254" s="212">
        <v>204</v>
      </c>
      <c r="C254" s="212">
        <v>102</v>
      </c>
      <c r="D254" s="212">
        <v>204</v>
      </c>
      <c r="E254" s="212">
        <v>102</v>
      </c>
      <c r="F254" s="211" t="s">
        <v>126</v>
      </c>
      <c r="G254" s="212"/>
      <c r="AO254" s="210"/>
    </row>
    <row r="255" spans="1:41" s="211" customFormat="1" ht="7.5">
      <c r="A255" s="211" t="s">
        <v>23</v>
      </c>
      <c r="B255" s="212">
        <v>148</v>
      </c>
      <c r="C255" s="212">
        <v>74</v>
      </c>
      <c r="D255" s="212">
        <v>148</v>
      </c>
      <c r="E255" s="212">
        <v>74</v>
      </c>
      <c r="F255" s="211" t="s">
        <v>126</v>
      </c>
      <c r="G255" s="212"/>
      <c r="AO255" s="210"/>
    </row>
    <row r="256" spans="1:41" s="211" customFormat="1" ht="7.5">
      <c r="A256" s="211" t="s">
        <v>24</v>
      </c>
      <c r="B256" s="212"/>
      <c r="C256" s="212">
        <v>282</v>
      </c>
      <c r="D256" s="212"/>
      <c r="E256" s="212">
        <v>282</v>
      </c>
      <c r="F256" s="211" t="s">
        <v>126</v>
      </c>
      <c r="G256" s="212"/>
      <c r="AO256" s="210"/>
    </row>
    <row r="257" spans="1:41" s="211" customFormat="1" ht="7.5">
      <c r="A257" s="211" t="s">
        <v>135</v>
      </c>
      <c r="B257" s="212">
        <v>33</v>
      </c>
      <c r="C257" s="212">
        <v>16</v>
      </c>
      <c r="D257" s="212">
        <v>33</v>
      </c>
      <c r="E257" s="212">
        <v>16</v>
      </c>
      <c r="F257" s="211" t="s">
        <v>126</v>
      </c>
      <c r="G257" s="212"/>
      <c r="AO257" s="210"/>
    </row>
    <row r="258" spans="1:41" s="211" customFormat="1" ht="7.5">
      <c r="A258" s="211" t="s">
        <v>25</v>
      </c>
      <c r="B258" s="212">
        <v>475</v>
      </c>
      <c r="C258" s="212">
        <v>237</v>
      </c>
      <c r="D258" s="212">
        <v>475</v>
      </c>
      <c r="E258" s="212">
        <v>237</v>
      </c>
      <c r="F258" s="211" t="s">
        <v>126</v>
      </c>
      <c r="G258" s="212"/>
      <c r="AO258" s="210"/>
    </row>
    <row r="259" spans="1:41" s="211" customFormat="1" ht="7.5">
      <c r="A259" s="211" t="s">
        <v>26</v>
      </c>
      <c r="B259" s="212">
        <v>638</v>
      </c>
      <c r="C259" s="212">
        <v>319</v>
      </c>
      <c r="D259" s="212">
        <v>638</v>
      </c>
      <c r="E259" s="212">
        <v>319</v>
      </c>
      <c r="F259" s="211" t="s">
        <v>126</v>
      </c>
      <c r="G259" s="212"/>
      <c r="AO259" s="210"/>
    </row>
    <row r="260" spans="1:41" s="211" customFormat="1" ht="7.5">
      <c r="A260" s="211" t="s">
        <v>27</v>
      </c>
      <c r="B260" s="212">
        <f>D260*$AG$5</f>
        <v>0</v>
      </c>
      <c r="C260" s="212">
        <f>E260*$AG$5</f>
        <v>0</v>
      </c>
      <c r="D260" s="212">
        <v>38</v>
      </c>
      <c r="E260" s="212">
        <v>19</v>
      </c>
      <c r="F260" s="211" t="s">
        <v>133</v>
      </c>
      <c r="G260" s="212"/>
      <c r="AO260" s="210"/>
    </row>
    <row r="261" spans="1:41" s="211" customFormat="1" ht="7.5">
      <c r="A261" s="211" t="s">
        <v>28</v>
      </c>
      <c r="B261" s="212">
        <f>D261*$AG$5</f>
        <v>0</v>
      </c>
      <c r="C261" s="212">
        <f t="shared" ref="C261:C273" si="21">E261*$AG$5</f>
        <v>0</v>
      </c>
      <c r="D261" s="212">
        <v>40</v>
      </c>
      <c r="E261" s="212">
        <v>20</v>
      </c>
      <c r="F261" s="211" t="s">
        <v>133</v>
      </c>
      <c r="G261" s="212"/>
      <c r="AO261" s="210"/>
    </row>
    <row r="262" spans="1:41" s="211" customFormat="1" ht="7.5">
      <c r="A262" s="211" t="s">
        <v>29</v>
      </c>
      <c r="B262" s="212">
        <f t="shared" ref="B262:B273" si="22">D262*$AG$5</f>
        <v>0</v>
      </c>
      <c r="C262" s="212">
        <f t="shared" si="21"/>
        <v>0</v>
      </c>
      <c r="D262" s="212">
        <v>38</v>
      </c>
      <c r="E262" s="212">
        <v>19</v>
      </c>
      <c r="F262" s="211" t="s">
        <v>133</v>
      </c>
      <c r="G262" s="212"/>
      <c r="AO262" s="210"/>
    </row>
    <row r="263" spans="1:41" s="211" customFormat="1" ht="7.5">
      <c r="A263" s="211" t="s">
        <v>30</v>
      </c>
      <c r="B263" s="212">
        <f t="shared" si="22"/>
        <v>0</v>
      </c>
      <c r="C263" s="212">
        <f t="shared" si="21"/>
        <v>0</v>
      </c>
      <c r="D263" s="212">
        <v>48</v>
      </c>
      <c r="E263" s="212">
        <v>24</v>
      </c>
      <c r="F263" s="211" t="s">
        <v>133</v>
      </c>
      <c r="G263" s="212"/>
      <c r="AO263" s="210"/>
    </row>
    <row r="264" spans="1:41" s="211" customFormat="1" ht="7.5">
      <c r="A264" s="211" t="s">
        <v>31</v>
      </c>
      <c r="B264" s="212">
        <f t="shared" si="22"/>
        <v>0</v>
      </c>
      <c r="C264" s="212">
        <f t="shared" si="21"/>
        <v>0</v>
      </c>
      <c r="D264" s="212">
        <v>43</v>
      </c>
      <c r="E264" s="212">
        <v>21</v>
      </c>
      <c r="F264" s="211" t="s">
        <v>133</v>
      </c>
      <c r="G264" s="212"/>
      <c r="AO264" s="210"/>
    </row>
    <row r="265" spans="1:41" s="211" customFormat="1" ht="7.5">
      <c r="A265" s="211" t="s">
        <v>32</v>
      </c>
      <c r="B265" s="212">
        <f t="shared" si="22"/>
        <v>0</v>
      </c>
      <c r="C265" s="212">
        <f t="shared" si="21"/>
        <v>0</v>
      </c>
      <c r="D265" s="212">
        <v>36</v>
      </c>
      <c r="E265" s="212">
        <v>18</v>
      </c>
      <c r="F265" s="211" t="s">
        <v>133</v>
      </c>
      <c r="G265" s="212"/>
      <c r="AO265" s="210"/>
    </row>
    <row r="266" spans="1:41" s="211" customFormat="1" ht="7.5">
      <c r="A266" s="211" t="s">
        <v>136</v>
      </c>
      <c r="B266" s="212">
        <f t="shared" si="22"/>
        <v>0</v>
      </c>
      <c r="C266" s="212">
        <f t="shared" si="21"/>
        <v>0</v>
      </c>
      <c r="D266" s="212">
        <v>37</v>
      </c>
      <c r="E266" s="212">
        <v>19</v>
      </c>
      <c r="F266" s="211" t="s">
        <v>133</v>
      </c>
      <c r="G266" s="212"/>
      <c r="AO266" s="210"/>
    </row>
    <row r="267" spans="1:41" s="211" customFormat="1" ht="7.5">
      <c r="A267" s="211" t="s">
        <v>137</v>
      </c>
      <c r="B267" s="212">
        <f t="shared" si="22"/>
        <v>0</v>
      </c>
      <c r="C267" s="212">
        <f t="shared" si="21"/>
        <v>0</v>
      </c>
      <c r="D267" s="212">
        <v>35</v>
      </c>
      <c r="E267" s="212">
        <v>18</v>
      </c>
      <c r="F267" s="211" t="s">
        <v>133</v>
      </c>
      <c r="G267" s="212"/>
      <c r="AO267" s="210"/>
    </row>
    <row r="268" spans="1:41" s="211" customFormat="1" ht="7.5">
      <c r="A268" s="211" t="s">
        <v>138</v>
      </c>
      <c r="B268" s="212">
        <f t="shared" si="22"/>
        <v>0</v>
      </c>
      <c r="C268" s="212">
        <f t="shared" si="21"/>
        <v>0</v>
      </c>
      <c r="D268" s="212">
        <v>37</v>
      </c>
      <c r="E268" s="212">
        <v>19</v>
      </c>
      <c r="F268" s="211" t="s">
        <v>133</v>
      </c>
      <c r="G268" s="212"/>
      <c r="AO268" s="210"/>
    </row>
    <row r="269" spans="1:41" s="211" customFormat="1" ht="7.5">
      <c r="A269" s="211" t="s">
        <v>139</v>
      </c>
      <c r="B269" s="212">
        <f t="shared" si="22"/>
        <v>0</v>
      </c>
      <c r="C269" s="212">
        <f t="shared" si="21"/>
        <v>0</v>
      </c>
      <c r="D269" s="212">
        <v>35</v>
      </c>
      <c r="E269" s="212">
        <v>18</v>
      </c>
      <c r="F269" s="211" t="s">
        <v>133</v>
      </c>
      <c r="G269" s="212"/>
      <c r="AO269" s="210"/>
    </row>
    <row r="270" spans="1:41" s="211" customFormat="1" ht="7.5">
      <c r="A270" s="211" t="s">
        <v>140</v>
      </c>
      <c r="B270" s="212">
        <f t="shared" si="22"/>
        <v>0</v>
      </c>
      <c r="C270" s="212">
        <f t="shared" si="21"/>
        <v>0</v>
      </c>
      <c r="D270" s="212">
        <v>37</v>
      </c>
      <c r="E270" s="212">
        <v>19</v>
      </c>
      <c r="F270" s="211" t="s">
        <v>133</v>
      </c>
      <c r="G270" s="212"/>
      <c r="AO270" s="210"/>
    </row>
    <row r="271" spans="1:41" s="211" customFormat="1" ht="7.5">
      <c r="A271" s="211" t="s">
        <v>141</v>
      </c>
      <c r="B271" s="212">
        <f t="shared" si="22"/>
        <v>0</v>
      </c>
      <c r="C271" s="212">
        <f t="shared" si="21"/>
        <v>0</v>
      </c>
      <c r="D271" s="212">
        <v>35</v>
      </c>
      <c r="E271" s="212">
        <v>18</v>
      </c>
      <c r="F271" s="211" t="s">
        <v>133</v>
      </c>
      <c r="G271" s="212"/>
      <c r="AO271" s="210"/>
    </row>
    <row r="272" spans="1:41" s="211" customFormat="1" ht="7.5">
      <c r="A272" s="211" t="s">
        <v>142</v>
      </c>
      <c r="B272" s="212">
        <f t="shared" si="22"/>
        <v>0</v>
      </c>
      <c r="C272" s="212">
        <f t="shared" si="21"/>
        <v>0</v>
      </c>
      <c r="D272" s="212">
        <v>37</v>
      </c>
      <c r="E272" s="212">
        <v>19</v>
      </c>
      <c r="F272" s="211" t="s">
        <v>133</v>
      </c>
      <c r="G272" s="212"/>
      <c r="AO272" s="210"/>
    </row>
    <row r="273" spans="1:42" s="211" customFormat="1" ht="7.5">
      <c r="A273" s="211" t="s">
        <v>143</v>
      </c>
      <c r="B273" s="212">
        <f t="shared" si="22"/>
        <v>0</v>
      </c>
      <c r="C273" s="212">
        <f t="shared" si="21"/>
        <v>0</v>
      </c>
      <c r="D273" s="212">
        <v>35</v>
      </c>
      <c r="E273" s="212">
        <v>18</v>
      </c>
      <c r="F273" s="211" t="s">
        <v>133</v>
      </c>
      <c r="G273" s="212"/>
      <c r="AO273" s="210"/>
    </row>
    <row r="274" spans="1:42" s="211" customFormat="1" ht="7.5">
      <c r="AO274" s="210"/>
    </row>
    <row r="275" spans="1:42" s="211" customFormat="1" ht="7.5">
      <c r="A275" s="211" t="s">
        <v>115</v>
      </c>
      <c r="B275" s="211" t="s">
        <v>144</v>
      </c>
      <c r="AO275" s="210"/>
    </row>
    <row r="276" spans="1:42" s="211" customFormat="1" ht="7.5">
      <c r="A276" s="211" t="s">
        <v>116</v>
      </c>
      <c r="B276" s="211">
        <v>0</v>
      </c>
      <c r="C276" s="211" t="b">
        <v>0</v>
      </c>
      <c r="D276" s="211" t="b">
        <v>0</v>
      </c>
      <c r="E276" s="211" t="b">
        <v>0</v>
      </c>
      <c r="F276" s="211">
        <v>0</v>
      </c>
      <c r="G276" s="211">
        <v>0</v>
      </c>
      <c r="AO276" s="210"/>
    </row>
    <row r="277" spans="1:42" s="211" customFormat="1" ht="7.5">
      <c r="A277" s="211" t="s">
        <v>117</v>
      </c>
      <c r="AO277" s="210"/>
    </row>
    <row r="278" spans="1:42" s="211" customFormat="1" ht="7.5">
      <c r="A278" s="211" t="s">
        <v>118</v>
      </c>
      <c r="AO278" s="210"/>
    </row>
    <row r="279" spans="1:42" s="211" customFormat="1" ht="7.5">
      <c r="A279" s="211" t="s">
        <v>119</v>
      </c>
      <c r="AO279" s="210"/>
    </row>
    <row r="280" spans="1:42" s="211" customFormat="1" ht="7.5">
      <c r="A280" s="211" t="s">
        <v>120</v>
      </c>
      <c r="AO280" s="210"/>
    </row>
    <row r="281" spans="1:42" s="211" customFormat="1" ht="7.5">
      <c r="A281" s="211" t="s">
        <v>121</v>
      </c>
      <c r="AO281" s="210"/>
    </row>
    <row r="282" spans="1:42" s="211" customFormat="1" ht="7.5">
      <c r="A282" s="211" t="s">
        <v>122</v>
      </c>
      <c r="AO282" s="210"/>
    </row>
    <row r="283" spans="1:42">
      <c r="AO283" s="210"/>
      <c r="AP283" s="12"/>
    </row>
    <row r="284" spans="1:42" ht="5.15" customHeight="1">
      <c r="A284" s="214" t="s">
        <v>231</v>
      </c>
    </row>
    <row r="285" spans="1:42" ht="5.15" customHeight="1">
      <c r="A285" s="214" t="s">
        <v>232</v>
      </c>
    </row>
    <row r="286" spans="1:42" ht="5.15" customHeight="1">
      <c r="A286" s="214"/>
    </row>
    <row r="287" spans="1:42" ht="5.15" customHeight="1">
      <c r="A287" s="214" t="s">
        <v>233</v>
      </c>
    </row>
    <row r="288" spans="1:42" ht="5.15" customHeight="1">
      <c r="A288" s="214" t="s">
        <v>234</v>
      </c>
    </row>
    <row r="289" spans="1:1" ht="5.15" customHeight="1">
      <c r="A289" s="214" t="s">
        <v>235</v>
      </c>
    </row>
    <row r="290" spans="1:1" ht="5.15" customHeight="1">
      <c r="A290" s="214" t="s">
        <v>236</v>
      </c>
    </row>
    <row r="291" spans="1:1" ht="5.15" customHeight="1">
      <c r="A291" s="214" t="s">
        <v>237</v>
      </c>
    </row>
    <row r="292" spans="1:1" ht="5.15" customHeight="1">
      <c r="A292" s="214" t="s">
        <v>238</v>
      </c>
    </row>
    <row r="293" spans="1:1" ht="5.15" customHeight="1">
      <c r="A293" s="214" t="s">
        <v>239</v>
      </c>
    </row>
    <row r="294" spans="1:1" ht="5.15" customHeight="1">
      <c r="A294" s="214" t="s">
        <v>241</v>
      </c>
    </row>
    <row r="295" spans="1:1" ht="5.15" customHeight="1">
      <c r="A295" s="214" t="s">
        <v>242</v>
      </c>
    </row>
    <row r="296" spans="1:1" ht="5.15" customHeight="1">
      <c r="A296" s="214" t="s">
        <v>243</v>
      </c>
    </row>
    <row r="297" spans="1:1" ht="5.15" customHeight="1">
      <c r="A297" s="214" t="s">
        <v>244</v>
      </c>
    </row>
    <row r="298" spans="1:1" ht="5.15" customHeight="1">
      <c r="A298" s="214" t="s">
        <v>245</v>
      </c>
    </row>
    <row r="299" spans="1:1" ht="5.15" customHeight="1">
      <c r="A299" s="214" t="s">
        <v>240</v>
      </c>
    </row>
    <row r="300" spans="1:1" ht="5.15" customHeight="1">
      <c r="A300" s="214"/>
    </row>
    <row r="301" spans="1:1" ht="5.15" customHeight="1">
      <c r="A301" s="214" t="s">
        <v>233</v>
      </c>
    </row>
    <row r="302" spans="1:1" ht="5.15" customHeight="1">
      <c r="A302" s="214" t="s">
        <v>234</v>
      </c>
    </row>
    <row r="303" spans="1:1" ht="5.15" customHeight="1">
      <c r="A303" s="214" t="s">
        <v>241</v>
      </c>
    </row>
    <row r="304" spans="1:1" ht="5.15" customHeight="1">
      <c r="A304" s="214" t="s">
        <v>242</v>
      </c>
    </row>
    <row r="305" spans="1:1" ht="5.15" customHeight="1">
      <c r="A305" s="214" t="s">
        <v>243</v>
      </c>
    </row>
    <row r="306" spans="1:1" ht="5.15" customHeight="1">
      <c r="A306" s="214" t="s">
        <v>244</v>
      </c>
    </row>
    <row r="307" spans="1:1" ht="5.15" customHeight="1">
      <c r="A307" s="214" t="s">
        <v>245</v>
      </c>
    </row>
    <row r="308" spans="1:1" ht="5.15" customHeight="1">
      <c r="A308" s="211"/>
    </row>
    <row r="309" spans="1:1" ht="5.15" customHeight="1">
      <c r="A309" s="214" t="s">
        <v>438</v>
      </c>
    </row>
    <row r="310" spans="1:1" ht="5.15" customHeight="1">
      <c r="A310" s="214" t="s">
        <v>439</v>
      </c>
    </row>
    <row r="311" spans="1:1" ht="5.15" customHeight="1">
      <c r="A311" s="214"/>
    </row>
    <row r="312" spans="1:1" ht="5.15" customHeight="1">
      <c r="A312" s="214" t="s">
        <v>440</v>
      </c>
    </row>
    <row r="313" spans="1:1" ht="5.15" customHeight="1">
      <c r="A313" s="214" t="s">
        <v>441</v>
      </c>
    </row>
    <row r="314" spans="1:1" ht="5.15" customHeight="1">
      <c r="A314" s="214" t="s">
        <v>442</v>
      </c>
    </row>
    <row r="316" spans="1:1" ht="5" customHeight="1">
      <c r="A316" s="211" t="s">
        <v>361</v>
      </c>
    </row>
    <row r="317" spans="1:1" ht="5" customHeight="1">
      <c r="A317" s="211" t="s">
        <v>1</v>
      </c>
    </row>
    <row r="318" spans="1:1" ht="5" customHeight="1">
      <c r="A318" s="211" t="s">
        <v>362</v>
      </c>
    </row>
    <row r="319" spans="1:1" ht="5" customHeight="1">
      <c r="A319" s="211" t="s">
        <v>359</v>
      </c>
    </row>
    <row r="321" spans="1:42" s="211" customFormat="1" ht="5">
      <c r="A321" s="211" t="s">
        <v>299</v>
      </c>
      <c r="AO321" s="298"/>
      <c r="AP321" s="299"/>
    </row>
    <row r="322" spans="1:42" s="211" customFormat="1" ht="5">
      <c r="A322" s="211" t="s">
        <v>300</v>
      </c>
      <c r="AO322" s="298"/>
      <c r="AP322" s="299"/>
    </row>
    <row r="323" spans="1:42" s="211" customFormat="1" ht="5">
      <c r="A323" s="211" t="s">
        <v>297</v>
      </c>
      <c r="AO323" s="298"/>
      <c r="AP323" s="299"/>
    </row>
    <row r="325" spans="1:42" s="211" customFormat="1" ht="5">
      <c r="A325" s="211" t="s">
        <v>443</v>
      </c>
      <c r="AO325" s="298"/>
      <c r="AP325" s="299"/>
    </row>
    <row r="326" spans="1:42" s="211" customFormat="1" ht="5">
      <c r="A326" s="211" t="s">
        <v>444</v>
      </c>
      <c r="AO326" s="298"/>
      <c r="AP326" s="299"/>
    </row>
    <row r="327" spans="1:42" s="211" customFormat="1" ht="5">
      <c r="A327" s="211" t="s">
        <v>445</v>
      </c>
      <c r="AO327" s="298"/>
      <c r="AP327" s="299"/>
    </row>
  </sheetData>
  <sheetProtection formatCells="0" formatColumns="0" formatRows="0" insertColumns="0" insertRows="0" autoFilter="0"/>
  <mergeCells count="721">
    <mergeCell ref="AB197:AH197"/>
    <mergeCell ref="AK227:AM227"/>
    <mergeCell ref="A232:AM232"/>
    <mergeCell ref="A235:AM235"/>
    <mergeCell ref="AE226:AF226"/>
    <mergeCell ref="AH226:AI226"/>
    <mergeCell ref="AK226:AL226"/>
    <mergeCell ref="A227:F227"/>
    <mergeCell ref="G227:K227"/>
    <mergeCell ref="L227:P227"/>
    <mergeCell ref="Q227:T227"/>
    <mergeCell ref="U227:AA227"/>
    <mergeCell ref="AB227:AG227"/>
    <mergeCell ref="AH227:AJ227"/>
    <mergeCell ref="B226:F226"/>
    <mergeCell ref="G226:K226"/>
    <mergeCell ref="L226:P226"/>
    <mergeCell ref="Q226:T226"/>
    <mergeCell ref="U226:AA226"/>
    <mergeCell ref="AB226:AD226"/>
    <mergeCell ref="B225:F225"/>
    <mergeCell ref="G225:K225"/>
    <mergeCell ref="L225:P225"/>
    <mergeCell ref="Q225:T225"/>
    <mergeCell ref="U225:AA225"/>
    <mergeCell ref="AB225:AD225"/>
    <mergeCell ref="AE225:AF225"/>
    <mergeCell ref="AH225:AI225"/>
    <mergeCell ref="AK225:AL225"/>
    <mergeCell ref="AH223:AI223"/>
    <mergeCell ref="AK223:AL223"/>
    <mergeCell ref="B224:F224"/>
    <mergeCell ref="G224:K224"/>
    <mergeCell ref="L224:P224"/>
    <mergeCell ref="Q224:T224"/>
    <mergeCell ref="U224:AA224"/>
    <mergeCell ref="AB224:AD224"/>
    <mergeCell ref="AE224:AF224"/>
    <mergeCell ref="AH224:AI224"/>
    <mergeCell ref="AK224:AL224"/>
    <mergeCell ref="B223:F223"/>
    <mergeCell ref="G223:K223"/>
    <mergeCell ref="L223:P223"/>
    <mergeCell ref="Q223:T223"/>
    <mergeCell ref="U223:AA223"/>
    <mergeCell ref="AB223:AD223"/>
    <mergeCell ref="AE223:AF223"/>
    <mergeCell ref="B222:F222"/>
    <mergeCell ref="G222:K222"/>
    <mergeCell ref="L222:P222"/>
    <mergeCell ref="Q222:T222"/>
    <mergeCell ref="U222:AA222"/>
    <mergeCell ref="AB222:AD222"/>
    <mergeCell ref="B221:F221"/>
    <mergeCell ref="G221:K221"/>
    <mergeCell ref="L221:P221"/>
    <mergeCell ref="Q221:T221"/>
    <mergeCell ref="U221:AA221"/>
    <mergeCell ref="AB221:AG221"/>
    <mergeCell ref="AH221:AJ221"/>
    <mergeCell ref="AK221:AM221"/>
    <mergeCell ref="AE222:AF222"/>
    <mergeCell ref="AH222:AI222"/>
    <mergeCell ref="AK222:AL222"/>
    <mergeCell ref="AI214:AK214"/>
    <mergeCell ref="AL214:AM214"/>
    <mergeCell ref="AB216:AD216"/>
    <mergeCell ref="AE216:AF216"/>
    <mergeCell ref="AG216:AH216"/>
    <mergeCell ref="AI216:AK216"/>
    <mergeCell ref="AL216:AM216"/>
    <mergeCell ref="AB217:AH217"/>
    <mergeCell ref="AI217:AM217"/>
    <mergeCell ref="AI215:AK215"/>
    <mergeCell ref="AL215:AM215"/>
    <mergeCell ref="AB214:AD214"/>
    <mergeCell ref="AE214:AF214"/>
    <mergeCell ref="AG214:AH214"/>
    <mergeCell ref="A217:I217"/>
    <mergeCell ref="J217:N217"/>
    <mergeCell ref="O217:Q217"/>
    <mergeCell ref="R217:U217"/>
    <mergeCell ref="V217:AA217"/>
    <mergeCell ref="B216:E216"/>
    <mergeCell ref="F216:I216"/>
    <mergeCell ref="J216:N216"/>
    <mergeCell ref="O216:Q216"/>
    <mergeCell ref="R216:U216"/>
    <mergeCell ref="V216:AA216"/>
    <mergeCell ref="AB205:AG205"/>
    <mergeCell ref="AH205:AJ205"/>
    <mergeCell ref="AK205:AM205"/>
    <mergeCell ref="AB211:AH211"/>
    <mergeCell ref="AI211:AM211"/>
    <mergeCell ref="B215:E215"/>
    <mergeCell ref="F215:I215"/>
    <mergeCell ref="J215:N215"/>
    <mergeCell ref="O215:Q215"/>
    <mergeCell ref="R215:U215"/>
    <mergeCell ref="AE213:AF213"/>
    <mergeCell ref="AG213:AH213"/>
    <mergeCell ref="AI213:AK213"/>
    <mergeCell ref="AL213:AM213"/>
    <mergeCell ref="B214:E214"/>
    <mergeCell ref="F214:I214"/>
    <mergeCell ref="J214:N214"/>
    <mergeCell ref="O214:Q214"/>
    <mergeCell ref="R214:U214"/>
    <mergeCell ref="V214:AA214"/>
    <mergeCell ref="V215:AA215"/>
    <mergeCell ref="AB215:AD215"/>
    <mergeCell ref="AE215:AF215"/>
    <mergeCell ref="AG215:AH215"/>
    <mergeCell ref="AG212:AH212"/>
    <mergeCell ref="AI212:AK212"/>
    <mergeCell ref="AL212:AM212"/>
    <mergeCell ref="B213:E213"/>
    <mergeCell ref="F213:I213"/>
    <mergeCell ref="J213:N213"/>
    <mergeCell ref="O213:Q213"/>
    <mergeCell ref="R213:U213"/>
    <mergeCell ref="V213:AA213"/>
    <mergeCell ref="AB213:AD213"/>
    <mergeCell ref="B212:E212"/>
    <mergeCell ref="F212:I212"/>
    <mergeCell ref="J212:N212"/>
    <mergeCell ref="O212:Q212"/>
    <mergeCell ref="R212:U212"/>
    <mergeCell ref="V212:AA212"/>
    <mergeCell ref="AB212:AD212"/>
    <mergeCell ref="AE212:AF212"/>
    <mergeCell ref="B204:F204"/>
    <mergeCell ref="G204:K204"/>
    <mergeCell ref="L204:P204"/>
    <mergeCell ref="Q204:T204"/>
    <mergeCell ref="U204:AA204"/>
    <mergeCell ref="AB204:AD204"/>
    <mergeCell ref="AE204:AF204"/>
    <mergeCell ref="AH204:AI204"/>
    <mergeCell ref="AK204:AL204"/>
    <mergeCell ref="B211:E211"/>
    <mergeCell ref="F211:I211"/>
    <mergeCell ref="J211:N211"/>
    <mergeCell ref="O211:Q211"/>
    <mergeCell ref="R211:U211"/>
    <mergeCell ref="V211:AA211"/>
    <mergeCell ref="A205:F205"/>
    <mergeCell ref="G205:K205"/>
    <mergeCell ref="L205:P205"/>
    <mergeCell ref="Q205:T205"/>
    <mergeCell ref="U205:AA205"/>
    <mergeCell ref="AE202:AF202"/>
    <mergeCell ref="AH202:AI202"/>
    <mergeCell ref="AK202:AL202"/>
    <mergeCell ref="B203:F203"/>
    <mergeCell ref="G203:K203"/>
    <mergeCell ref="L203:P203"/>
    <mergeCell ref="Q203:T203"/>
    <mergeCell ref="U203:AA203"/>
    <mergeCell ref="AB203:AD203"/>
    <mergeCell ref="AE203:AF203"/>
    <mergeCell ref="B202:F202"/>
    <mergeCell ref="G202:K202"/>
    <mergeCell ref="L202:P202"/>
    <mergeCell ref="Q202:T202"/>
    <mergeCell ref="U202:AA202"/>
    <mergeCell ref="AB202:AD202"/>
    <mergeCell ref="AH203:AI203"/>
    <mergeCell ref="AK203:AL203"/>
    <mergeCell ref="AL196:AM196"/>
    <mergeCell ref="A197:I197"/>
    <mergeCell ref="J197:N197"/>
    <mergeCell ref="O197:Q197"/>
    <mergeCell ref="R197:U197"/>
    <mergeCell ref="V197:AA197"/>
    <mergeCell ref="AI197:AM197"/>
    <mergeCell ref="B201:F201"/>
    <mergeCell ref="G201:K201"/>
    <mergeCell ref="L201:P201"/>
    <mergeCell ref="Q201:T201"/>
    <mergeCell ref="U201:AA201"/>
    <mergeCell ref="AB201:AG201"/>
    <mergeCell ref="AH201:AJ201"/>
    <mergeCell ref="AK201:AM201"/>
    <mergeCell ref="B196:E196"/>
    <mergeCell ref="F196:I196"/>
    <mergeCell ref="J196:N196"/>
    <mergeCell ref="O196:Q196"/>
    <mergeCell ref="R196:U196"/>
    <mergeCell ref="V196:AA196"/>
    <mergeCell ref="AB196:AD196"/>
    <mergeCell ref="AE196:AF196"/>
    <mergeCell ref="AG196:AH196"/>
    <mergeCell ref="R195:U195"/>
    <mergeCell ref="V195:AA195"/>
    <mergeCell ref="AB195:AD195"/>
    <mergeCell ref="AE195:AF195"/>
    <mergeCell ref="AG195:AH195"/>
    <mergeCell ref="AI195:AK195"/>
    <mergeCell ref="AL195:AM195"/>
    <mergeCell ref="B194:E194"/>
    <mergeCell ref="F194:I194"/>
    <mergeCell ref="J194:N194"/>
    <mergeCell ref="O194:Q194"/>
    <mergeCell ref="R194:U194"/>
    <mergeCell ref="V194:AA194"/>
    <mergeCell ref="AB194:AD194"/>
    <mergeCell ref="AE194:AF194"/>
    <mergeCell ref="AI196:AK196"/>
    <mergeCell ref="F193:I193"/>
    <mergeCell ref="J193:N193"/>
    <mergeCell ref="O193:Q193"/>
    <mergeCell ref="R193:U193"/>
    <mergeCell ref="V193:AA193"/>
    <mergeCell ref="A187:F187"/>
    <mergeCell ref="G187:K187"/>
    <mergeCell ref="L187:P187"/>
    <mergeCell ref="Q187:T187"/>
    <mergeCell ref="U187:AA187"/>
    <mergeCell ref="AB187:AG187"/>
    <mergeCell ref="AH187:AJ187"/>
    <mergeCell ref="AK187:AM187"/>
    <mergeCell ref="AB193:AH193"/>
    <mergeCell ref="AI193:AM193"/>
    <mergeCell ref="B193:E193"/>
    <mergeCell ref="AG194:AH194"/>
    <mergeCell ref="AI194:AK194"/>
    <mergeCell ref="AL194:AM194"/>
    <mergeCell ref="B195:E195"/>
    <mergeCell ref="F195:I195"/>
    <mergeCell ref="J195:N195"/>
    <mergeCell ref="O195:Q195"/>
    <mergeCell ref="AE185:AF185"/>
    <mergeCell ref="AH185:AI185"/>
    <mergeCell ref="AK185:AL185"/>
    <mergeCell ref="B186:F186"/>
    <mergeCell ref="G186:K186"/>
    <mergeCell ref="L186:P186"/>
    <mergeCell ref="Q186:T186"/>
    <mergeCell ref="AE186:AF186"/>
    <mergeCell ref="B185:F185"/>
    <mergeCell ref="G185:K185"/>
    <mergeCell ref="L185:P185"/>
    <mergeCell ref="Q185:T185"/>
    <mergeCell ref="AH186:AI186"/>
    <mergeCell ref="AK186:AL186"/>
    <mergeCell ref="AB186:AD186"/>
    <mergeCell ref="AB185:AD185"/>
    <mergeCell ref="U186:AA186"/>
    <mergeCell ref="U185:AA185"/>
    <mergeCell ref="B184:F184"/>
    <mergeCell ref="G184:K184"/>
    <mergeCell ref="L184:P184"/>
    <mergeCell ref="Q184:T184"/>
    <mergeCell ref="AE184:AF184"/>
    <mergeCell ref="AH184:AI184"/>
    <mergeCell ref="AK184:AL184"/>
    <mergeCell ref="AB184:AD184"/>
    <mergeCell ref="U184:AA184"/>
    <mergeCell ref="B183:F183"/>
    <mergeCell ref="G183:K183"/>
    <mergeCell ref="L183:P183"/>
    <mergeCell ref="Q183:T183"/>
    <mergeCell ref="AE183:AF183"/>
    <mergeCell ref="AH183:AI183"/>
    <mergeCell ref="AK183:AL183"/>
    <mergeCell ref="AB183:AD183"/>
    <mergeCell ref="U183:AA183"/>
    <mergeCell ref="AE181:AF181"/>
    <mergeCell ref="AH181:AI181"/>
    <mergeCell ref="AK181:AL181"/>
    <mergeCell ref="B182:F182"/>
    <mergeCell ref="G182:K182"/>
    <mergeCell ref="L182:P182"/>
    <mergeCell ref="Q182:T182"/>
    <mergeCell ref="AE182:AF182"/>
    <mergeCell ref="B181:F181"/>
    <mergeCell ref="G181:K181"/>
    <mergeCell ref="L181:P181"/>
    <mergeCell ref="Q181:T181"/>
    <mergeCell ref="AH182:AI182"/>
    <mergeCell ref="AK182:AL182"/>
    <mergeCell ref="AB182:AD182"/>
    <mergeCell ref="AB181:AD181"/>
    <mergeCell ref="U182:AA182"/>
    <mergeCell ref="U181:AA181"/>
    <mergeCell ref="B180:F180"/>
    <mergeCell ref="G180:K180"/>
    <mergeCell ref="L180:P180"/>
    <mergeCell ref="Q180:T180"/>
    <mergeCell ref="AE180:AF180"/>
    <mergeCell ref="AH180:AI180"/>
    <mergeCell ref="AK180:AL180"/>
    <mergeCell ref="AB180:AD180"/>
    <mergeCell ref="U180:AA180"/>
    <mergeCell ref="AH178:AI178"/>
    <mergeCell ref="AK178:AL178"/>
    <mergeCell ref="B179:F179"/>
    <mergeCell ref="G179:K179"/>
    <mergeCell ref="L179:P179"/>
    <mergeCell ref="Q179:T179"/>
    <mergeCell ref="AE179:AF179"/>
    <mergeCell ref="AH179:AI179"/>
    <mergeCell ref="AK179:AL179"/>
    <mergeCell ref="B178:F178"/>
    <mergeCell ref="G178:K178"/>
    <mergeCell ref="L178:P178"/>
    <mergeCell ref="Q178:T178"/>
    <mergeCell ref="AE178:AF178"/>
    <mergeCell ref="AB179:AD179"/>
    <mergeCell ref="AB178:AD178"/>
    <mergeCell ref="U179:AA179"/>
    <mergeCell ref="U178:AA178"/>
    <mergeCell ref="B177:F177"/>
    <mergeCell ref="G177:K177"/>
    <mergeCell ref="L177:P177"/>
    <mergeCell ref="Q177:T177"/>
    <mergeCell ref="B176:F176"/>
    <mergeCell ref="G176:K176"/>
    <mergeCell ref="L176:P176"/>
    <mergeCell ref="Q176:T176"/>
    <mergeCell ref="U176:AA176"/>
    <mergeCell ref="U177:AA177"/>
    <mergeCell ref="AH176:AJ176"/>
    <mergeCell ref="AK176:AM176"/>
    <mergeCell ref="AE177:AF177"/>
    <mergeCell ref="AH177:AI177"/>
    <mergeCell ref="AK177:AL177"/>
    <mergeCell ref="AB171:AD171"/>
    <mergeCell ref="AE171:AF171"/>
    <mergeCell ref="AG171:AH171"/>
    <mergeCell ref="AI171:AK171"/>
    <mergeCell ref="AL171:AM171"/>
    <mergeCell ref="AB172:AH172"/>
    <mergeCell ref="AI172:AM172"/>
    <mergeCell ref="AB177:AD177"/>
    <mergeCell ref="AB176:AG176"/>
    <mergeCell ref="A172:I172"/>
    <mergeCell ref="J172:N172"/>
    <mergeCell ref="O172:Q172"/>
    <mergeCell ref="R172:U172"/>
    <mergeCell ref="V172:AA172"/>
    <mergeCell ref="B171:E171"/>
    <mergeCell ref="F171:I171"/>
    <mergeCell ref="J171:N171"/>
    <mergeCell ref="O171:Q171"/>
    <mergeCell ref="R171:U171"/>
    <mergeCell ref="V171:AA171"/>
    <mergeCell ref="AE170:AF170"/>
    <mergeCell ref="AG170:AH170"/>
    <mergeCell ref="AI170:AK170"/>
    <mergeCell ref="AL170:AM170"/>
    <mergeCell ref="AB169:AD169"/>
    <mergeCell ref="AE169:AF169"/>
    <mergeCell ref="AG169:AH169"/>
    <mergeCell ref="AI169:AK169"/>
    <mergeCell ref="AL169:AM169"/>
    <mergeCell ref="AE168:AF168"/>
    <mergeCell ref="AG168:AH168"/>
    <mergeCell ref="AI168:AK168"/>
    <mergeCell ref="AL168:AM168"/>
    <mergeCell ref="B169:E169"/>
    <mergeCell ref="F169:I169"/>
    <mergeCell ref="J169:N169"/>
    <mergeCell ref="O169:Q169"/>
    <mergeCell ref="R169:U169"/>
    <mergeCell ref="V169:AA169"/>
    <mergeCell ref="B168:E168"/>
    <mergeCell ref="F168:I168"/>
    <mergeCell ref="J168:N168"/>
    <mergeCell ref="O168:Q168"/>
    <mergeCell ref="R168:U168"/>
    <mergeCell ref="V168:AA168"/>
    <mergeCell ref="AB168:AD168"/>
    <mergeCell ref="B170:E170"/>
    <mergeCell ref="F170:I170"/>
    <mergeCell ref="J170:N170"/>
    <mergeCell ref="O170:Q170"/>
    <mergeCell ref="R170:U170"/>
    <mergeCell ref="V170:AA170"/>
    <mergeCell ref="AB170:AD170"/>
    <mergeCell ref="AB166:AH166"/>
    <mergeCell ref="AI166:AM166"/>
    <mergeCell ref="B167:E167"/>
    <mergeCell ref="F167:I167"/>
    <mergeCell ref="J167:N167"/>
    <mergeCell ref="O167:Q167"/>
    <mergeCell ref="R167:U167"/>
    <mergeCell ref="V167:AA167"/>
    <mergeCell ref="AB167:AD167"/>
    <mergeCell ref="AE167:AF167"/>
    <mergeCell ref="B166:E166"/>
    <mergeCell ref="F166:I166"/>
    <mergeCell ref="J166:N166"/>
    <mergeCell ref="O166:Q166"/>
    <mergeCell ref="R166:U166"/>
    <mergeCell ref="V166:AA166"/>
    <mergeCell ref="AG167:AH167"/>
    <mergeCell ref="AI167:AK167"/>
    <mergeCell ref="AL167:AM167"/>
    <mergeCell ref="AC130:AD130"/>
    <mergeCell ref="AE130:AF130"/>
    <mergeCell ref="AH130:AI130"/>
    <mergeCell ref="AK130:AL130"/>
    <mergeCell ref="A136:AM145"/>
    <mergeCell ref="A149:AM161"/>
    <mergeCell ref="AC128:AD128"/>
    <mergeCell ref="AE128:AF128"/>
    <mergeCell ref="AH128:AI128"/>
    <mergeCell ref="AK128:AL128"/>
    <mergeCell ref="L130:M130"/>
    <mergeCell ref="N130:O130"/>
    <mergeCell ref="Q130:R130"/>
    <mergeCell ref="T130:U130"/>
    <mergeCell ref="W130:X130"/>
    <mergeCell ref="Y130:AB130"/>
    <mergeCell ref="L128:M128"/>
    <mergeCell ref="N128:O128"/>
    <mergeCell ref="Q128:R128"/>
    <mergeCell ref="T128:U128"/>
    <mergeCell ref="W128:X128"/>
    <mergeCell ref="Y128:AB128"/>
    <mergeCell ref="AE119:AH119"/>
    <mergeCell ref="AI119:AM119"/>
    <mergeCell ref="AI120:AK121"/>
    <mergeCell ref="AL120:AM121"/>
    <mergeCell ref="K123:AE123"/>
    <mergeCell ref="K124:AE124"/>
    <mergeCell ref="AH124:AL124"/>
    <mergeCell ref="AA118:AD118"/>
    <mergeCell ref="AE118:AH118"/>
    <mergeCell ref="AI118:AM118"/>
    <mergeCell ref="A119:F119"/>
    <mergeCell ref="G119:J119"/>
    <mergeCell ref="K119:N119"/>
    <mergeCell ref="O119:R119"/>
    <mergeCell ref="S119:V119"/>
    <mergeCell ref="W119:Z119"/>
    <mergeCell ref="AA119:AD119"/>
    <mergeCell ref="B118:F118"/>
    <mergeCell ref="G118:J118"/>
    <mergeCell ref="K118:N118"/>
    <mergeCell ref="O118:R118"/>
    <mergeCell ref="S118:V118"/>
    <mergeCell ref="W118:Z118"/>
    <mergeCell ref="B117:F117"/>
    <mergeCell ref="G117:J117"/>
    <mergeCell ref="K117:N117"/>
    <mergeCell ref="O117:R117"/>
    <mergeCell ref="S117:V117"/>
    <mergeCell ref="W117:Z117"/>
    <mergeCell ref="AA117:AD117"/>
    <mergeCell ref="AE117:AH117"/>
    <mergeCell ref="AI117:AM117"/>
    <mergeCell ref="B116:F116"/>
    <mergeCell ref="G116:J116"/>
    <mergeCell ref="K116:N116"/>
    <mergeCell ref="O116:R116"/>
    <mergeCell ref="S116:V116"/>
    <mergeCell ref="W116:Z116"/>
    <mergeCell ref="AA116:AD116"/>
    <mergeCell ref="AE116:AH116"/>
    <mergeCell ref="AI116:AM116"/>
    <mergeCell ref="AA114:AD114"/>
    <mergeCell ref="AE114:AH114"/>
    <mergeCell ref="AI114:AM114"/>
    <mergeCell ref="B115:F115"/>
    <mergeCell ref="G115:J115"/>
    <mergeCell ref="K115:N115"/>
    <mergeCell ref="O115:R115"/>
    <mergeCell ref="S115:V115"/>
    <mergeCell ref="W115:Z115"/>
    <mergeCell ref="AA115:AD115"/>
    <mergeCell ref="B114:F114"/>
    <mergeCell ref="G114:J114"/>
    <mergeCell ref="K114:N114"/>
    <mergeCell ref="O114:R114"/>
    <mergeCell ref="S114:V114"/>
    <mergeCell ref="W114:Z114"/>
    <mergeCell ref="AE115:AH115"/>
    <mergeCell ref="AI115:AM115"/>
    <mergeCell ref="AI112:AM113"/>
    <mergeCell ref="G113:J113"/>
    <mergeCell ref="K113:N113"/>
    <mergeCell ref="O113:R113"/>
    <mergeCell ref="S113:V113"/>
    <mergeCell ref="W113:Z113"/>
    <mergeCell ref="AA113:AD113"/>
    <mergeCell ref="AE113:AH113"/>
    <mergeCell ref="S109:T109"/>
    <mergeCell ref="AB109:AB110"/>
    <mergeCell ref="AC109:AD110"/>
    <mergeCell ref="G110:H110"/>
    <mergeCell ref="S110:T110"/>
    <mergeCell ref="A112:A113"/>
    <mergeCell ref="B112:F113"/>
    <mergeCell ref="G112:V112"/>
    <mergeCell ref="W112:AH112"/>
    <mergeCell ref="S107:T107"/>
    <mergeCell ref="AB107:AB108"/>
    <mergeCell ref="AC107:AD108"/>
    <mergeCell ref="G108:H108"/>
    <mergeCell ref="S108:T108"/>
    <mergeCell ref="A109:A110"/>
    <mergeCell ref="B109:F110"/>
    <mergeCell ref="G109:H109"/>
    <mergeCell ref="P109:P110"/>
    <mergeCell ref="Q109:R110"/>
    <mergeCell ref="P105:P106"/>
    <mergeCell ref="Q105:R106"/>
    <mergeCell ref="S105:T105"/>
    <mergeCell ref="AB105:AB106"/>
    <mergeCell ref="AC105:AD106"/>
    <mergeCell ref="G106:H106"/>
    <mergeCell ref="S106:T106"/>
    <mergeCell ref="A107:A108"/>
    <mergeCell ref="B107:F108"/>
    <mergeCell ref="G107:H107"/>
    <mergeCell ref="P107:P108"/>
    <mergeCell ref="Q107:R108"/>
    <mergeCell ref="AB101:AB102"/>
    <mergeCell ref="AC101:AD102"/>
    <mergeCell ref="G102:H102"/>
    <mergeCell ref="S102:T102"/>
    <mergeCell ref="AF102:AM110"/>
    <mergeCell ref="A103:A104"/>
    <mergeCell ref="B103:F104"/>
    <mergeCell ref="G103:H103"/>
    <mergeCell ref="P103:P104"/>
    <mergeCell ref="Q103:R104"/>
    <mergeCell ref="A101:A102"/>
    <mergeCell ref="B101:F102"/>
    <mergeCell ref="G101:H101"/>
    <mergeCell ref="P101:P102"/>
    <mergeCell ref="Q101:R102"/>
    <mergeCell ref="S101:T101"/>
    <mergeCell ref="S103:T103"/>
    <mergeCell ref="AB103:AB104"/>
    <mergeCell ref="AC103:AD104"/>
    <mergeCell ref="G104:H104"/>
    <mergeCell ref="S104:T104"/>
    <mergeCell ref="A105:A106"/>
    <mergeCell ref="B105:F106"/>
    <mergeCell ref="G105:H105"/>
    <mergeCell ref="A82:AK82"/>
    <mergeCell ref="A87:AK87"/>
    <mergeCell ref="A91:AK91"/>
    <mergeCell ref="B100:F100"/>
    <mergeCell ref="G100:R100"/>
    <mergeCell ref="S100:AD100"/>
    <mergeCell ref="A73:E73"/>
    <mergeCell ref="F73:J73"/>
    <mergeCell ref="K73:AM73"/>
    <mergeCell ref="A74:E74"/>
    <mergeCell ref="F74:J74"/>
    <mergeCell ref="K74:AM74"/>
    <mergeCell ref="A71:E71"/>
    <mergeCell ref="F71:J71"/>
    <mergeCell ref="K71:AM71"/>
    <mergeCell ref="A72:E72"/>
    <mergeCell ref="F72:J72"/>
    <mergeCell ref="K72:AM72"/>
    <mergeCell ref="A69:E69"/>
    <mergeCell ref="F69:J69"/>
    <mergeCell ref="K69:AM69"/>
    <mergeCell ref="A70:E70"/>
    <mergeCell ref="F70:J70"/>
    <mergeCell ref="K70:AM70"/>
    <mergeCell ref="A67:E67"/>
    <mergeCell ref="F67:J67"/>
    <mergeCell ref="K67:AM67"/>
    <mergeCell ref="A68:E68"/>
    <mergeCell ref="F68:J68"/>
    <mergeCell ref="K68:AM68"/>
    <mergeCell ref="A65:E65"/>
    <mergeCell ref="F65:J65"/>
    <mergeCell ref="K65:AM65"/>
    <mergeCell ref="A66:E66"/>
    <mergeCell ref="F66:J66"/>
    <mergeCell ref="K66:AM66"/>
    <mergeCell ref="A63:E63"/>
    <mergeCell ref="F63:J63"/>
    <mergeCell ref="K63:AM63"/>
    <mergeCell ref="A64:E64"/>
    <mergeCell ref="F64:J64"/>
    <mergeCell ref="K64:AM64"/>
    <mergeCell ref="H58:J58"/>
    <mergeCell ref="K58:AE58"/>
    <mergeCell ref="AF58:AM58"/>
    <mergeCell ref="C59:AM60"/>
    <mergeCell ref="A61:E61"/>
    <mergeCell ref="A62:E62"/>
    <mergeCell ref="F62:J62"/>
    <mergeCell ref="K62:AM62"/>
    <mergeCell ref="A55:E55"/>
    <mergeCell ref="F55:J55"/>
    <mergeCell ref="K55:AM55"/>
    <mergeCell ref="W57:Z57"/>
    <mergeCell ref="AA57:AC57"/>
    <mergeCell ref="AD57:AE57"/>
    <mergeCell ref="AF57:AH57"/>
    <mergeCell ref="AI57:AK57"/>
    <mergeCell ref="AL57:AM57"/>
    <mergeCell ref="A53:E53"/>
    <mergeCell ref="F53:J53"/>
    <mergeCell ref="K53:AM53"/>
    <mergeCell ref="A54:E54"/>
    <mergeCell ref="F54:J54"/>
    <mergeCell ref="K54:AM54"/>
    <mergeCell ref="A51:E51"/>
    <mergeCell ref="F51:J51"/>
    <mergeCell ref="K51:AM51"/>
    <mergeCell ref="A52:E52"/>
    <mergeCell ref="F52:J52"/>
    <mergeCell ref="K52:AM52"/>
    <mergeCell ref="A47:E47"/>
    <mergeCell ref="F47:J47"/>
    <mergeCell ref="K47:AM47"/>
    <mergeCell ref="A48:E48"/>
    <mergeCell ref="F48:J48"/>
    <mergeCell ref="K48:AM48"/>
    <mergeCell ref="A45:E45"/>
    <mergeCell ref="F45:J45"/>
    <mergeCell ref="K45:AM45"/>
    <mergeCell ref="A46:E46"/>
    <mergeCell ref="F46:J46"/>
    <mergeCell ref="K46:AM46"/>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C16:AM23"/>
    <mergeCell ref="A25:E25"/>
    <mergeCell ref="F25:J25"/>
    <mergeCell ref="K25:AM25"/>
    <mergeCell ref="A26:E26"/>
    <mergeCell ref="F26:J26"/>
    <mergeCell ref="K26:AM26"/>
    <mergeCell ref="AB14:AC14"/>
    <mergeCell ref="AD14:AH14"/>
    <mergeCell ref="AI14:AK14"/>
    <mergeCell ref="AL14:AM14"/>
    <mergeCell ref="H15:J15"/>
    <mergeCell ref="K15:AC15"/>
    <mergeCell ref="AD15:AM15"/>
    <mergeCell ref="S8:Y8"/>
    <mergeCell ref="AG8:AM8"/>
    <mergeCell ref="L9:AM9"/>
    <mergeCell ref="A10:H12"/>
    <mergeCell ref="A14:J14"/>
    <mergeCell ref="K14:N14"/>
    <mergeCell ref="O14:Q14"/>
    <mergeCell ref="R14:S14"/>
    <mergeCell ref="T14:X14"/>
    <mergeCell ref="Y14:AA14"/>
    <mergeCell ref="AQ5:AU5"/>
    <mergeCell ref="B6:K7"/>
    <mergeCell ref="Q6:R6"/>
    <mergeCell ref="T6:V6"/>
    <mergeCell ref="AU6:AU7"/>
    <mergeCell ref="L7:AM7"/>
    <mergeCell ref="A3:A9"/>
    <mergeCell ref="L3:AF3"/>
    <mergeCell ref="AG3:AM3"/>
    <mergeCell ref="L4:AF4"/>
    <mergeCell ref="AG4:AM4"/>
    <mergeCell ref="AQ4:AU4"/>
    <mergeCell ref="L5:AB5"/>
    <mergeCell ref="AC5:AF5"/>
    <mergeCell ref="AG5:AK5"/>
    <mergeCell ref="AL5:AM5"/>
  </mergeCells>
  <phoneticPr fontId="4"/>
  <dataValidations count="12">
    <dataValidation type="list" allowBlank="1" showInputMessage="1" showErrorMessage="1" sqref="B222:F226" xr:uid="{88432FF2-4EA3-4F1E-B813-2DC0C1E182EB}">
      <formula1>$A$312:$A$314</formula1>
    </dataValidation>
    <dataValidation type="list" allowBlank="1" showInputMessage="1" showErrorMessage="1" sqref="B202:F204" xr:uid="{666E274E-32DB-4033-8F76-6BAAAC73FF51}">
      <formula1>$A$301:$A$307</formula1>
    </dataValidation>
    <dataValidation type="list" allowBlank="1" showInputMessage="1" showErrorMessage="1" sqref="V194:V196 V167:V171 V212:V216" xr:uid="{1280D898-A2E6-463C-BD25-BD6A2CE727BF}">
      <formula1>INDIRECT(+B167)</formula1>
    </dataValidation>
    <dataValidation type="list" allowBlank="1" showInputMessage="1" showErrorMessage="1" sqref="AG194:AG196 AG212:AG216 AG167:AH171" xr:uid="{482D83B5-FA10-4040-B619-51F887C4D578}">
      <formula1>$A$316:$A$319</formula1>
    </dataValidation>
    <dataValidation imeMode="halfAlpha" allowBlank="1" showInputMessage="1" showErrorMessage="1" sqref="S57:V57 AD56:AH56 S56:X56 J56:N57 AM56" xr:uid="{167470B3-B4EE-4EB1-81E0-1EA8BD207A3D}"/>
    <dataValidation type="list" allowBlank="1" showInputMessage="1" showErrorMessage="1" sqref="H15:J15" xr:uid="{DCB2D886-BFF2-4992-A261-F5E11119BFD4}">
      <formula1>$A$275:$A$280</formula1>
    </dataValidation>
    <dataValidation type="list" allowBlank="1" showInputMessage="1" showErrorMessage="1" sqref="H58:J58" xr:uid="{E14EF913-588C-4795-83BB-06A91841AA55}">
      <formula1>$A$281:$A$282</formula1>
    </dataValidation>
    <dataValidation type="whole" allowBlank="1" showInputMessage="1" showErrorMessage="1" error="15日以上の日数は補助対象外となるため、入力できません。" sqref="AB101:AB110" xr:uid="{A020DF69-BF55-4D15-BA2F-57D9314FAEC2}">
      <formula1>0</formula1>
      <formula2>14</formula2>
    </dataValidation>
    <dataValidation type="list" allowBlank="1" showInputMessage="1" showErrorMessage="1" sqref="B194:E196 A284 B167:E171" xr:uid="{46F6BF26-FC3E-40B0-919A-93945F11B26D}">
      <formula1>$A$284:$A$285</formula1>
    </dataValidation>
    <dataValidation type="list" allowBlank="1" showInputMessage="1" showErrorMessage="1" sqref="L5:AB5" xr:uid="{BE72150E-A64A-4083-8CCD-92A7435F51F0}">
      <formula1>$A$230:$A$264</formula1>
    </dataValidation>
    <dataValidation type="list" allowBlank="1" showInputMessage="1" showErrorMessage="1" sqref="B177:F186" xr:uid="{004AEEF4-AA8F-4705-A0E1-011AF66542B0}">
      <formula1>$A$285:$A$297</formula1>
    </dataValidation>
    <dataValidation type="list" allowBlank="1" showInputMessage="1" showErrorMessage="1" sqref="B212:E216" xr:uid="{C7985B9F-6FCE-4E28-833B-3A3F3B2D4069}">
      <formula1>$A$309:$A$310</formula1>
    </dataValidation>
  </dataValidations>
  <printOptions horizontalCentered="1"/>
  <pageMargins left="0.19685039370078741" right="0.19685039370078741" top="0.43307086614173229" bottom="3.937007874015748E-2" header="0.51181102362204722" footer="0"/>
  <pageSetup paperSize="9" fitToHeight="0" orientation="portrait" cellComments="asDisplayed" r:id="rId1"/>
  <headerFooter alignWithMargins="0">
    <oddFooter>&amp;C&amp;P / &amp;N ページ</oddFooter>
  </headerFooter>
  <rowBreaks count="3" manualBreakCount="3">
    <brk id="56" max="39" man="1"/>
    <brk id="122" max="39" man="1"/>
    <brk id="188" max="3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BD594-95BC-48B7-B40C-6B4B2AF4D669}">
  <sheetPr>
    <pageSetUpPr fitToPage="1"/>
  </sheetPr>
  <dimension ref="A1:AX80"/>
  <sheetViews>
    <sheetView showZeros="0" view="pageBreakPreview" zoomScale="55" zoomScaleNormal="85" zoomScaleSheetLayoutView="55" workbookViewId="0">
      <pane xSplit="11" ySplit="8" topLeftCell="AE9" activePane="bottomRight" state="frozen"/>
      <selection pane="topRight" activeCell="L1" sqref="L1"/>
      <selection pane="bottomLeft" activeCell="A9" sqref="A9"/>
      <selection pane="bottomRight" activeCell="AR9" sqref="AR9"/>
    </sheetView>
  </sheetViews>
  <sheetFormatPr defaultRowHeight="13"/>
  <cols>
    <col min="1" max="1" width="5" style="306" customWidth="1"/>
    <col min="2" max="2" width="27.54296875" style="306" customWidth="1"/>
    <col min="3" max="3" width="8.6328125" style="307" customWidth="1"/>
    <col min="4" max="4" width="27.54296875" style="308" customWidth="1"/>
    <col min="5" max="5" width="18.6328125" style="307" customWidth="1"/>
    <col min="6" max="6" width="8.6328125" style="308" customWidth="1"/>
    <col min="7" max="7" width="27.54296875" style="308" customWidth="1"/>
    <col min="8" max="8" width="8.6328125" style="308" customWidth="1"/>
    <col min="9" max="9" width="18.6328125" style="307" customWidth="1"/>
    <col min="10" max="10" width="4.6328125" style="309" customWidth="1"/>
    <col min="11" max="11" width="18.6328125" style="309" customWidth="1"/>
    <col min="12" max="12" width="13.6328125" style="309" customWidth="1"/>
    <col min="13" max="13" width="13.6328125" style="306" customWidth="1"/>
    <col min="14" max="14" width="13.6328125" style="309" customWidth="1"/>
    <col min="15" max="33" width="13.7265625" style="306" customWidth="1"/>
    <col min="34" max="34" width="13.7265625" style="306" customWidth="1" collapsed="1"/>
    <col min="35" max="38" width="13.7265625" style="306" customWidth="1"/>
    <col min="39" max="39" width="11.54296875" style="306" customWidth="1"/>
    <col min="40" max="40" width="44.26953125" style="306" customWidth="1"/>
    <col min="41" max="41" width="18.6328125" style="306" customWidth="1"/>
    <col min="42" max="42" width="18.6328125" style="312" customWidth="1"/>
    <col min="43" max="43" width="20.6328125" style="312" customWidth="1"/>
    <col min="44" max="44" width="33.36328125" style="312" customWidth="1"/>
    <col min="45" max="45" width="18.6328125" style="312" customWidth="1"/>
    <col min="46" max="46" width="20.6328125" style="312" customWidth="1"/>
    <col min="47" max="47" width="33.36328125" style="314" customWidth="1"/>
    <col min="48" max="49" width="7.1796875" style="306" customWidth="1"/>
    <col min="50" max="16384" width="8.7265625" style="306"/>
  </cols>
  <sheetData>
    <row r="1" spans="1:48" s="430" customFormat="1" ht="30" customHeight="1">
      <c r="C1" s="425"/>
      <c r="D1" s="425"/>
      <c r="E1" s="425"/>
      <c r="F1" s="425"/>
      <c r="G1" s="425"/>
      <c r="H1" s="425"/>
      <c r="I1" s="425"/>
      <c r="J1" s="431"/>
      <c r="K1" s="431"/>
      <c r="L1" s="431"/>
      <c r="M1" s="430" t="str">
        <f ca="1">IF(M2=N2+AC2+AJ2,"〇","×")</f>
        <v>〇</v>
      </c>
      <c r="N1" s="431" t="str">
        <f ca="1">IF(N2=O2+Y2,"〇","×")</f>
        <v>〇</v>
      </c>
      <c r="O1" s="431"/>
      <c r="T1" s="431" t="str">
        <f ca="1">IF(T2=U2+X2,"〇","×")</f>
        <v>〇</v>
      </c>
      <c r="U1" s="430" t="str">
        <f ca="1">IF(U2=V2+W2,"〇","×")</f>
        <v>〇</v>
      </c>
      <c r="Y1" s="430" t="str">
        <f ca="1">IF(Y2=AB2+AA2,"〇","×")</f>
        <v>〇</v>
      </c>
      <c r="AK1" s="430" t="str">
        <f>IF(S2+Z2+AG2+AI2=AK2,"〇","×")</f>
        <v>〇</v>
      </c>
      <c r="AP1" s="431"/>
      <c r="AQ1" s="431"/>
      <c r="AR1" s="431"/>
      <c r="AS1" s="431"/>
      <c r="AT1" s="431"/>
      <c r="AU1" s="432"/>
    </row>
    <row r="2" spans="1:48" s="426" customFormat="1" ht="30" customHeight="1" thickBot="1">
      <c r="I2" s="427"/>
      <c r="J2" s="427"/>
      <c r="K2" s="427"/>
      <c r="L2" s="426">
        <f t="shared" ref="L2:AL2" ca="1" si="0">SUM(L9:L39)</f>
        <v>5481040</v>
      </c>
      <c r="M2" s="426">
        <f t="shared" ca="1" si="0"/>
        <v>4953000</v>
      </c>
      <c r="N2" s="426">
        <f t="shared" ca="1" si="0"/>
        <v>2951000</v>
      </c>
      <c r="O2" s="426">
        <f t="shared" ca="1" si="0"/>
        <v>2091000</v>
      </c>
      <c r="P2" s="426">
        <f t="shared" si="0"/>
        <v>0</v>
      </c>
      <c r="Q2" s="426">
        <f t="shared" ca="1" si="0"/>
        <v>997000</v>
      </c>
      <c r="R2" s="426">
        <f t="shared" ca="1" si="0"/>
        <v>2020000</v>
      </c>
      <c r="S2" s="426">
        <f t="shared" si="0"/>
        <v>400000</v>
      </c>
      <c r="T2" s="426">
        <f t="shared" ca="1" si="0"/>
        <v>2617000</v>
      </c>
      <c r="U2" s="426">
        <f t="shared" ca="1" si="0"/>
        <v>2617000</v>
      </c>
      <c r="V2" s="426">
        <f t="shared" ca="1" si="0"/>
        <v>2617000</v>
      </c>
      <c r="W2" s="426">
        <f t="shared" ca="1" si="0"/>
        <v>0</v>
      </c>
      <c r="X2" s="426">
        <f t="shared" ca="1" si="0"/>
        <v>0</v>
      </c>
      <c r="Y2" s="426">
        <f t="shared" ca="1" si="0"/>
        <v>860000</v>
      </c>
      <c r="Z2" s="426">
        <f t="shared" si="0"/>
        <v>200000</v>
      </c>
      <c r="AA2" s="426">
        <f t="shared" ca="1" si="0"/>
        <v>610000</v>
      </c>
      <c r="AB2" s="426">
        <f t="shared" ca="1" si="0"/>
        <v>250000</v>
      </c>
      <c r="AC2" s="426">
        <f t="shared" ca="1" si="0"/>
        <v>1042000</v>
      </c>
      <c r="AD2" s="426">
        <f t="shared" si="0"/>
        <v>0</v>
      </c>
      <c r="AE2" s="426">
        <f t="shared" ca="1" si="0"/>
        <v>282000</v>
      </c>
      <c r="AF2" s="426">
        <f t="shared" ca="1" si="0"/>
        <v>760000</v>
      </c>
      <c r="AG2" s="426">
        <f t="shared" si="0"/>
        <v>0</v>
      </c>
      <c r="AH2" s="426">
        <f t="shared" ca="1" si="0"/>
        <v>1042000</v>
      </c>
      <c r="AI2" s="426">
        <f t="shared" si="0"/>
        <v>0</v>
      </c>
      <c r="AJ2" s="426">
        <f t="shared" ca="1" si="0"/>
        <v>960000</v>
      </c>
      <c r="AK2" s="426">
        <f t="shared" si="0"/>
        <v>600000</v>
      </c>
      <c r="AL2" s="426">
        <f t="shared" ca="1" si="0"/>
        <v>5553000</v>
      </c>
      <c r="AM2" s="427"/>
    </row>
    <row r="3" spans="1:48" ht="30" customHeight="1">
      <c r="A3" s="936" t="s">
        <v>303</v>
      </c>
      <c r="B3" s="938" t="s">
        <v>304</v>
      </c>
      <c r="C3" s="940" t="s">
        <v>430</v>
      </c>
      <c r="D3" s="950" t="s">
        <v>432</v>
      </c>
      <c r="E3" s="958" t="s">
        <v>397</v>
      </c>
      <c r="F3" s="940" t="s">
        <v>431</v>
      </c>
      <c r="G3" s="938" t="s">
        <v>305</v>
      </c>
      <c r="H3" s="953" t="s">
        <v>306</v>
      </c>
      <c r="I3" s="944" t="s">
        <v>307</v>
      </c>
      <c r="J3" s="959"/>
      <c r="K3" s="959"/>
      <c r="L3" s="956" t="s">
        <v>308</v>
      </c>
      <c r="M3" s="933" t="s">
        <v>415</v>
      </c>
      <c r="N3" s="404" t="s">
        <v>416</v>
      </c>
      <c r="O3" s="404"/>
      <c r="P3" s="404"/>
      <c r="Q3" s="404"/>
      <c r="R3" s="404"/>
      <c r="S3" s="404"/>
      <c r="T3" s="404"/>
      <c r="U3" s="404"/>
      <c r="V3" s="404"/>
      <c r="W3" s="404"/>
      <c r="X3" s="404"/>
      <c r="Y3" s="404"/>
      <c r="Z3" s="404"/>
      <c r="AA3" s="404"/>
      <c r="AB3" s="404"/>
      <c r="AC3" s="404"/>
      <c r="AD3" s="404"/>
      <c r="AE3" s="404"/>
      <c r="AF3" s="404"/>
      <c r="AG3" s="404"/>
      <c r="AH3" s="404"/>
      <c r="AI3" s="404"/>
      <c r="AJ3" s="417"/>
      <c r="AK3" s="978" t="s">
        <v>424</v>
      </c>
      <c r="AL3" s="978" t="s">
        <v>433</v>
      </c>
      <c r="AM3" s="940" t="s">
        <v>309</v>
      </c>
      <c r="AN3" s="971" t="s">
        <v>310</v>
      </c>
      <c r="AO3" s="944" t="s">
        <v>402</v>
      </c>
      <c r="AP3" s="945"/>
      <c r="AQ3" s="942" t="s">
        <v>400</v>
      </c>
      <c r="AR3" s="973" t="s">
        <v>311</v>
      </c>
      <c r="AS3" s="991"/>
      <c r="AT3" s="965"/>
      <c r="AU3" s="315"/>
      <c r="AV3" s="315"/>
    </row>
    <row r="4" spans="1:48" ht="30" customHeight="1">
      <c r="A4" s="937"/>
      <c r="B4" s="939"/>
      <c r="C4" s="941"/>
      <c r="D4" s="951"/>
      <c r="E4" s="939"/>
      <c r="F4" s="941"/>
      <c r="G4" s="939"/>
      <c r="H4" s="954"/>
      <c r="I4" s="924"/>
      <c r="J4" s="960"/>
      <c r="K4" s="960"/>
      <c r="L4" s="957"/>
      <c r="M4" s="934"/>
      <c r="N4" s="405" t="s">
        <v>420</v>
      </c>
      <c r="O4" s="405"/>
      <c r="P4" s="405"/>
      <c r="Q4" s="405"/>
      <c r="R4" s="405"/>
      <c r="S4" s="405"/>
      <c r="T4" s="405"/>
      <c r="U4" s="405"/>
      <c r="V4" s="405"/>
      <c r="W4" s="405"/>
      <c r="X4" s="405"/>
      <c r="Y4" s="414"/>
      <c r="Z4" s="405"/>
      <c r="AA4" s="405"/>
      <c r="AB4" s="405"/>
      <c r="AC4" s="967" t="s">
        <v>312</v>
      </c>
      <c r="AD4" s="968"/>
      <c r="AE4" s="968"/>
      <c r="AF4" s="968"/>
      <c r="AG4" s="968"/>
      <c r="AH4" s="969"/>
      <c r="AI4" s="980" t="s">
        <v>425</v>
      </c>
      <c r="AJ4" s="981"/>
      <c r="AK4" s="979"/>
      <c r="AL4" s="979"/>
      <c r="AM4" s="970"/>
      <c r="AN4" s="972"/>
      <c r="AO4" s="924"/>
      <c r="AP4" s="946"/>
      <c r="AQ4" s="943"/>
      <c r="AR4" s="974"/>
      <c r="AS4" s="991"/>
      <c r="AT4" s="966"/>
      <c r="AU4" s="315"/>
      <c r="AV4" s="315"/>
    </row>
    <row r="5" spans="1:48" ht="30" customHeight="1">
      <c r="A5" s="937"/>
      <c r="B5" s="939"/>
      <c r="C5" s="941"/>
      <c r="D5" s="951"/>
      <c r="E5" s="939"/>
      <c r="F5" s="941"/>
      <c r="G5" s="939"/>
      <c r="H5" s="954"/>
      <c r="I5" s="923" t="s">
        <v>399</v>
      </c>
      <c r="J5" s="387"/>
      <c r="K5" s="962" t="s">
        <v>399</v>
      </c>
      <c r="L5" s="957"/>
      <c r="M5" s="934"/>
      <c r="N5" s="928" t="s">
        <v>415</v>
      </c>
      <c r="O5" s="930" t="s">
        <v>417</v>
      </c>
      <c r="P5" s="405"/>
      <c r="Q5" s="405"/>
      <c r="R5" s="405"/>
      <c r="S5" s="405"/>
      <c r="T5" s="405"/>
      <c r="U5" s="405"/>
      <c r="V5" s="405"/>
      <c r="W5" s="405"/>
      <c r="X5" s="405"/>
      <c r="Y5" s="998" t="s">
        <v>434</v>
      </c>
      <c r="Z5" s="403"/>
      <c r="AA5" s="405"/>
      <c r="AB5" s="405"/>
      <c r="AC5" s="986" t="s">
        <v>421</v>
      </c>
      <c r="AD5" s="977" t="s">
        <v>422</v>
      </c>
      <c r="AE5" s="977" t="s">
        <v>423</v>
      </c>
      <c r="AF5" s="977" t="s">
        <v>69</v>
      </c>
      <c r="AG5" s="975" t="s">
        <v>424</v>
      </c>
      <c r="AH5" s="975" t="s">
        <v>426</v>
      </c>
      <c r="AI5" s="984" t="s">
        <v>424</v>
      </c>
      <c r="AJ5" s="982" t="s">
        <v>421</v>
      </c>
      <c r="AK5" s="979"/>
      <c r="AL5" s="979"/>
      <c r="AM5" s="970"/>
      <c r="AN5" s="972"/>
      <c r="AO5" s="924"/>
      <c r="AP5" s="946"/>
      <c r="AQ5" s="943"/>
      <c r="AR5" s="974"/>
      <c r="AS5" s="991"/>
      <c r="AT5" s="966"/>
      <c r="AU5" s="315"/>
      <c r="AV5" s="315"/>
    </row>
    <row r="6" spans="1:48" ht="30" customHeight="1">
      <c r="A6" s="937"/>
      <c r="B6" s="939"/>
      <c r="C6" s="941"/>
      <c r="D6" s="951"/>
      <c r="E6" s="939"/>
      <c r="F6" s="941"/>
      <c r="G6" s="939"/>
      <c r="H6" s="954"/>
      <c r="I6" s="924"/>
      <c r="J6" s="961" t="s">
        <v>209</v>
      </c>
      <c r="K6" s="963"/>
      <c r="L6" s="957"/>
      <c r="M6" s="934"/>
      <c r="N6" s="928"/>
      <c r="O6" s="931"/>
      <c r="P6" s="926" t="s">
        <v>313</v>
      </c>
      <c r="Q6" s="926" t="s">
        <v>314</v>
      </c>
      <c r="R6" s="927" t="s">
        <v>302</v>
      </c>
      <c r="S6" s="992" t="s">
        <v>424</v>
      </c>
      <c r="T6" s="1003" t="s">
        <v>427</v>
      </c>
      <c r="U6" s="316"/>
      <c r="V6" s="316"/>
      <c r="W6" s="316"/>
      <c r="X6" s="415"/>
      <c r="Y6" s="999"/>
      <c r="Z6" s="995" t="s">
        <v>424</v>
      </c>
      <c r="AA6" s="930" t="s">
        <v>315</v>
      </c>
      <c r="AB6" s="930" t="s">
        <v>316</v>
      </c>
      <c r="AC6" s="986"/>
      <c r="AD6" s="977"/>
      <c r="AE6" s="977"/>
      <c r="AF6" s="977"/>
      <c r="AG6" s="976"/>
      <c r="AH6" s="976"/>
      <c r="AI6" s="985"/>
      <c r="AJ6" s="983"/>
      <c r="AK6" s="979"/>
      <c r="AL6" s="979"/>
      <c r="AM6" s="970"/>
      <c r="AN6" s="972"/>
      <c r="AO6" s="925"/>
      <c r="AP6" s="947"/>
      <c r="AQ6" s="943"/>
      <c r="AR6" s="974"/>
      <c r="AS6" s="991"/>
      <c r="AT6" s="966"/>
      <c r="AU6" s="315"/>
      <c r="AV6" s="315"/>
    </row>
    <row r="7" spans="1:48" ht="30" customHeight="1">
      <c r="A7" s="937"/>
      <c r="B7" s="939"/>
      <c r="C7" s="941"/>
      <c r="D7" s="951"/>
      <c r="E7" s="939"/>
      <c r="F7" s="941"/>
      <c r="G7" s="939"/>
      <c r="H7" s="954"/>
      <c r="I7" s="924"/>
      <c r="J7" s="961"/>
      <c r="K7" s="963"/>
      <c r="L7" s="957"/>
      <c r="M7" s="934"/>
      <c r="N7" s="928"/>
      <c r="O7" s="931"/>
      <c r="P7" s="926"/>
      <c r="Q7" s="926"/>
      <c r="R7" s="927"/>
      <c r="S7" s="993"/>
      <c r="T7" s="1004"/>
      <c r="U7" s="988" t="s">
        <v>419</v>
      </c>
      <c r="V7" s="989"/>
      <c r="W7" s="990"/>
      <c r="X7" s="1001" t="s">
        <v>418</v>
      </c>
      <c r="Y7" s="999"/>
      <c r="Z7" s="996"/>
      <c r="AA7" s="931"/>
      <c r="AB7" s="931"/>
      <c r="AC7" s="986"/>
      <c r="AD7" s="977"/>
      <c r="AE7" s="977"/>
      <c r="AF7" s="977"/>
      <c r="AG7" s="976"/>
      <c r="AH7" s="976"/>
      <c r="AI7" s="985"/>
      <c r="AJ7" s="983"/>
      <c r="AK7" s="979"/>
      <c r="AL7" s="979"/>
      <c r="AM7" s="970"/>
      <c r="AN7" s="972"/>
      <c r="AO7" s="948" t="s">
        <v>403</v>
      </c>
      <c r="AP7" s="948" t="s">
        <v>401</v>
      </c>
      <c r="AQ7" s="943"/>
      <c r="AR7" s="974"/>
      <c r="AS7" s="991"/>
      <c r="AT7" s="966"/>
      <c r="AU7" s="315"/>
      <c r="AV7" s="315"/>
    </row>
    <row r="8" spans="1:48" ht="30" customHeight="1">
      <c r="A8" s="937"/>
      <c r="B8" s="939"/>
      <c r="C8" s="941"/>
      <c r="D8" s="952"/>
      <c r="E8" s="939"/>
      <c r="F8" s="941"/>
      <c r="G8" s="939"/>
      <c r="H8" s="955"/>
      <c r="I8" s="925"/>
      <c r="J8" s="346"/>
      <c r="K8" s="964"/>
      <c r="L8" s="957"/>
      <c r="M8" s="935"/>
      <c r="N8" s="929"/>
      <c r="O8" s="932"/>
      <c r="P8" s="926"/>
      <c r="Q8" s="926"/>
      <c r="R8" s="927"/>
      <c r="S8" s="994"/>
      <c r="T8" s="1005"/>
      <c r="U8" s="433"/>
      <c r="V8" s="434" t="s">
        <v>428</v>
      </c>
      <c r="W8" s="435" t="s">
        <v>429</v>
      </c>
      <c r="X8" s="1002"/>
      <c r="Y8" s="1000"/>
      <c r="Z8" s="997"/>
      <c r="AA8" s="932"/>
      <c r="AB8" s="932"/>
      <c r="AC8" s="987"/>
      <c r="AD8" s="977"/>
      <c r="AE8" s="977"/>
      <c r="AF8" s="977"/>
      <c r="AG8" s="976"/>
      <c r="AH8" s="976"/>
      <c r="AI8" s="985"/>
      <c r="AJ8" s="983"/>
      <c r="AK8" s="979"/>
      <c r="AL8" s="979"/>
      <c r="AM8" s="970"/>
      <c r="AN8" s="972"/>
      <c r="AO8" s="949"/>
      <c r="AP8" s="949"/>
      <c r="AQ8" s="943"/>
      <c r="AR8" s="974"/>
      <c r="AS8" s="991"/>
      <c r="AT8" s="966"/>
      <c r="AU8" s="317"/>
      <c r="AV8" s="317"/>
    </row>
    <row r="9" spans="1:48" s="335" customFormat="1" ht="30" customHeight="1">
      <c r="A9" s="355">
        <f>ROW()-8</f>
        <v>1</v>
      </c>
      <c r="B9" s="356" t="str">
        <f>'（別紙１）総括表'!L9</f>
        <v>社会福祉法人　◇◇◇◇</v>
      </c>
      <c r="C9" s="357">
        <f ca="1">IF(OR(D9="",D9=0),"",'（別紙１）総括表'!$AH$5)</f>
        <v>2</v>
      </c>
      <c r="D9" s="356" t="str">
        <f ca="1">IFERROR(VLOOKUP($A9,'（別紙２）申請額一覧'!$B11:$AB11,3,FALSE),"")</f>
        <v>特別養護老人ホーム　△△△△</v>
      </c>
      <c r="E9" s="356" t="str">
        <f ca="1">IFERROR(VLOOKUP($A9,'（別紙２）申請額一覧'!$B11:$AB11,2,FALSE),"")</f>
        <v>123456789</v>
      </c>
      <c r="F9" s="357">
        <f>IFERROR(VLOOKUP($A9,'（別紙２）申請額一覧'!$B11:$AB11,5,FALSE),"")</f>
        <v>1</v>
      </c>
      <c r="G9" s="358" t="str">
        <f ca="1">IFERROR(VLOOKUP($A9,'（別紙２）申請額一覧'!$B11:$AB11,4,FALSE),"")</f>
        <v>養護老人ホーム（定員30人以上）</v>
      </c>
      <c r="H9" s="359">
        <f ca="1">IFERROR(INDIRECT("R⑤個票"&amp;$A9&amp;"！$AG$5"),"")</f>
        <v>40</v>
      </c>
      <c r="I9" s="360" t="str">
        <f ca="1">IFERROR(INDIRECT("R⑤個票"&amp;$A9&amp;"！$AO$128"),"")</f>
        <v>令和5年11月2日</v>
      </c>
      <c r="J9" s="361" t="s">
        <v>209</v>
      </c>
      <c r="K9" s="362" t="str">
        <f ca="1">IFERROR(INDIRECT("R⑤個票"&amp;$A9&amp;"！$AP$128"),"")</f>
        <v>令和5年11月20日</v>
      </c>
      <c r="L9" s="363">
        <f ca="1">IFERROR(INDIRECT("R⑤個票"&amp;$A9&amp;"！$AO$14"),"")</f>
        <v>4869240</v>
      </c>
      <c r="M9" s="418">
        <f ca="1">IFERROR(VLOOKUP($A9,'（別紙２）申請額一覧'!$B11:$AB11,26,FALSE)*1000,"")</f>
        <v>4342000</v>
      </c>
      <c r="N9" s="408">
        <f ca="1">IFERROR(VLOOKUP($A9,'（別紙２）申請額一覧'!$B11:$AB11,16,FALSE)*1000,"")</f>
        <v>2340000</v>
      </c>
      <c r="O9" s="365">
        <f ca="1">IFERROR(VLOOKUP($A9,'（別紙２）申請額一覧'!$B11:$AB11,12,FALSE)*1000,"")</f>
        <v>1480000</v>
      </c>
      <c r="P9" s="421" t="str">
        <f>IFERROR(VLOOKUP($A9,'（別紙２）申請額一覧'!$B11:$AB11,11,FALSE),"")</f>
        <v>希望しない</v>
      </c>
      <c r="Q9" s="422">
        <f ca="1">IFERROR(VLOOKUP($A9,'（別紙２）申請額一覧'!$B11:$AB11,10,FALSE)*1000,"")</f>
        <v>526000</v>
      </c>
      <c r="R9" s="412">
        <f ca="1">IFERROR(VLOOKUP($A9,'（別紙２）申請額一覧'!$B11:$AB11,7,FALSE)*1000,"")</f>
        <v>1480000</v>
      </c>
      <c r="S9" s="364">
        <f>IFERROR(VLOOKUP($A9,'（別紙２）申請額一覧'!$B11:$AB11,8,FALSE)*1000,"")</f>
        <v>0</v>
      </c>
      <c r="T9" s="408">
        <f ca="1">IFERROR(VLOOKUP($A9,'（別紙２）申請額一覧'!$B11:$AB11,9,FALSE)*1000,"")</f>
        <v>2006000</v>
      </c>
      <c r="U9" s="411">
        <f ca="1">IFERROR(V9+W9,0)</f>
        <v>2006000</v>
      </c>
      <c r="V9" s="365">
        <f ca="1">IFERROR(T9-W9-X9,"")</f>
        <v>2006000</v>
      </c>
      <c r="W9" s="366">
        <f ca="1">IFERROR(INDIRECT("R⑤個票"&amp;$A9&amp;"！AO185"),"")</f>
        <v>0</v>
      </c>
      <c r="X9" s="411">
        <f ca="1">IFERROR(INDIRECT("R⑤個票"&amp;$A9&amp;"！AO28"),0)</f>
        <v>0</v>
      </c>
      <c r="Y9" s="411">
        <f ca="1">IFERROR(VLOOKUP($A9,'（別紙２）申請額一覧'!$B11:$AB11,14,FALSE)*1000,"")</f>
        <v>860000</v>
      </c>
      <c r="Z9" s="365">
        <f>IFERROR(VLOOKUP($A9,'（別紙２）申請額一覧'!$B11:$AB11,13,FALSE)*1000,"")</f>
        <v>0</v>
      </c>
      <c r="AA9" s="365">
        <f ca="1">IFERROR(INDIRECT("R⑤個票"&amp;$A9&amp;"！F52"),"")</f>
        <v>610000</v>
      </c>
      <c r="AB9" s="366">
        <f ca="1">IFERROR(INDIRECT("R⑤個票"&amp;$A9&amp;"！F53"),"")</f>
        <v>250000</v>
      </c>
      <c r="AC9" s="365">
        <f ca="1">IFERROR(VLOOKUP($A9,'（別紙２）申請額一覧'!$B11:$AB11,22,FALSE)*1000,"")</f>
        <v>1042000</v>
      </c>
      <c r="AD9" s="421" t="str">
        <f>IFERROR(VLOOKUP($A9,'（別紙２）申請額一覧'!$B11:$AB11,21,FALSE),"")</f>
        <v>希望する</v>
      </c>
      <c r="AE9" s="422">
        <f ca="1">IFERROR(VLOOKUP($A9,'（別紙２）申請額一覧'!$B11:$AB11,20,FALSE)*1000,"")</f>
        <v>282000</v>
      </c>
      <c r="AF9" s="412">
        <f ca="1">IFERROR(VLOOKUP($A9,'（別紙２）申請額一覧'!$B11:$AB11,17,FALSE)*1000,"")</f>
        <v>760000</v>
      </c>
      <c r="AG9" s="412">
        <f>IFERROR(VLOOKUP($A9,'（別紙２）申請額一覧'!$B11:$AB11,18,FALSE)*1000,"")</f>
        <v>0</v>
      </c>
      <c r="AH9" s="350">
        <f ca="1">IFERROR(VLOOKUP($A9,'（別紙２）申請額一覧'!$B11:$AB11,19,FALSE)*1000,"")</f>
        <v>1042000</v>
      </c>
      <c r="AI9" s="412">
        <f>IFERROR(VLOOKUP($A9,'（別紙２）申請額一覧'!$B11:$AB11,23,FALSE)*1000,"")</f>
        <v>0</v>
      </c>
      <c r="AJ9" s="423">
        <f ca="1">IFERROR(VLOOKUP($A9,'（別紙２）申請額一覧'!$B11:$AB11,24,FALSE)*1000,"")</f>
        <v>960000</v>
      </c>
      <c r="AK9" s="419">
        <f>IFERROR(VLOOKUP($A9,'（別紙２）申請額一覧'!$B11:$AB11,25,FALSE)*1000,"")</f>
        <v>0</v>
      </c>
      <c r="AL9" s="429">
        <f ca="1">IFERROR(VLOOKUP($A9,'（別紙２）申請額一覧'!$B11:$AB11,27,FALSE)*1000,"")</f>
        <v>4342000</v>
      </c>
      <c r="AM9" s="428" t="str">
        <f>'（別紙１）総括表'!Q10&amp;'（別紙１）総括表'!S10&amp;'（別紙１）総括表'!T10</f>
        <v>380‐0001</v>
      </c>
      <c r="AN9" s="376" t="str">
        <f>'（別紙１）総括表'!L11</f>
        <v>長野県長野市長野幅下■-△</v>
      </c>
      <c r="AO9" s="380" t="str">
        <f>'（別紙１）総括表'!S14</f>
        <v>総務課</v>
      </c>
      <c r="AP9" s="377" t="str">
        <f>'（別紙１）総括表'!AG14</f>
        <v>長野　次郎</v>
      </c>
      <c r="AQ9" s="378" t="str">
        <f>'（別紙１）総括表'!S12</f>
        <v>080-1111-2222</v>
      </c>
      <c r="AR9" s="379" t="str">
        <f>'（別紙１）総括表'!AG12</f>
        <v>xxxx@xx.or.jp</v>
      </c>
      <c r="AS9" s="333"/>
      <c r="AT9" s="333"/>
      <c r="AU9" s="334"/>
      <c r="AV9" s="334"/>
    </row>
    <row r="10" spans="1:48" s="335" customFormat="1" ht="30" customHeight="1">
      <c r="A10" s="374">
        <f t="shared" ref="A10:A38" si="1">ROW()-8</f>
        <v>2</v>
      </c>
      <c r="B10" s="331" t="str">
        <f ca="1">IF(OR(D10="",D10=0),"",'（別紙１）総括表'!$L$9)</f>
        <v>社会福祉法人　◇◇◇◇</v>
      </c>
      <c r="C10" s="327">
        <f ca="1">IF(OR(D10="",D10=0),"",'（別紙１）総括表'!$AH$5)</f>
        <v>2</v>
      </c>
      <c r="D10" s="331" t="str">
        <f ca="1">IFERROR(VLOOKUP($A10,'（別紙２）申請額一覧'!$B12:$AB12,3,FALSE),"")</f>
        <v>株式会社　〇〇〇</v>
      </c>
      <c r="E10" s="331" t="str">
        <f ca="1">IFERROR(VLOOKUP($A10,'（別紙２）申請額一覧'!$B12:$AB12,2,FALSE),"")</f>
        <v>987654321</v>
      </c>
      <c r="F10" s="327">
        <f>IFERROR(VLOOKUP($A10,'（別紙２）申請額一覧'!$B12:$AB12,5,FALSE),"")</f>
        <v>2</v>
      </c>
      <c r="G10" s="331" t="str">
        <f ca="1">IFERROR(VLOOKUP($A10,'（別紙２）申請額一覧'!$B12:$AB12,4,FALSE),"")</f>
        <v>短期入所生活介護事業所</v>
      </c>
      <c r="H10" s="343">
        <f t="shared" ref="H10:H38" ca="1" si="2">IFERROR(INDIRECT("R⑤個票"&amp;$A10&amp;"！$AG$5"),"")</f>
        <v>20</v>
      </c>
      <c r="I10" s="343" t="str">
        <f t="shared" ref="I10:I38" ca="1" si="3">IFERROR(INDIRECT("R⑤個票"&amp;$A10&amp;"！$AO$128"),"")</f>
        <v>令和5年12月2日</v>
      </c>
      <c r="J10" s="342" t="s">
        <v>398</v>
      </c>
      <c r="K10" s="344" t="str">
        <f t="shared" ref="K10:K38" ca="1" si="4">IFERROR(INDIRECT("R⑤個票"&amp;$A10&amp;"！$AP$128"),"")</f>
        <v>令和5年12月20日</v>
      </c>
      <c r="L10" s="336">
        <f t="shared" ref="L10:L38" ca="1" si="5">IFERROR(INDIRECT("R⑤個票"&amp;$A10&amp;"！$AO$14"),"")</f>
        <v>611800</v>
      </c>
      <c r="M10" s="419">
        <f ca="1">IFERROR(VLOOKUP($A10,'（別紙２）申請額一覧'!$B12:$AB12,26,FALSE)*1000,"")</f>
        <v>611000</v>
      </c>
      <c r="N10" s="409">
        <f ca="1">IFERROR(VLOOKUP($A10,'（別紙２）申請額一覧'!$B12:$AB12,16,FALSE)*1000,"")</f>
        <v>611000</v>
      </c>
      <c r="O10" s="351">
        <f ca="1">IFERROR(VLOOKUP($A10,'（別紙２）申請額一覧'!$B12:$AB12,12,FALSE)*1000,"")</f>
        <v>611000</v>
      </c>
      <c r="P10" s="421" t="str">
        <f>IFERROR(VLOOKUP($A10,'（別紙２）申請額一覧'!$B12:$AB12,11,FALSE),"")</f>
        <v>希望する</v>
      </c>
      <c r="Q10" s="422">
        <f ca="1">IFERROR(VLOOKUP($A10,'（別紙２）申請額一覧'!$B12:$AB12,10,FALSE)*1000,"")</f>
        <v>471000</v>
      </c>
      <c r="R10" s="412">
        <f ca="1">IFERROR(VLOOKUP($A10,'（別紙２）申請額一覧'!$B12:$AB12,7,FALSE)*1000,"")</f>
        <v>540000</v>
      </c>
      <c r="S10" s="350">
        <f>IFERROR(VLOOKUP($A10,'（別紙２）申請額一覧'!$B12:$AB12,8,FALSE)*1000,"")</f>
        <v>400000</v>
      </c>
      <c r="T10" s="409">
        <f ca="1">IFERROR(VLOOKUP($A10,'（別紙２）申請額一覧'!$B12:$AB12,9,FALSE)*1000,"")</f>
        <v>611000</v>
      </c>
      <c r="U10" s="412">
        <f t="shared" ref="U10:U38" ca="1" si="6">IFERROR(V10+W10,0)</f>
        <v>611000</v>
      </c>
      <c r="V10" s="351">
        <f t="shared" ref="V10:V38" ca="1" si="7">IFERROR(T10-W10-X10,"")</f>
        <v>611000</v>
      </c>
      <c r="W10" s="352">
        <f ca="1">IFERROR(INDIRECT("R⑤個票"&amp;$A10&amp;"！AO185"),"")</f>
        <v>0</v>
      </c>
      <c r="X10" s="412">
        <f t="shared" ref="X10:X38" ca="1" si="8">IFERROR(INDIRECT("R⑤個票"&amp;$A10&amp;"！AO28"),0)</f>
        <v>0</v>
      </c>
      <c r="Y10" s="412">
        <f ca="1">IFERROR(VLOOKUP($A10,'（別紙２）申請額一覧'!$B12:$AB12,14,FALSE)*1000,"")</f>
        <v>0</v>
      </c>
      <c r="Z10" s="351">
        <f>IFERROR(VLOOKUP($A10,'（別紙２）申請額一覧'!$B12:$AB12,13,FALSE)*1000,"")</f>
        <v>200000</v>
      </c>
      <c r="AA10" s="351">
        <f t="shared" ref="AA10:AA38" ca="1" si="9">IFERROR(INDIRECT("R⑤個票"&amp;$A10&amp;"！F52"),"")</f>
        <v>0</v>
      </c>
      <c r="AB10" s="352">
        <f t="shared" ref="AB10:AB38" ca="1" si="10">IFERROR(INDIRECT("R⑤個票"&amp;$A10&amp;"！F53"),"")</f>
        <v>0</v>
      </c>
      <c r="AC10" s="351">
        <f ca="1">IFERROR(VLOOKUP($A10,'（別紙２）申請額一覧'!$B12:$AB12,22,FALSE)*1000,"")</f>
        <v>0</v>
      </c>
      <c r="AD10" s="421">
        <f>IFERROR(VLOOKUP($A10,'（別紙２）申請額一覧'!$B12:$AB12,21,FALSE),"")</f>
        <v>0</v>
      </c>
      <c r="AE10" s="422" t="str">
        <f ca="1">IFERROR(VLOOKUP($A10,'（別紙２）申請額一覧'!$B12:$AB12,20,FALSE)*1000,"")</f>
        <v/>
      </c>
      <c r="AF10" s="412">
        <f ca="1">IFERROR(VLOOKUP($A10,'（別紙２）申請額一覧'!$B12:$AB12,17,FALSE)*1000,"")</f>
        <v>0</v>
      </c>
      <c r="AG10" s="350">
        <f>IFERROR(VLOOKUP($A10,'（別紙２）申請額一覧'!$B12:$AB12,18,FALSE)*1000,"")</f>
        <v>0</v>
      </c>
      <c r="AH10" s="350">
        <f ca="1">IFERROR(VLOOKUP($A10,'（別紙２）申請額一覧'!$B12:$AB12,19,FALSE)*1000,"")</f>
        <v>0</v>
      </c>
      <c r="AI10" s="412">
        <f>IFERROR(VLOOKUP($A10,'（別紙２）申請額一覧'!$B12:$AB12,23,FALSE)*1000,"")</f>
        <v>0</v>
      </c>
      <c r="AJ10" s="423">
        <f ca="1">IFERROR(VLOOKUP($A10,'（別紙２）申請額一覧'!$B12:$AB12,24,FALSE)*1000,"")</f>
        <v>0</v>
      </c>
      <c r="AK10" s="419">
        <f>IFERROR(VLOOKUP($A10,'（別紙２）申請額一覧'!$B12:$AB12,25,FALSE)*1000,"")</f>
        <v>600000</v>
      </c>
      <c r="AL10" s="419">
        <f ca="1">IFERROR(VLOOKUP($A10,'（別紙２）申請額一覧'!$B12:$AB12,27,FALSE)*1000,"")</f>
        <v>1211000</v>
      </c>
      <c r="AM10" s="341"/>
      <c r="AN10" s="385"/>
      <c r="AO10" s="381"/>
      <c r="AP10" s="340"/>
      <c r="AQ10" s="381"/>
      <c r="AR10" s="382"/>
      <c r="AS10" s="333"/>
      <c r="AT10" s="333"/>
      <c r="AU10" s="375"/>
    </row>
    <row r="11" spans="1:48" s="335" customFormat="1" ht="30" customHeight="1">
      <c r="A11" s="374">
        <f t="shared" si="1"/>
        <v>3</v>
      </c>
      <c r="B11" s="331" t="str">
        <f ca="1">IF(OR(D11="",D11=0),"",'（別紙１）総括表'!$L$9)</f>
        <v/>
      </c>
      <c r="C11" s="328" t="str">
        <f ca="1">IF(OR(D11="",D11=0),"",'（別紙１）総括表'!$AH$5)</f>
        <v/>
      </c>
      <c r="D11" s="331">
        <f ca="1">IFERROR(VLOOKUP($A11,'（別紙２）申請額一覧'!$B13:$AB13,3,FALSE),"")</f>
        <v>0</v>
      </c>
      <c r="E11" s="331">
        <f ca="1">IFERROR(VLOOKUP($A11,'（別紙２）申請額一覧'!$B13:$AB13,2,FALSE),"")</f>
        <v>0</v>
      </c>
      <c r="F11" s="328">
        <f>IFERROR(VLOOKUP($A11,'（別紙２）申請額一覧'!$B13:$AB13,5,FALSE),"")</f>
        <v>0</v>
      </c>
      <c r="G11" s="331">
        <f ca="1">IFERROR(VLOOKUP($A11,'（別紙２）申請額一覧'!$B13:$AB13,4,FALSE),"")</f>
        <v>0</v>
      </c>
      <c r="H11" s="344">
        <f t="shared" ca="1" si="2"/>
        <v>0</v>
      </c>
      <c r="I11" s="343" t="str">
        <f t="shared" ca="1" si="3"/>
        <v/>
      </c>
      <c r="J11" s="342" t="s">
        <v>398</v>
      </c>
      <c r="K11" s="344" t="str">
        <f t="shared" ca="1" si="4"/>
        <v/>
      </c>
      <c r="L11" s="336">
        <f t="shared" ca="1" si="5"/>
        <v>0</v>
      </c>
      <c r="M11" s="419">
        <f ca="1">IFERROR(VLOOKUP($A11,'（別紙２）申請額一覧'!$B13:$AB13,26,FALSE)*1000,"")</f>
        <v>0</v>
      </c>
      <c r="N11" s="409">
        <f ca="1">IFERROR(VLOOKUP($A11,'（別紙２）申請額一覧'!$B13:$AB13,16,FALSE)*1000,"")</f>
        <v>0</v>
      </c>
      <c r="O11" s="351">
        <f ca="1">IFERROR(VLOOKUP($A11,'（別紙２）申請額一覧'!$B13:$AB13,12,FALSE)*1000,"")</f>
        <v>0</v>
      </c>
      <c r="P11" s="421">
        <f>IFERROR(VLOOKUP($A11,'（別紙２）申請額一覧'!$B13:$AB13,11,FALSE),"")</f>
        <v>0</v>
      </c>
      <c r="Q11" s="422" t="str">
        <f ca="1">IFERROR(VLOOKUP($A11,'（別紙２）申請額一覧'!$B13:$AB13,10,FALSE)*1000,"")</f>
        <v/>
      </c>
      <c r="R11" s="412">
        <f ca="1">IFERROR(VLOOKUP($A11,'（別紙２）申請額一覧'!$B13:$AB13,7,FALSE)*1000,"")</f>
        <v>0</v>
      </c>
      <c r="S11" s="350">
        <f>IFERROR(VLOOKUP($A11,'（別紙２）申請額一覧'!$B13:$AB13,8,FALSE)*1000,"")</f>
        <v>0</v>
      </c>
      <c r="T11" s="409">
        <f ca="1">IFERROR(VLOOKUP($A11,'（別紙２）申請額一覧'!$B13:$AB13,9,FALSE)*1000,"")</f>
        <v>0</v>
      </c>
      <c r="U11" s="412">
        <f t="shared" ca="1" si="6"/>
        <v>0</v>
      </c>
      <c r="V11" s="351">
        <f t="shared" ca="1" si="7"/>
        <v>0</v>
      </c>
      <c r="W11" s="352">
        <f t="shared" ref="W11:W38" ca="1" si="11">IFERROR(INDIRECT("R⑤個票"&amp;$A11&amp;"！AO185"),"")</f>
        <v>0</v>
      </c>
      <c r="X11" s="412">
        <f t="shared" ca="1" si="8"/>
        <v>0</v>
      </c>
      <c r="Y11" s="412">
        <f ca="1">IFERROR(VLOOKUP($A11,'（別紙２）申請額一覧'!$B13:$AB13,14,FALSE)*1000,"")</f>
        <v>0</v>
      </c>
      <c r="Z11" s="351">
        <f>IFERROR(VLOOKUP($A11,'（別紙２）申請額一覧'!$B13:$AB13,13,FALSE)*1000,"")</f>
        <v>0</v>
      </c>
      <c r="AA11" s="351">
        <f t="shared" ca="1" si="9"/>
        <v>0</v>
      </c>
      <c r="AB11" s="352">
        <f t="shared" ca="1" si="10"/>
        <v>0</v>
      </c>
      <c r="AC11" s="351">
        <f ca="1">IFERROR(VLOOKUP($A11,'（別紙２）申請額一覧'!$B13:$AB13,22,FALSE)*1000,"")</f>
        <v>0</v>
      </c>
      <c r="AD11" s="421">
        <f>IFERROR(VLOOKUP($A11,'（別紙２）申請額一覧'!$B13:$AB13,21,FALSE),"")</f>
        <v>0</v>
      </c>
      <c r="AE11" s="422" t="str">
        <f ca="1">IFERROR(VLOOKUP($A11,'（別紙２）申請額一覧'!$B13:$AB13,20,FALSE)*1000,"")</f>
        <v/>
      </c>
      <c r="AF11" s="412">
        <f ca="1">IFERROR(VLOOKUP($A11,'（別紙２）申請額一覧'!$B13:$AB13,17,FALSE)*1000,"")</f>
        <v>0</v>
      </c>
      <c r="AG11" s="350">
        <f>IFERROR(VLOOKUP($A11,'（別紙２）申請額一覧'!$B13:$AB13,18,FALSE)*1000,"")</f>
        <v>0</v>
      </c>
      <c r="AH11" s="350">
        <f ca="1">IFERROR(VLOOKUP($A11,'（別紙２）申請額一覧'!$B13:$AB13,19,FALSE)*1000,"")</f>
        <v>0</v>
      </c>
      <c r="AI11" s="412">
        <f>IFERROR(VLOOKUP($A11,'（別紙２）申請額一覧'!$B13:$AB13,23,FALSE)*1000,"")</f>
        <v>0</v>
      </c>
      <c r="AJ11" s="423">
        <f ca="1">IFERROR(VLOOKUP($A11,'（別紙２）申請額一覧'!$B13:$AB13,24,FALSE)*1000,"")</f>
        <v>0</v>
      </c>
      <c r="AK11" s="419">
        <f>IFERROR(VLOOKUP($A11,'（別紙２）申請額一覧'!$B13:$AB13,25,FALSE)*1000,"")</f>
        <v>0</v>
      </c>
      <c r="AL11" s="419">
        <f ca="1">IFERROR(VLOOKUP($A11,'（別紙２）申請額一覧'!$B13:$AB13,27,FALSE)*1000,"")</f>
        <v>0</v>
      </c>
      <c r="AM11" s="341"/>
      <c r="AN11" s="385"/>
      <c r="AO11" s="381"/>
      <c r="AP11" s="340"/>
      <c r="AQ11" s="381"/>
      <c r="AR11" s="382"/>
      <c r="AS11" s="333"/>
      <c r="AT11" s="333"/>
      <c r="AU11" s="375"/>
    </row>
    <row r="12" spans="1:48" s="335" customFormat="1" ht="30" customHeight="1">
      <c r="A12" s="374">
        <f t="shared" si="1"/>
        <v>4</v>
      </c>
      <c r="B12" s="331" t="str">
        <f ca="1">IF(OR(D12="",D12=0),"",'（別紙１）総括表'!$L$9)</f>
        <v/>
      </c>
      <c r="C12" s="327" t="str">
        <f ca="1">IF(OR(D12="",D12=0),"",'（別紙１）総括表'!$AH$5)</f>
        <v/>
      </c>
      <c r="D12" s="331" t="str">
        <f ca="1">IFERROR(VLOOKUP($A12,'（別紙２）申請額一覧'!$B14:$AB14,3,FALSE),"")</f>
        <v/>
      </c>
      <c r="E12" s="331" t="str">
        <f ca="1">IFERROR(VLOOKUP($A12,'（別紙２）申請額一覧'!$B14:$AB14,2,FALSE),"")</f>
        <v/>
      </c>
      <c r="F12" s="327">
        <f>IFERROR(VLOOKUP($A12,'（別紙２）申請額一覧'!$B14:$AB14,5,FALSE),"")</f>
        <v>0</v>
      </c>
      <c r="G12" s="331" t="str">
        <f ca="1">IFERROR(VLOOKUP($A12,'（別紙２）申請額一覧'!$B14:$AB14,4,FALSE),"")</f>
        <v/>
      </c>
      <c r="H12" s="343" t="str">
        <f t="shared" ca="1" si="2"/>
        <v/>
      </c>
      <c r="I12" s="343" t="str">
        <f t="shared" ca="1" si="3"/>
        <v/>
      </c>
      <c r="J12" s="342" t="s">
        <v>398</v>
      </c>
      <c r="K12" s="344" t="str">
        <f t="shared" ca="1" si="4"/>
        <v/>
      </c>
      <c r="L12" s="336" t="str">
        <f t="shared" ca="1" si="5"/>
        <v/>
      </c>
      <c r="M12" s="419">
        <f ca="1">IFERROR(VLOOKUP($A12,'（別紙２）申請額一覧'!$B14:$AB14,26,FALSE)*1000,"")</f>
        <v>0</v>
      </c>
      <c r="N12" s="409">
        <f ca="1">IFERROR(VLOOKUP($A12,'（別紙２）申請額一覧'!$B14:$AB14,16,FALSE)*1000,"")</f>
        <v>0</v>
      </c>
      <c r="O12" s="351" t="str">
        <f ca="1">IFERROR(VLOOKUP($A12,'（別紙２）申請額一覧'!$B14:$AB14,12,FALSE)*1000,"")</f>
        <v/>
      </c>
      <c r="P12" s="421">
        <f>IFERROR(VLOOKUP($A12,'（別紙２）申請額一覧'!$B14:$AB14,11,FALSE),"")</f>
        <v>0</v>
      </c>
      <c r="Q12" s="422" t="str">
        <f ca="1">IFERROR(VLOOKUP($A12,'（別紙２）申請額一覧'!$B14:$AB14,10,FALSE)*1000,"")</f>
        <v/>
      </c>
      <c r="R12" s="412" t="str">
        <f ca="1">IFERROR(VLOOKUP($A12,'（別紙２）申請額一覧'!$B14:$AB14,7,FALSE)*1000,"")</f>
        <v/>
      </c>
      <c r="S12" s="350">
        <f>IFERROR(VLOOKUP($A12,'（別紙２）申請額一覧'!$B14:$AB14,8,FALSE)*1000,"")</f>
        <v>0</v>
      </c>
      <c r="T12" s="409" t="str">
        <f ca="1">IFERROR(VLOOKUP($A12,'（別紙２）申請額一覧'!$B14:$AB14,9,FALSE)*1000,"")</f>
        <v/>
      </c>
      <c r="U12" s="412">
        <f t="shared" ca="1" si="6"/>
        <v>0</v>
      </c>
      <c r="V12" s="351" t="str">
        <f t="shared" ca="1" si="7"/>
        <v/>
      </c>
      <c r="W12" s="352" t="str">
        <f t="shared" ca="1" si="11"/>
        <v/>
      </c>
      <c r="X12" s="412">
        <f t="shared" ca="1" si="8"/>
        <v>0</v>
      </c>
      <c r="Y12" s="412" t="str">
        <f ca="1">IFERROR(VLOOKUP($A12,'（別紙２）申請額一覧'!$B14:$AB14,14,FALSE)*1000,"")</f>
        <v/>
      </c>
      <c r="Z12" s="351">
        <f>IFERROR(VLOOKUP($A12,'（別紙２）申請額一覧'!$B14:$AB14,13,FALSE)*1000,"")</f>
        <v>0</v>
      </c>
      <c r="AA12" s="351" t="str">
        <f t="shared" ca="1" si="9"/>
        <v/>
      </c>
      <c r="AB12" s="352" t="str">
        <f t="shared" ca="1" si="10"/>
        <v/>
      </c>
      <c r="AC12" s="351" t="str">
        <f ca="1">IFERROR(VLOOKUP($A12,'（別紙２）申請額一覧'!$B14:$AB14,22,FALSE)*1000,"")</f>
        <v/>
      </c>
      <c r="AD12" s="421">
        <f>IFERROR(VLOOKUP($A12,'（別紙２）申請額一覧'!$B14:$AB14,21,FALSE),"")</f>
        <v>0</v>
      </c>
      <c r="AE12" s="422" t="str">
        <f ca="1">IFERROR(VLOOKUP($A12,'（別紙２）申請額一覧'!$B14:$AB14,20,FALSE)*1000,"")</f>
        <v/>
      </c>
      <c r="AF12" s="412" t="str">
        <f ca="1">IFERROR(VLOOKUP($A12,'（別紙２）申請額一覧'!$B14:$AB14,17,FALSE)*1000,"")</f>
        <v/>
      </c>
      <c r="AG12" s="350">
        <f>IFERROR(VLOOKUP($A12,'（別紙２）申請額一覧'!$B14:$AB14,18,FALSE)*1000,"")</f>
        <v>0</v>
      </c>
      <c r="AH12" s="350" t="str">
        <f ca="1">IFERROR(VLOOKUP($A12,'（別紙２）申請額一覧'!$B14:$AB14,19,FALSE)*1000,"")</f>
        <v/>
      </c>
      <c r="AI12" s="412">
        <f>IFERROR(VLOOKUP($A12,'（別紙２）申請額一覧'!$B14:$AB14,23,FALSE)*1000,"")</f>
        <v>0</v>
      </c>
      <c r="AJ12" s="423" t="str">
        <f ca="1">IFERROR(VLOOKUP($A12,'（別紙２）申請額一覧'!$B14:$AB14,24,FALSE)*1000,"")</f>
        <v/>
      </c>
      <c r="AK12" s="419">
        <f>IFERROR(VLOOKUP($A12,'（別紙２）申請額一覧'!$B14:$AB14,25,FALSE)*1000,"")</f>
        <v>0</v>
      </c>
      <c r="AL12" s="419">
        <f ca="1">IFERROR(VLOOKUP($A12,'（別紙２）申請額一覧'!$B14:$AB14,27,FALSE)*1000,"")</f>
        <v>0</v>
      </c>
      <c r="AM12" s="341"/>
      <c r="AN12" s="385"/>
      <c r="AO12" s="381"/>
      <c r="AP12" s="340"/>
      <c r="AQ12" s="381"/>
      <c r="AR12" s="382"/>
      <c r="AS12" s="333"/>
      <c r="AT12" s="333"/>
      <c r="AU12" s="375"/>
    </row>
    <row r="13" spans="1:48" s="335" customFormat="1" ht="30" customHeight="1">
      <c r="A13" s="374">
        <f t="shared" si="1"/>
        <v>5</v>
      </c>
      <c r="B13" s="331" t="str">
        <f ca="1">IF(OR(D13="",D13=0),"",'（別紙１）総括表'!$L$9)</f>
        <v/>
      </c>
      <c r="C13" s="327" t="str">
        <f ca="1">IF(OR(D13="",D13=0),"",'（別紙１）総括表'!$AH$5)</f>
        <v/>
      </c>
      <c r="D13" s="331" t="str">
        <f ca="1">IFERROR(VLOOKUP($A13,'（別紙２）申請額一覧'!$B15:$AB15,3,FALSE),"")</f>
        <v/>
      </c>
      <c r="E13" s="331" t="str">
        <f ca="1">IFERROR(VLOOKUP($A13,'（別紙２）申請額一覧'!$B15:$AB15,2,FALSE),"")</f>
        <v/>
      </c>
      <c r="F13" s="327">
        <f>IFERROR(VLOOKUP($A13,'（別紙２）申請額一覧'!$B15:$AB15,5,FALSE),"")</f>
        <v>0</v>
      </c>
      <c r="G13" s="331" t="str">
        <f ca="1">IFERROR(VLOOKUP($A13,'（別紙２）申請額一覧'!$B15:$AB15,4,FALSE),"")</f>
        <v/>
      </c>
      <c r="H13" s="343" t="str">
        <f t="shared" ca="1" si="2"/>
        <v/>
      </c>
      <c r="I13" s="343" t="str">
        <f t="shared" ca="1" si="3"/>
        <v/>
      </c>
      <c r="J13" s="342" t="s">
        <v>398</v>
      </c>
      <c r="K13" s="344" t="str">
        <f t="shared" ca="1" si="4"/>
        <v/>
      </c>
      <c r="L13" s="336" t="str">
        <f t="shared" ca="1" si="5"/>
        <v/>
      </c>
      <c r="M13" s="419">
        <f ca="1">IFERROR(VLOOKUP($A13,'（別紙２）申請額一覧'!$B15:$AB15,26,FALSE)*1000,"")</f>
        <v>0</v>
      </c>
      <c r="N13" s="409">
        <f ca="1">IFERROR(VLOOKUP($A13,'（別紙２）申請額一覧'!$B15:$AB15,16,FALSE)*1000,"")</f>
        <v>0</v>
      </c>
      <c r="O13" s="351" t="str">
        <f ca="1">IFERROR(VLOOKUP($A13,'（別紙２）申請額一覧'!$B15:$AB15,12,FALSE)*1000,"")</f>
        <v/>
      </c>
      <c r="P13" s="421">
        <f>IFERROR(VLOOKUP($A13,'（別紙２）申請額一覧'!$B15:$AB15,11,FALSE),"")</f>
        <v>0</v>
      </c>
      <c r="Q13" s="422" t="str">
        <f ca="1">IFERROR(VLOOKUP($A13,'（別紙２）申請額一覧'!$B15:$AB15,10,FALSE)*1000,"")</f>
        <v/>
      </c>
      <c r="R13" s="412" t="str">
        <f ca="1">IFERROR(VLOOKUP($A13,'（別紙２）申請額一覧'!$B15:$AB15,7,FALSE)*1000,"")</f>
        <v/>
      </c>
      <c r="S13" s="350">
        <f>IFERROR(VLOOKUP($A13,'（別紙２）申請額一覧'!$B15:$AB15,8,FALSE)*1000,"")</f>
        <v>0</v>
      </c>
      <c r="T13" s="409" t="str">
        <f ca="1">IFERROR(VLOOKUP($A13,'（別紙２）申請額一覧'!$B15:$AB15,9,FALSE)*1000,"")</f>
        <v/>
      </c>
      <c r="U13" s="412">
        <f t="shared" ca="1" si="6"/>
        <v>0</v>
      </c>
      <c r="V13" s="351" t="str">
        <f t="shared" ca="1" si="7"/>
        <v/>
      </c>
      <c r="W13" s="352" t="str">
        <f ca="1">IFERROR(INDIRECT("R⑤個票"&amp;$A13&amp;"！AO185"),"")</f>
        <v/>
      </c>
      <c r="X13" s="412">
        <f t="shared" ca="1" si="8"/>
        <v>0</v>
      </c>
      <c r="Y13" s="412" t="str">
        <f ca="1">IFERROR(VLOOKUP($A13,'（別紙２）申請額一覧'!$B15:$AB15,14,FALSE)*1000,"")</f>
        <v/>
      </c>
      <c r="Z13" s="351">
        <f>IFERROR(VLOOKUP($A13,'（別紙２）申請額一覧'!$B15:$AB15,13,FALSE)*1000,"")</f>
        <v>0</v>
      </c>
      <c r="AA13" s="351" t="str">
        <f t="shared" ca="1" si="9"/>
        <v/>
      </c>
      <c r="AB13" s="352" t="str">
        <f t="shared" ca="1" si="10"/>
        <v/>
      </c>
      <c r="AC13" s="351" t="str">
        <f ca="1">IFERROR(VLOOKUP($A13,'（別紙２）申請額一覧'!$B15:$AB15,22,FALSE)*1000,"")</f>
        <v/>
      </c>
      <c r="AD13" s="421">
        <f>IFERROR(VLOOKUP($A13,'（別紙２）申請額一覧'!$B15:$AB15,21,FALSE),"")</f>
        <v>0</v>
      </c>
      <c r="AE13" s="422" t="str">
        <f ca="1">IFERROR(VLOOKUP($A13,'（別紙２）申請額一覧'!$B15:$AB15,20,FALSE)*1000,"")</f>
        <v/>
      </c>
      <c r="AF13" s="412" t="str">
        <f ca="1">IFERROR(VLOOKUP($A13,'（別紙２）申請額一覧'!$B15:$AB15,17,FALSE)*1000,"")</f>
        <v/>
      </c>
      <c r="AG13" s="350">
        <f>IFERROR(VLOOKUP($A13,'（別紙２）申請額一覧'!$B15:$AB15,18,FALSE)*1000,"")</f>
        <v>0</v>
      </c>
      <c r="AH13" s="350" t="str">
        <f ca="1">IFERROR(VLOOKUP($A13,'（別紙２）申請額一覧'!$B15:$AB15,19,FALSE)*1000,"")</f>
        <v/>
      </c>
      <c r="AI13" s="412">
        <f>IFERROR(VLOOKUP($A13,'（別紙２）申請額一覧'!$B15:$AB15,23,FALSE)*1000,"")</f>
        <v>0</v>
      </c>
      <c r="AJ13" s="423" t="str">
        <f ca="1">IFERROR(VLOOKUP($A13,'（別紙２）申請額一覧'!$B15:$AB15,24,FALSE)*1000,"")</f>
        <v/>
      </c>
      <c r="AK13" s="419">
        <f>IFERROR(VLOOKUP($A13,'（別紙２）申請額一覧'!$B15:$AB15,25,FALSE)*1000,"")</f>
        <v>0</v>
      </c>
      <c r="AL13" s="419">
        <f ca="1">IFERROR(VLOOKUP($A13,'（別紙２）申請額一覧'!$B15:$AB15,27,FALSE)*1000,"")</f>
        <v>0</v>
      </c>
      <c r="AM13" s="341"/>
      <c r="AN13" s="385"/>
      <c r="AO13" s="381"/>
      <c r="AP13" s="340"/>
      <c r="AQ13" s="381"/>
      <c r="AR13" s="382"/>
      <c r="AS13" s="333"/>
      <c r="AT13" s="333"/>
      <c r="AU13" s="375"/>
    </row>
    <row r="14" spans="1:48" s="335" customFormat="1" ht="30" customHeight="1">
      <c r="A14" s="374">
        <f t="shared" si="1"/>
        <v>6</v>
      </c>
      <c r="B14" s="331" t="str">
        <f ca="1">IF(OR(D14="",D14=0),"",'（別紙１）総括表'!$L$9)</f>
        <v/>
      </c>
      <c r="C14" s="328" t="str">
        <f ca="1">IF(OR(D14="",D14=0),"",'（別紙１）総括表'!$AH$5)</f>
        <v/>
      </c>
      <c r="D14" s="331" t="str">
        <f ca="1">IFERROR(VLOOKUP($A14,'（別紙２）申請額一覧'!$B16:$AB16,3,FALSE),"")</f>
        <v/>
      </c>
      <c r="E14" s="331" t="str">
        <f ca="1">IFERROR(VLOOKUP($A14,'（別紙２）申請額一覧'!$B16:$AB16,2,FALSE),"")</f>
        <v/>
      </c>
      <c r="F14" s="328">
        <f>IFERROR(VLOOKUP($A14,'（別紙２）申請額一覧'!$B16:$AB16,5,FALSE),"")</f>
        <v>0</v>
      </c>
      <c r="G14" s="331" t="str">
        <f ca="1">IFERROR(VLOOKUP($A14,'（別紙２）申請額一覧'!$B16:$AB16,4,FALSE),"")</f>
        <v/>
      </c>
      <c r="H14" s="344" t="str">
        <f t="shared" ca="1" si="2"/>
        <v/>
      </c>
      <c r="I14" s="343" t="str">
        <f t="shared" ca="1" si="3"/>
        <v/>
      </c>
      <c r="J14" s="342" t="s">
        <v>398</v>
      </c>
      <c r="K14" s="344" t="str">
        <f t="shared" ca="1" si="4"/>
        <v/>
      </c>
      <c r="L14" s="336" t="str">
        <f t="shared" ca="1" si="5"/>
        <v/>
      </c>
      <c r="M14" s="419">
        <f ca="1">IFERROR(VLOOKUP($A14,'（別紙２）申請額一覧'!$B16:$AB16,26,FALSE)*1000,"")</f>
        <v>0</v>
      </c>
      <c r="N14" s="409">
        <f ca="1">IFERROR(VLOOKUP($A14,'（別紙２）申請額一覧'!$B16:$AB16,16,FALSE)*1000,"")</f>
        <v>0</v>
      </c>
      <c r="O14" s="351" t="str">
        <f ca="1">IFERROR(VLOOKUP($A14,'（別紙２）申請額一覧'!$B16:$AB16,12,FALSE)*1000,"")</f>
        <v/>
      </c>
      <c r="P14" s="421">
        <f>IFERROR(VLOOKUP($A14,'（別紙２）申請額一覧'!$B16:$AB16,11,FALSE),"")</f>
        <v>0</v>
      </c>
      <c r="Q14" s="422" t="str">
        <f ca="1">IFERROR(VLOOKUP($A14,'（別紙２）申請額一覧'!$B16:$AB16,10,FALSE)*1000,"")</f>
        <v/>
      </c>
      <c r="R14" s="412" t="str">
        <f ca="1">IFERROR(VLOOKUP($A14,'（別紙２）申請額一覧'!$B16:$AB16,7,FALSE)*1000,"")</f>
        <v/>
      </c>
      <c r="S14" s="350">
        <f>IFERROR(VLOOKUP($A14,'（別紙２）申請額一覧'!$B16:$AB16,8,FALSE)*1000,"")</f>
        <v>0</v>
      </c>
      <c r="T14" s="409" t="str">
        <f ca="1">IFERROR(VLOOKUP($A14,'（別紙２）申請額一覧'!$B16:$AB16,9,FALSE)*1000,"")</f>
        <v/>
      </c>
      <c r="U14" s="412">
        <f t="shared" ca="1" si="6"/>
        <v>0</v>
      </c>
      <c r="V14" s="351" t="str">
        <f t="shared" ca="1" si="7"/>
        <v/>
      </c>
      <c r="W14" s="352" t="str">
        <f t="shared" ca="1" si="11"/>
        <v/>
      </c>
      <c r="X14" s="412">
        <f t="shared" ca="1" si="8"/>
        <v>0</v>
      </c>
      <c r="Y14" s="412" t="str">
        <f ca="1">IFERROR(VLOOKUP($A14,'（別紙２）申請額一覧'!$B16:$AB16,14,FALSE)*1000,"")</f>
        <v/>
      </c>
      <c r="Z14" s="351">
        <f>IFERROR(VLOOKUP($A14,'（別紙２）申請額一覧'!$B16:$AB16,13,FALSE)*1000,"")</f>
        <v>0</v>
      </c>
      <c r="AA14" s="351" t="str">
        <f t="shared" ca="1" si="9"/>
        <v/>
      </c>
      <c r="AB14" s="352" t="str">
        <f t="shared" ca="1" si="10"/>
        <v/>
      </c>
      <c r="AC14" s="351" t="str">
        <f ca="1">IFERROR(VLOOKUP($A14,'（別紙２）申請額一覧'!$B16:$AB16,22,FALSE)*1000,"")</f>
        <v/>
      </c>
      <c r="AD14" s="421">
        <f>IFERROR(VLOOKUP($A14,'（別紙２）申請額一覧'!$B16:$AB16,21,FALSE),"")</f>
        <v>0</v>
      </c>
      <c r="AE14" s="422" t="str">
        <f ca="1">IFERROR(VLOOKUP($A14,'（別紙２）申請額一覧'!$B16:$AB16,20,FALSE)*1000,"")</f>
        <v/>
      </c>
      <c r="AF14" s="412" t="str">
        <f ca="1">IFERROR(VLOOKUP($A14,'（別紙２）申請額一覧'!$B16:$AB16,17,FALSE)*1000,"")</f>
        <v/>
      </c>
      <c r="AG14" s="350">
        <f>IFERROR(VLOOKUP($A14,'（別紙２）申請額一覧'!$B16:$AB16,18,FALSE)*1000,"")</f>
        <v>0</v>
      </c>
      <c r="AH14" s="350" t="str">
        <f ca="1">IFERROR(VLOOKUP($A14,'（別紙２）申請額一覧'!$B16:$AB16,19,FALSE)*1000,"")</f>
        <v/>
      </c>
      <c r="AI14" s="412">
        <f>IFERROR(VLOOKUP($A14,'（別紙２）申請額一覧'!$B16:$AB16,23,FALSE)*1000,"")</f>
        <v>0</v>
      </c>
      <c r="AJ14" s="423" t="str">
        <f ca="1">IFERROR(VLOOKUP($A14,'（別紙２）申請額一覧'!$B16:$AB16,24,FALSE)*1000,"")</f>
        <v/>
      </c>
      <c r="AK14" s="419">
        <f>IFERROR(VLOOKUP($A14,'（別紙２）申請額一覧'!$B16:$AB16,25,FALSE)*1000,"")</f>
        <v>0</v>
      </c>
      <c r="AL14" s="419">
        <f ca="1">IFERROR(VLOOKUP($A14,'（別紙２）申請額一覧'!$B16:$AB16,27,FALSE)*1000,"")</f>
        <v>0</v>
      </c>
      <c r="AM14" s="341"/>
      <c r="AN14" s="385"/>
      <c r="AO14" s="381"/>
      <c r="AP14" s="340"/>
      <c r="AQ14" s="381"/>
      <c r="AR14" s="382"/>
      <c r="AS14" s="333"/>
      <c r="AT14" s="333"/>
      <c r="AU14" s="375"/>
    </row>
    <row r="15" spans="1:48" s="335" customFormat="1" ht="30" customHeight="1">
      <c r="A15" s="374">
        <f t="shared" si="1"/>
        <v>7</v>
      </c>
      <c r="B15" s="331" t="str">
        <f ca="1">IF(OR(D15="",D15=0),"",'（別紙１）総括表'!$L$9)</f>
        <v/>
      </c>
      <c r="C15" s="327" t="str">
        <f ca="1">IF(OR(D15="",D15=0),"",'（別紙１）総括表'!$AH$5)</f>
        <v/>
      </c>
      <c r="D15" s="331" t="str">
        <f ca="1">IFERROR(VLOOKUP($A15,'（別紙２）申請額一覧'!$B17:$AB17,3,FALSE),"")</f>
        <v/>
      </c>
      <c r="E15" s="331" t="str">
        <f ca="1">IFERROR(VLOOKUP($A15,'（別紙２）申請額一覧'!$B17:$AB17,2,FALSE),"")</f>
        <v/>
      </c>
      <c r="F15" s="327">
        <f>IFERROR(VLOOKUP($A15,'（別紙２）申請額一覧'!$B17:$AB17,5,FALSE),"")</f>
        <v>0</v>
      </c>
      <c r="G15" s="331" t="str">
        <f ca="1">IFERROR(VLOOKUP($A15,'（別紙２）申請額一覧'!$B17:$AB17,4,FALSE),"")</f>
        <v/>
      </c>
      <c r="H15" s="343" t="str">
        <f t="shared" ca="1" si="2"/>
        <v/>
      </c>
      <c r="I15" s="343" t="str">
        <f t="shared" ca="1" si="3"/>
        <v/>
      </c>
      <c r="J15" s="342" t="s">
        <v>398</v>
      </c>
      <c r="K15" s="344" t="str">
        <f t="shared" ca="1" si="4"/>
        <v/>
      </c>
      <c r="L15" s="336" t="str">
        <f t="shared" ca="1" si="5"/>
        <v/>
      </c>
      <c r="M15" s="419">
        <f ca="1">IFERROR(VLOOKUP($A15,'（別紙２）申請額一覧'!$B17:$AB17,26,FALSE)*1000,"")</f>
        <v>0</v>
      </c>
      <c r="N15" s="409">
        <f ca="1">IFERROR(VLOOKUP($A15,'（別紙２）申請額一覧'!$B17:$AB17,16,FALSE)*1000,"")</f>
        <v>0</v>
      </c>
      <c r="O15" s="351" t="str">
        <f ca="1">IFERROR(VLOOKUP($A15,'（別紙２）申請額一覧'!$B17:$AB17,12,FALSE)*1000,"")</f>
        <v/>
      </c>
      <c r="P15" s="421">
        <f>IFERROR(VLOOKUP($A15,'（別紙２）申請額一覧'!$B17:$AB17,11,FALSE),"")</f>
        <v>0</v>
      </c>
      <c r="Q15" s="422" t="str">
        <f ca="1">IFERROR(VLOOKUP($A15,'（別紙２）申請額一覧'!$B17:$AB17,10,FALSE)*1000,"")</f>
        <v/>
      </c>
      <c r="R15" s="412" t="str">
        <f ca="1">IFERROR(VLOOKUP($A15,'（別紙２）申請額一覧'!$B17:$AB17,7,FALSE)*1000,"")</f>
        <v/>
      </c>
      <c r="S15" s="350">
        <f>IFERROR(VLOOKUP($A15,'（別紙２）申請額一覧'!$B17:$AB17,8,FALSE)*1000,"")</f>
        <v>0</v>
      </c>
      <c r="T15" s="409" t="str">
        <f ca="1">IFERROR(VLOOKUP($A15,'（別紙２）申請額一覧'!$B17:$AB17,9,FALSE)*1000,"")</f>
        <v/>
      </c>
      <c r="U15" s="412">
        <f t="shared" ca="1" si="6"/>
        <v>0</v>
      </c>
      <c r="V15" s="351" t="str">
        <f t="shared" ca="1" si="7"/>
        <v/>
      </c>
      <c r="W15" s="352" t="str">
        <f t="shared" ca="1" si="11"/>
        <v/>
      </c>
      <c r="X15" s="412">
        <f t="shared" ca="1" si="8"/>
        <v>0</v>
      </c>
      <c r="Y15" s="412" t="str">
        <f ca="1">IFERROR(VLOOKUP($A15,'（別紙２）申請額一覧'!$B17:$AB17,14,FALSE)*1000,"")</f>
        <v/>
      </c>
      <c r="Z15" s="351">
        <f>IFERROR(VLOOKUP($A15,'（別紙２）申請額一覧'!$B17:$AB17,13,FALSE)*1000,"")</f>
        <v>0</v>
      </c>
      <c r="AA15" s="351" t="str">
        <f t="shared" ca="1" si="9"/>
        <v/>
      </c>
      <c r="AB15" s="352" t="str">
        <f t="shared" ca="1" si="10"/>
        <v/>
      </c>
      <c r="AC15" s="351" t="str">
        <f ca="1">IFERROR(VLOOKUP($A15,'（別紙２）申請額一覧'!$B17:$AB17,22,FALSE)*1000,"")</f>
        <v/>
      </c>
      <c r="AD15" s="421">
        <f>IFERROR(VLOOKUP($A15,'（別紙２）申請額一覧'!$B17:$AB17,21,FALSE),"")</f>
        <v>0</v>
      </c>
      <c r="AE15" s="422" t="str">
        <f ca="1">IFERROR(VLOOKUP($A15,'（別紙２）申請額一覧'!$B17:$AB17,20,FALSE)*1000,"")</f>
        <v/>
      </c>
      <c r="AF15" s="412" t="str">
        <f ca="1">IFERROR(VLOOKUP($A15,'（別紙２）申請額一覧'!$B17:$AB17,17,FALSE)*1000,"")</f>
        <v/>
      </c>
      <c r="AG15" s="350">
        <f>IFERROR(VLOOKUP($A15,'（別紙２）申請額一覧'!$B17:$AB17,18,FALSE)*1000,"")</f>
        <v>0</v>
      </c>
      <c r="AH15" s="350" t="str">
        <f ca="1">IFERROR(VLOOKUP($A15,'（別紙２）申請額一覧'!$B17:$AB17,19,FALSE)*1000,"")</f>
        <v/>
      </c>
      <c r="AI15" s="412">
        <f>IFERROR(VLOOKUP($A15,'（別紙２）申請額一覧'!$B17:$AB17,23,FALSE)*1000,"")</f>
        <v>0</v>
      </c>
      <c r="AJ15" s="423" t="str">
        <f ca="1">IFERROR(VLOOKUP($A15,'（別紙２）申請額一覧'!$B17:$AB17,24,FALSE)*1000,"")</f>
        <v/>
      </c>
      <c r="AK15" s="419">
        <f>IFERROR(VLOOKUP($A15,'（別紙２）申請額一覧'!$B17:$AB17,25,FALSE)*1000,"")</f>
        <v>0</v>
      </c>
      <c r="AL15" s="419">
        <f ca="1">IFERROR(VLOOKUP($A15,'（別紙２）申請額一覧'!$B17:$AB17,27,FALSE)*1000,"")</f>
        <v>0</v>
      </c>
      <c r="AM15" s="341"/>
      <c r="AN15" s="385"/>
      <c r="AO15" s="381"/>
      <c r="AP15" s="340"/>
      <c r="AQ15" s="381"/>
      <c r="AR15" s="382"/>
      <c r="AS15" s="333"/>
      <c r="AT15" s="333"/>
      <c r="AU15" s="375"/>
    </row>
    <row r="16" spans="1:48" s="335" customFormat="1" ht="30" customHeight="1">
      <c r="A16" s="374">
        <f t="shared" si="1"/>
        <v>8</v>
      </c>
      <c r="B16" s="331" t="str">
        <f ca="1">IF(OR(D16="",D16=0),"",'（別紙１）総括表'!$L$9)</f>
        <v/>
      </c>
      <c r="C16" s="327" t="str">
        <f ca="1">IF(OR(D16="",D16=0),"",'（別紙１）総括表'!$AH$5)</f>
        <v/>
      </c>
      <c r="D16" s="331" t="str">
        <f ca="1">IFERROR(VLOOKUP($A16,'（別紙２）申請額一覧'!$B18:$AB18,3,FALSE),"")</f>
        <v/>
      </c>
      <c r="E16" s="331" t="str">
        <f ca="1">IFERROR(VLOOKUP($A16,'（別紙２）申請額一覧'!$B18:$AB18,2,FALSE),"")</f>
        <v/>
      </c>
      <c r="F16" s="327">
        <f>IFERROR(VLOOKUP($A16,'（別紙２）申請額一覧'!$B18:$AB18,5,FALSE),"")</f>
        <v>0</v>
      </c>
      <c r="G16" s="331" t="str">
        <f ca="1">IFERROR(VLOOKUP($A16,'（別紙２）申請額一覧'!$B18:$AB18,4,FALSE),"")</f>
        <v/>
      </c>
      <c r="H16" s="343" t="str">
        <f t="shared" ca="1" si="2"/>
        <v/>
      </c>
      <c r="I16" s="343" t="str">
        <f t="shared" ca="1" si="3"/>
        <v/>
      </c>
      <c r="J16" s="342" t="s">
        <v>398</v>
      </c>
      <c r="K16" s="344" t="str">
        <f t="shared" ca="1" si="4"/>
        <v/>
      </c>
      <c r="L16" s="336" t="str">
        <f t="shared" ca="1" si="5"/>
        <v/>
      </c>
      <c r="M16" s="419">
        <f ca="1">IFERROR(VLOOKUP($A16,'（別紙２）申請額一覧'!$B18:$AB18,26,FALSE)*1000,"")</f>
        <v>0</v>
      </c>
      <c r="N16" s="409">
        <f ca="1">IFERROR(VLOOKUP($A16,'（別紙２）申請額一覧'!$B18:$AB18,16,FALSE)*1000,"")</f>
        <v>0</v>
      </c>
      <c r="O16" s="351" t="str">
        <f ca="1">IFERROR(VLOOKUP($A16,'（別紙２）申請額一覧'!$B18:$AB18,12,FALSE)*1000,"")</f>
        <v/>
      </c>
      <c r="P16" s="421">
        <f>IFERROR(VLOOKUP($A16,'（別紙２）申請額一覧'!$B18:$AB18,11,FALSE),"")</f>
        <v>0</v>
      </c>
      <c r="Q16" s="422" t="str">
        <f ca="1">IFERROR(VLOOKUP($A16,'（別紙２）申請額一覧'!$B18:$AB18,10,FALSE)*1000,"")</f>
        <v/>
      </c>
      <c r="R16" s="412" t="str">
        <f ca="1">IFERROR(VLOOKUP($A16,'（別紙２）申請額一覧'!$B18:$AB18,7,FALSE)*1000,"")</f>
        <v/>
      </c>
      <c r="S16" s="350">
        <f>IFERROR(VLOOKUP($A16,'（別紙２）申請額一覧'!$B18:$AB18,8,FALSE)*1000,"")</f>
        <v>0</v>
      </c>
      <c r="T16" s="409" t="str">
        <f ca="1">IFERROR(VLOOKUP($A16,'（別紙２）申請額一覧'!$B18:$AB18,9,FALSE)*1000,"")</f>
        <v/>
      </c>
      <c r="U16" s="412">
        <f t="shared" ca="1" si="6"/>
        <v>0</v>
      </c>
      <c r="V16" s="351" t="str">
        <f t="shared" ca="1" si="7"/>
        <v/>
      </c>
      <c r="W16" s="352" t="str">
        <f t="shared" ca="1" si="11"/>
        <v/>
      </c>
      <c r="X16" s="412">
        <f t="shared" ca="1" si="8"/>
        <v>0</v>
      </c>
      <c r="Y16" s="412" t="str">
        <f ca="1">IFERROR(VLOOKUP($A16,'（別紙２）申請額一覧'!$B18:$AB18,14,FALSE)*1000,"")</f>
        <v/>
      </c>
      <c r="Z16" s="351">
        <f>IFERROR(VLOOKUP($A16,'（別紙２）申請額一覧'!$B18:$AB18,13,FALSE)*1000,"")</f>
        <v>0</v>
      </c>
      <c r="AA16" s="351" t="str">
        <f t="shared" ca="1" si="9"/>
        <v/>
      </c>
      <c r="AB16" s="352" t="str">
        <f t="shared" ca="1" si="10"/>
        <v/>
      </c>
      <c r="AC16" s="351" t="str">
        <f ca="1">IFERROR(VLOOKUP($A16,'（別紙２）申請額一覧'!$B18:$AB18,22,FALSE)*1000,"")</f>
        <v/>
      </c>
      <c r="AD16" s="421">
        <f>IFERROR(VLOOKUP($A16,'（別紙２）申請額一覧'!$B18:$AB18,21,FALSE),"")</f>
        <v>0</v>
      </c>
      <c r="AE16" s="422" t="str">
        <f ca="1">IFERROR(VLOOKUP($A16,'（別紙２）申請額一覧'!$B18:$AB18,20,FALSE)*1000,"")</f>
        <v/>
      </c>
      <c r="AF16" s="412" t="str">
        <f ca="1">IFERROR(VLOOKUP($A16,'（別紙２）申請額一覧'!$B18:$AB18,17,FALSE)*1000,"")</f>
        <v/>
      </c>
      <c r="AG16" s="350">
        <f>IFERROR(VLOOKUP($A16,'（別紙２）申請額一覧'!$B18:$AB18,18,FALSE)*1000,"")</f>
        <v>0</v>
      </c>
      <c r="AH16" s="350" t="str">
        <f ca="1">IFERROR(VLOOKUP($A16,'（別紙２）申請額一覧'!$B18:$AB18,19,FALSE)*1000,"")</f>
        <v/>
      </c>
      <c r="AI16" s="412">
        <f>IFERROR(VLOOKUP($A16,'（別紙２）申請額一覧'!$B18:$AB18,23,FALSE)*1000,"")</f>
        <v>0</v>
      </c>
      <c r="AJ16" s="423" t="str">
        <f ca="1">IFERROR(VLOOKUP($A16,'（別紙２）申請額一覧'!$B18:$AB18,24,FALSE)*1000,"")</f>
        <v/>
      </c>
      <c r="AK16" s="419">
        <f>IFERROR(VLOOKUP($A16,'（別紙２）申請額一覧'!$B18:$AB18,25,FALSE)*1000,"")</f>
        <v>0</v>
      </c>
      <c r="AL16" s="419">
        <f ca="1">IFERROR(VLOOKUP($A16,'（別紙２）申請額一覧'!$B18:$AB18,27,FALSE)*1000,"")</f>
        <v>0</v>
      </c>
      <c r="AM16" s="341"/>
      <c r="AN16" s="385"/>
      <c r="AO16" s="381"/>
      <c r="AP16" s="340"/>
      <c r="AQ16" s="381"/>
      <c r="AR16" s="382"/>
      <c r="AS16" s="333"/>
      <c r="AT16" s="333"/>
      <c r="AU16" s="375"/>
    </row>
    <row r="17" spans="1:47" s="335" customFormat="1" ht="30" customHeight="1">
      <c r="A17" s="374">
        <f t="shared" si="1"/>
        <v>9</v>
      </c>
      <c r="B17" s="337" t="str">
        <f ca="1">IF(OR(D17="",D17=0),"",'（別紙１）総括表'!$L$9)</f>
        <v/>
      </c>
      <c r="C17" s="328" t="str">
        <f ca="1">IF(OR(D17="",D17=0),"",'（別紙１）総括表'!$AH$5)</f>
        <v/>
      </c>
      <c r="D17" s="338" t="str">
        <f ca="1">IFERROR(VLOOKUP($A17,'（別紙２）申請額一覧'!$B19:$AB19,3,FALSE),"")</f>
        <v/>
      </c>
      <c r="E17" s="338" t="str">
        <f ca="1">IFERROR(VLOOKUP($A17,'（別紙２）申請額一覧'!$B19:$AB19,2,FALSE),"")</f>
        <v/>
      </c>
      <c r="F17" s="328">
        <f>IFERROR(VLOOKUP($A17,'（別紙２）申請額一覧'!$B19:$AB19,5,FALSE),"")</f>
        <v>0</v>
      </c>
      <c r="G17" s="331" t="str">
        <f ca="1">IFERROR(VLOOKUP($A17,'（別紙２）申請額一覧'!$B19:$AB19,4,FALSE),"")</f>
        <v/>
      </c>
      <c r="H17" s="344" t="str">
        <f t="shared" ca="1" si="2"/>
        <v/>
      </c>
      <c r="I17" s="343" t="str">
        <f t="shared" ca="1" si="3"/>
        <v/>
      </c>
      <c r="J17" s="342" t="s">
        <v>398</v>
      </c>
      <c r="K17" s="344" t="str">
        <f t="shared" ca="1" si="4"/>
        <v/>
      </c>
      <c r="L17" s="336" t="str">
        <f t="shared" ca="1" si="5"/>
        <v/>
      </c>
      <c r="M17" s="419">
        <f ca="1">IFERROR(VLOOKUP($A17,'（別紙２）申請額一覧'!$B19:$AB19,26,FALSE)*1000,"")</f>
        <v>0</v>
      </c>
      <c r="N17" s="409">
        <f ca="1">IFERROR(VLOOKUP($A17,'（別紙２）申請額一覧'!$B19:$AB19,16,FALSE)*1000,"")</f>
        <v>0</v>
      </c>
      <c r="O17" s="351" t="str">
        <f ca="1">IFERROR(VLOOKUP($A17,'（別紙２）申請額一覧'!$B19:$AB19,12,FALSE)*1000,"")</f>
        <v/>
      </c>
      <c r="P17" s="421">
        <f>IFERROR(VLOOKUP($A17,'（別紙２）申請額一覧'!$B19:$AB19,11,FALSE),"")</f>
        <v>0</v>
      </c>
      <c r="Q17" s="422" t="str">
        <f ca="1">IFERROR(VLOOKUP($A17,'（別紙２）申請額一覧'!$B19:$AB19,10,FALSE)*1000,"")</f>
        <v/>
      </c>
      <c r="R17" s="412" t="str">
        <f ca="1">IFERROR(VLOOKUP($A17,'（別紙２）申請額一覧'!$B19:$AB19,7,FALSE)*1000,"")</f>
        <v/>
      </c>
      <c r="S17" s="350">
        <f>IFERROR(VLOOKUP($A17,'（別紙２）申請額一覧'!$B19:$AB19,8,FALSE)*1000,"")</f>
        <v>0</v>
      </c>
      <c r="T17" s="409" t="str">
        <f ca="1">IFERROR(VLOOKUP($A17,'（別紙２）申請額一覧'!$B19:$AB19,9,FALSE)*1000,"")</f>
        <v/>
      </c>
      <c r="U17" s="412">
        <f t="shared" ca="1" si="6"/>
        <v>0</v>
      </c>
      <c r="V17" s="351" t="str">
        <f t="shared" ca="1" si="7"/>
        <v/>
      </c>
      <c r="W17" s="352" t="str">
        <f t="shared" ca="1" si="11"/>
        <v/>
      </c>
      <c r="X17" s="412">
        <f t="shared" ca="1" si="8"/>
        <v>0</v>
      </c>
      <c r="Y17" s="412" t="str">
        <f ca="1">IFERROR(VLOOKUP($A17,'（別紙２）申請額一覧'!$B19:$AB19,14,FALSE)*1000,"")</f>
        <v/>
      </c>
      <c r="Z17" s="351">
        <f>IFERROR(VLOOKUP($A17,'（別紙２）申請額一覧'!$B19:$AB19,13,FALSE)*1000,"")</f>
        <v>0</v>
      </c>
      <c r="AA17" s="351" t="str">
        <f t="shared" ca="1" si="9"/>
        <v/>
      </c>
      <c r="AB17" s="352" t="str">
        <f t="shared" ca="1" si="10"/>
        <v/>
      </c>
      <c r="AC17" s="351" t="str">
        <f ca="1">IFERROR(VLOOKUP($A17,'（別紙２）申請額一覧'!$B19:$AB19,22,FALSE)*1000,"")</f>
        <v/>
      </c>
      <c r="AD17" s="421">
        <f>IFERROR(VLOOKUP($A17,'（別紙２）申請額一覧'!$B19:$AB19,21,FALSE),"")</f>
        <v>0</v>
      </c>
      <c r="AE17" s="422" t="str">
        <f ca="1">IFERROR(VLOOKUP($A17,'（別紙２）申請額一覧'!$B19:$AB19,20,FALSE)*1000,"")</f>
        <v/>
      </c>
      <c r="AF17" s="412" t="str">
        <f ca="1">IFERROR(VLOOKUP($A17,'（別紙２）申請額一覧'!$B19:$AB19,17,FALSE)*1000,"")</f>
        <v/>
      </c>
      <c r="AG17" s="350">
        <f>IFERROR(VLOOKUP($A17,'（別紙２）申請額一覧'!$B19:$AB19,18,FALSE)*1000,"")</f>
        <v>0</v>
      </c>
      <c r="AH17" s="350" t="str">
        <f ca="1">IFERROR(VLOOKUP($A17,'（別紙２）申請額一覧'!$B19:$AB19,19,FALSE)*1000,"")</f>
        <v/>
      </c>
      <c r="AI17" s="412">
        <f>IFERROR(VLOOKUP($A17,'（別紙２）申請額一覧'!$B19:$AB19,23,FALSE)*1000,"")</f>
        <v>0</v>
      </c>
      <c r="AJ17" s="423" t="str">
        <f ca="1">IFERROR(VLOOKUP($A17,'（別紙２）申請額一覧'!$B19:$AB19,24,FALSE)*1000,"")</f>
        <v/>
      </c>
      <c r="AK17" s="419">
        <f>IFERROR(VLOOKUP($A17,'（別紙２）申請額一覧'!$B19:$AB19,25,FALSE)*1000,"")</f>
        <v>0</v>
      </c>
      <c r="AL17" s="419">
        <f ca="1">IFERROR(VLOOKUP($A17,'（別紙２）申請額一覧'!$B19:$AB19,27,FALSE)*1000,"")</f>
        <v>0</v>
      </c>
      <c r="AM17" s="341"/>
      <c r="AN17" s="385"/>
      <c r="AO17" s="381"/>
      <c r="AP17" s="340"/>
      <c r="AQ17" s="381"/>
      <c r="AR17" s="382"/>
      <c r="AS17" s="333"/>
      <c r="AT17" s="333"/>
      <c r="AU17" s="375"/>
    </row>
    <row r="18" spans="1:47" s="335" customFormat="1" ht="30" customHeight="1">
      <c r="A18" s="374">
        <f t="shared" si="1"/>
        <v>10</v>
      </c>
      <c r="B18" s="331" t="str">
        <f ca="1">IF(OR(D18="",D18=0),"",'（別紙１）総括表'!$L$9)</f>
        <v/>
      </c>
      <c r="C18" s="327" t="str">
        <f ca="1">IF(OR(D18="",D18=0),"",'（別紙１）総括表'!$AH$5)</f>
        <v/>
      </c>
      <c r="D18" s="331" t="str">
        <f ca="1">IFERROR(VLOOKUP($A18,'（別紙２）申請額一覧'!$B20:$AB20,3,FALSE),"")</f>
        <v/>
      </c>
      <c r="E18" s="331" t="str">
        <f ca="1">IFERROR(VLOOKUP($A18,'（別紙２）申請額一覧'!$B20:$AB20,2,FALSE),"")</f>
        <v/>
      </c>
      <c r="F18" s="327">
        <f>IFERROR(VLOOKUP($A18,'（別紙２）申請額一覧'!$B20:$AB20,5,FALSE),"")</f>
        <v>0</v>
      </c>
      <c r="G18" s="331" t="str">
        <f ca="1">IFERROR(VLOOKUP($A18,'（別紙２）申請額一覧'!$B20:$AB20,4,FALSE),"")</f>
        <v/>
      </c>
      <c r="H18" s="343" t="str">
        <f t="shared" ca="1" si="2"/>
        <v/>
      </c>
      <c r="I18" s="343" t="str">
        <f t="shared" ca="1" si="3"/>
        <v/>
      </c>
      <c r="J18" s="342" t="s">
        <v>398</v>
      </c>
      <c r="K18" s="344" t="str">
        <f t="shared" ca="1" si="4"/>
        <v/>
      </c>
      <c r="L18" s="336" t="str">
        <f t="shared" ca="1" si="5"/>
        <v/>
      </c>
      <c r="M18" s="419">
        <f ca="1">IFERROR(VLOOKUP($A18,'（別紙２）申請額一覧'!$B20:$AB20,26,FALSE)*1000,"")</f>
        <v>0</v>
      </c>
      <c r="N18" s="409">
        <f ca="1">IFERROR(VLOOKUP($A18,'（別紙２）申請額一覧'!$B20:$AB20,16,FALSE)*1000,"")</f>
        <v>0</v>
      </c>
      <c r="O18" s="351" t="str">
        <f ca="1">IFERROR(VLOOKUP($A18,'（別紙２）申請額一覧'!$B20:$AB20,12,FALSE)*1000,"")</f>
        <v/>
      </c>
      <c r="P18" s="421">
        <f>IFERROR(VLOOKUP($A18,'（別紙２）申請額一覧'!$B20:$AB20,11,FALSE),"")</f>
        <v>0</v>
      </c>
      <c r="Q18" s="422" t="str">
        <f ca="1">IFERROR(VLOOKUP($A18,'（別紙２）申請額一覧'!$B20:$AB20,10,FALSE)*1000,"")</f>
        <v/>
      </c>
      <c r="R18" s="412" t="str">
        <f ca="1">IFERROR(VLOOKUP($A18,'（別紙２）申請額一覧'!$B20:$AB20,7,FALSE)*1000,"")</f>
        <v/>
      </c>
      <c r="S18" s="350">
        <f>IFERROR(VLOOKUP($A18,'（別紙２）申請額一覧'!$B20:$AB20,8,FALSE)*1000,"")</f>
        <v>0</v>
      </c>
      <c r="T18" s="409" t="str">
        <f ca="1">IFERROR(VLOOKUP($A18,'（別紙２）申請額一覧'!$B20:$AB20,9,FALSE)*1000,"")</f>
        <v/>
      </c>
      <c r="U18" s="412">
        <f t="shared" ca="1" si="6"/>
        <v>0</v>
      </c>
      <c r="V18" s="351" t="str">
        <f t="shared" ca="1" si="7"/>
        <v/>
      </c>
      <c r="W18" s="352" t="str">
        <f t="shared" ca="1" si="11"/>
        <v/>
      </c>
      <c r="X18" s="412">
        <f t="shared" ca="1" si="8"/>
        <v>0</v>
      </c>
      <c r="Y18" s="412" t="str">
        <f ca="1">IFERROR(VLOOKUP($A18,'（別紙２）申請額一覧'!$B20:$AB20,14,FALSE)*1000,"")</f>
        <v/>
      </c>
      <c r="Z18" s="351">
        <f>IFERROR(VLOOKUP($A18,'（別紙２）申請額一覧'!$B20:$AB20,13,FALSE)*1000,"")</f>
        <v>0</v>
      </c>
      <c r="AA18" s="351" t="str">
        <f t="shared" ca="1" si="9"/>
        <v/>
      </c>
      <c r="AB18" s="352" t="str">
        <f t="shared" ca="1" si="10"/>
        <v/>
      </c>
      <c r="AC18" s="351" t="str">
        <f ca="1">IFERROR(VLOOKUP($A18,'（別紙２）申請額一覧'!$B20:$AB20,22,FALSE)*1000,"")</f>
        <v/>
      </c>
      <c r="AD18" s="421">
        <f>IFERROR(VLOOKUP($A18,'（別紙２）申請額一覧'!$B20:$AB20,21,FALSE),"")</f>
        <v>0</v>
      </c>
      <c r="AE18" s="422" t="str">
        <f ca="1">IFERROR(VLOOKUP($A18,'（別紙２）申請額一覧'!$B20:$AB20,20,FALSE)*1000,"")</f>
        <v/>
      </c>
      <c r="AF18" s="412" t="str">
        <f ca="1">IFERROR(VLOOKUP($A18,'（別紙２）申請額一覧'!$B20:$AB20,17,FALSE)*1000,"")</f>
        <v/>
      </c>
      <c r="AG18" s="350">
        <f>IFERROR(VLOOKUP($A18,'（別紙２）申請額一覧'!$B20:$AB20,18,FALSE)*1000,"")</f>
        <v>0</v>
      </c>
      <c r="AH18" s="350" t="str">
        <f ca="1">IFERROR(VLOOKUP($A18,'（別紙２）申請額一覧'!$B20:$AB20,19,FALSE)*1000,"")</f>
        <v/>
      </c>
      <c r="AI18" s="412">
        <f>IFERROR(VLOOKUP($A18,'（別紙２）申請額一覧'!$B20:$AB20,23,FALSE)*1000,"")</f>
        <v>0</v>
      </c>
      <c r="AJ18" s="423" t="str">
        <f ca="1">IFERROR(VLOOKUP($A18,'（別紙２）申請額一覧'!$B20:$AB20,24,FALSE)*1000,"")</f>
        <v/>
      </c>
      <c r="AK18" s="419">
        <f>IFERROR(VLOOKUP($A18,'（別紙２）申請額一覧'!$B20:$AB20,25,FALSE)*1000,"")</f>
        <v>0</v>
      </c>
      <c r="AL18" s="419">
        <f ca="1">IFERROR(VLOOKUP($A18,'（別紙２）申請額一覧'!$B20:$AB20,27,FALSE)*1000,"")</f>
        <v>0</v>
      </c>
      <c r="AM18" s="341"/>
      <c r="AN18" s="385"/>
      <c r="AO18" s="381"/>
      <c r="AP18" s="340"/>
      <c r="AQ18" s="381"/>
      <c r="AR18" s="382"/>
      <c r="AS18" s="333"/>
      <c r="AT18" s="333"/>
      <c r="AU18" s="375"/>
    </row>
    <row r="19" spans="1:47" s="335" customFormat="1" ht="30" customHeight="1">
      <c r="A19" s="374">
        <f t="shared" si="1"/>
        <v>11</v>
      </c>
      <c r="B19" s="331" t="str">
        <f ca="1">IF(OR(D19="",D19=0),"",'（別紙１）総括表'!$L$9)</f>
        <v/>
      </c>
      <c r="C19" s="327" t="str">
        <f ca="1">IF(OR(D19="",D19=0),"",'（別紙１）総括表'!$AH$5)</f>
        <v/>
      </c>
      <c r="D19" s="331" t="str">
        <f ca="1">IFERROR(VLOOKUP($A19,'（別紙２）申請額一覧'!$B21:$AB21,3,FALSE),"")</f>
        <v/>
      </c>
      <c r="E19" s="331" t="str">
        <f ca="1">IFERROR(VLOOKUP($A19,'（別紙２）申請額一覧'!$B21:$AB21,2,FALSE),"")</f>
        <v/>
      </c>
      <c r="F19" s="327">
        <f>IFERROR(VLOOKUP($A19,'（別紙２）申請額一覧'!$B21:$AB21,5,FALSE),"")</f>
        <v>0</v>
      </c>
      <c r="G19" s="331" t="str">
        <f ca="1">IFERROR(VLOOKUP($A19,'（別紙２）申請額一覧'!$B21:$AB21,4,FALSE),"")</f>
        <v/>
      </c>
      <c r="H19" s="343" t="str">
        <f t="shared" ca="1" si="2"/>
        <v/>
      </c>
      <c r="I19" s="343" t="str">
        <f t="shared" ca="1" si="3"/>
        <v/>
      </c>
      <c r="J19" s="342" t="s">
        <v>398</v>
      </c>
      <c r="K19" s="344" t="str">
        <f t="shared" ca="1" si="4"/>
        <v/>
      </c>
      <c r="L19" s="336" t="str">
        <f t="shared" ca="1" si="5"/>
        <v/>
      </c>
      <c r="M19" s="419">
        <f ca="1">IFERROR(VLOOKUP($A19,'（別紙２）申請額一覧'!$B21:$AB21,26,FALSE)*1000,"")</f>
        <v>0</v>
      </c>
      <c r="N19" s="409">
        <f ca="1">IFERROR(VLOOKUP($A19,'（別紙２）申請額一覧'!$B21:$AB21,16,FALSE)*1000,"")</f>
        <v>0</v>
      </c>
      <c r="O19" s="351" t="str">
        <f ca="1">IFERROR(VLOOKUP($A19,'（別紙２）申請額一覧'!$B21:$AB21,12,FALSE)*1000,"")</f>
        <v/>
      </c>
      <c r="P19" s="421">
        <f>IFERROR(VLOOKUP($A19,'（別紙２）申請額一覧'!$B21:$AB21,11,FALSE),"")</f>
        <v>0</v>
      </c>
      <c r="Q19" s="422" t="str">
        <f ca="1">IFERROR(VLOOKUP($A19,'（別紙２）申請額一覧'!$B21:$AB21,10,FALSE)*1000,"")</f>
        <v/>
      </c>
      <c r="R19" s="412" t="str">
        <f ca="1">IFERROR(VLOOKUP($A19,'（別紙２）申請額一覧'!$B21:$AB21,7,FALSE)*1000,"")</f>
        <v/>
      </c>
      <c r="S19" s="350">
        <f>IFERROR(VLOOKUP($A19,'（別紙２）申請額一覧'!$B21:$AB21,8,FALSE)*1000,"")</f>
        <v>0</v>
      </c>
      <c r="T19" s="409" t="str">
        <f ca="1">IFERROR(VLOOKUP($A19,'（別紙２）申請額一覧'!$B21:$AB21,9,FALSE)*1000,"")</f>
        <v/>
      </c>
      <c r="U19" s="412">
        <f t="shared" ca="1" si="6"/>
        <v>0</v>
      </c>
      <c r="V19" s="351" t="str">
        <f t="shared" ca="1" si="7"/>
        <v/>
      </c>
      <c r="W19" s="352" t="str">
        <f t="shared" ca="1" si="11"/>
        <v/>
      </c>
      <c r="X19" s="412">
        <f t="shared" ca="1" si="8"/>
        <v>0</v>
      </c>
      <c r="Y19" s="412" t="str">
        <f ca="1">IFERROR(VLOOKUP($A19,'（別紙２）申請額一覧'!$B21:$AB21,14,FALSE)*1000,"")</f>
        <v/>
      </c>
      <c r="Z19" s="351">
        <f>IFERROR(VLOOKUP($A19,'（別紙２）申請額一覧'!$B21:$AB21,13,FALSE)*1000,"")</f>
        <v>0</v>
      </c>
      <c r="AA19" s="351" t="str">
        <f t="shared" ca="1" si="9"/>
        <v/>
      </c>
      <c r="AB19" s="352" t="str">
        <f t="shared" ca="1" si="10"/>
        <v/>
      </c>
      <c r="AC19" s="351" t="str">
        <f ca="1">IFERROR(VLOOKUP($A19,'（別紙２）申請額一覧'!$B21:$AB21,22,FALSE)*1000,"")</f>
        <v/>
      </c>
      <c r="AD19" s="421">
        <f>IFERROR(VLOOKUP($A19,'（別紙２）申請額一覧'!$B21:$AB21,21,FALSE),"")</f>
        <v>0</v>
      </c>
      <c r="AE19" s="422" t="str">
        <f ca="1">IFERROR(VLOOKUP($A19,'（別紙２）申請額一覧'!$B21:$AB21,20,FALSE)*1000,"")</f>
        <v/>
      </c>
      <c r="AF19" s="412" t="str">
        <f ca="1">IFERROR(VLOOKUP($A19,'（別紙２）申請額一覧'!$B21:$AB21,17,FALSE)*1000,"")</f>
        <v/>
      </c>
      <c r="AG19" s="350">
        <f>IFERROR(VLOOKUP($A19,'（別紙２）申請額一覧'!$B21:$AB21,18,FALSE)*1000,"")</f>
        <v>0</v>
      </c>
      <c r="AH19" s="350" t="str">
        <f ca="1">IFERROR(VLOOKUP($A19,'（別紙２）申請額一覧'!$B21:$AB21,19,FALSE)*1000,"")</f>
        <v/>
      </c>
      <c r="AI19" s="412">
        <f>IFERROR(VLOOKUP($A19,'（別紙２）申請額一覧'!$B21:$AB21,23,FALSE)*1000,"")</f>
        <v>0</v>
      </c>
      <c r="AJ19" s="423" t="str">
        <f ca="1">IFERROR(VLOOKUP($A19,'（別紙２）申請額一覧'!$B21:$AB21,24,FALSE)*1000,"")</f>
        <v/>
      </c>
      <c r="AK19" s="419">
        <f>IFERROR(VLOOKUP($A19,'（別紙２）申請額一覧'!$B21:$AB21,25,FALSE)*1000,"")</f>
        <v>0</v>
      </c>
      <c r="AL19" s="419">
        <f ca="1">IFERROR(VLOOKUP($A19,'（別紙２）申請額一覧'!$B21:$AB21,27,FALSE)*1000,"")</f>
        <v>0</v>
      </c>
      <c r="AM19" s="341"/>
      <c r="AN19" s="385"/>
      <c r="AO19" s="381"/>
      <c r="AP19" s="340"/>
      <c r="AQ19" s="381"/>
      <c r="AR19" s="382"/>
      <c r="AS19" s="333"/>
      <c r="AT19" s="333"/>
      <c r="AU19" s="375"/>
    </row>
    <row r="20" spans="1:47" s="335" customFormat="1" ht="30" customHeight="1">
      <c r="A20" s="374">
        <f t="shared" si="1"/>
        <v>12</v>
      </c>
      <c r="B20" s="337" t="str">
        <f ca="1">IF(OR(D20="",D20=0),"",'（別紙１）総括表'!$L$9)</f>
        <v/>
      </c>
      <c r="C20" s="328" t="str">
        <f ca="1">IF(OR(D20="",D20=0),"",'（別紙１）総括表'!$AH$5)</f>
        <v/>
      </c>
      <c r="D20" s="331" t="str">
        <f ca="1">IFERROR(VLOOKUP($A20,'（別紙２）申請額一覧'!$B22:$AB22,3,FALSE),"")</f>
        <v/>
      </c>
      <c r="E20" s="331" t="str">
        <f ca="1">IFERROR(VLOOKUP($A20,'（別紙２）申請額一覧'!$B22:$AB22,2,FALSE),"")</f>
        <v/>
      </c>
      <c r="F20" s="328">
        <f>IFERROR(VLOOKUP($A20,'（別紙２）申請額一覧'!$B22:$AB22,5,FALSE),"")</f>
        <v>0</v>
      </c>
      <c r="G20" s="331" t="str">
        <f ca="1">IFERROR(VLOOKUP($A20,'（別紙２）申請額一覧'!$B22:$AB22,4,FALSE),"")</f>
        <v/>
      </c>
      <c r="H20" s="344" t="str">
        <f t="shared" ca="1" si="2"/>
        <v/>
      </c>
      <c r="I20" s="343" t="str">
        <f t="shared" ca="1" si="3"/>
        <v/>
      </c>
      <c r="J20" s="342" t="s">
        <v>398</v>
      </c>
      <c r="K20" s="344" t="str">
        <f t="shared" ca="1" si="4"/>
        <v/>
      </c>
      <c r="L20" s="336" t="str">
        <f t="shared" ca="1" si="5"/>
        <v/>
      </c>
      <c r="M20" s="419">
        <f ca="1">IFERROR(VLOOKUP($A20,'（別紙２）申請額一覧'!$B22:$AB22,26,FALSE)*1000,"")</f>
        <v>0</v>
      </c>
      <c r="N20" s="409">
        <f ca="1">IFERROR(VLOOKUP($A20,'（別紙２）申請額一覧'!$B22:$AB22,16,FALSE)*1000,"")</f>
        <v>0</v>
      </c>
      <c r="O20" s="351" t="str">
        <f ca="1">IFERROR(VLOOKUP($A20,'（別紙２）申請額一覧'!$B22:$AB22,12,FALSE)*1000,"")</f>
        <v/>
      </c>
      <c r="P20" s="421">
        <f>IFERROR(VLOOKUP($A20,'（別紙２）申請額一覧'!$B22:$AB22,11,FALSE),"")</f>
        <v>0</v>
      </c>
      <c r="Q20" s="422" t="str">
        <f ca="1">IFERROR(VLOOKUP($A20,'（別紙２）申請額一覧'!$B22:$AB22,10,FALSE)*1000,"")</f>
        <v/>
      </c>
      <c r="R20" s="412" t="str">
        <f ca="1">IFERROR(VLOOKUP($A20,'（別紙２）申請額一覧'!$B22:$AB22,7,FALSE)*1000,"")</f>
        <v/>
      </c>
      <c r="S20" s="350">
        <f>IFERROR(VLOOKUP($A20,'（別紙２）申請額一覧'!$B22:$AB22,8,FALSE)*1000,"")</f>
        <v>0</v>
      </c>
      <c r="T20" s="409" t="str">
        <f ca="1">IFERROR(VLOOKUP($A20,'（別紙２）申請額一覧'!$B22:$AB22,9,FALSE)*1000,"")</f>
        <v/>
      </c>
      <c r="U20" s="412">
        <f t="shared" ca="1" si="6"/>
        <v>0</v>
      </c>
      <c r="V20" s="351" t="str">
        <f t="shared" ca="1" si="7"/>
        <v/>
      </c>
      <c r="W20" s="352" t="str">
        <f t="shared" ca="1" si="11"/>
        <v/>
      </c>
      <c r="X20" s="412">
        <f t="shared" ca="1" si="8"/>
        <v>0</v>
      </c>
      <c r="Y20" s="412" t="str">
        <f ca="1">IFERROR(VLOOKUP($A20,'（別紙２）申請額一覧'!$B22:$AB22,14,FALSE)*1000,"")</f>
        <v/>
      </c>
      <c r="Z20" s="351">
        <f>IFERROR(VLOOKUP($A20,'（別紙２）申請額一覧'!$B22:$AB22,13,FALSE)*1000,"")</f>
        <v>0</v>
      </c>
      <c r="AA20" s="351" t="str">
        <f t="shared" ca="1" si="9"/>
        <v/>
      </c>
      <c r="AB20" s="352" t="str">
        <f t="shared" ca="1" si="10"/>
        <v/>
      </c>
      <c r="AC20" s="351" t="str">
        <f ca="1">IFERROR(VLOOKUP($A20,'（別紙２）申請額一覧'!$B22:$AB22,22,FALSE)*1000,"")</f>
        <v/>
      </c>
      <c r="AD20" s="421">
        <f>IFERROR(VLOOKUP($A20,'（別紙２）申請額一覧'!$B22:$AB22,21,FALSE),"")</f>
        <v>0</v>
      </c>
      <c r="AE20" s="422" t="str">
        <f ca="1">IFERROR(VLOOKUP($A20,'（別紙２）申請額一覧'!$B22:$AB22,20,FALSE)*1000,"")</f>
        <v/>
      </c>
      <c r="AF20" s="412" t="str">
        <f ca="1">IFERROR(VLOOKUP($A20,'（別紙２）申請額一覧'!$B22:$AB22,17,FALSE)*1000,"")</f>
        <v/>
      </c>
      <c r="AG20" s="350">
        <f>IFERROR(VLOOKUP($A20,'（別紙２）申請額一覧'!$B22:$AB22,18,FALSE)*1000,"")</f>
        <v>0</v>
      </c>
      <c r="AH20" s="350" t="str">
        <f ca="1">IFERROR(VLOOKUP($A20,'（別紙２）申請額一覧'!$B22:$AB22,19,FALSE)*1000,"")</f>
        <v/>
      </c>
      <c r="AI20" s="412">
        <f>IFERROR(VLOOKUP($A20,'（別紙２）申請額一覧'!$B22:$AB22,23,FALSE)*1000,"")</f>
        <v>0</v>
      </c>
      <c r="AJ20" s="423" t="str">
        <f ca="1">IFERROR(VLOOKUP($A20,'（別紙２）申請額一覧'!$B22:$AB22,24,FALSE)*1000,"")</f>
        <v/>
      </c>
      <c r="AK20" s="419">
        <f>IFERROR(VLOOKUP($A20,'（別紙２）申請額一覧'!$B22:$AB22,25,FALSE)*1000,"")</f>
        <v>0</v>
      </c>
      <c r="AL20" s="419">
        <f ca="1">IFERROR(VLOOKUP($A20,'（別紙２）申請額一覧'!$B22:$AB22,27,FALSE)*1000,"")</f>
        <v>0</v>
      </c>
      <c r="AM20" s="341"/>
      <c r="AN20" s="385"/>
      <c r="AO20" s="381"/>
      <c r="AP20" s="340"/>
      <c r="AQ20" s="381"/>
      <c r="AR20" s="382"/>
      <c r="AS20" s="333"/>
      <c r="AT20" s="333"/>
      <c r="AU20" s="375"/>
    </row>
    <row r="21" spans="1:47" s="335" customFormat="1" ht="30" customHeight="1">
      <c r="A21" s="374">
        <f t="shared" si="1"/>
        <v>13</v>
      </c>
      <c r="B21" s="331" t="str">
        <f ca="1">IF(OR(D21="",D21=0),"",'（別紙１）総括表'!$L$9)</f>
        <v/>
      </c>
      <c r="C21" s="327" t="str">
        <f ca="1">IF(OR(D21="",D21=0),"",'（別紙１）総括表'!$AH$5)</f>
        <v/>
      </c>
      <c r="D21" s="331" t="str">
        <f ca="1">IFERROR(VLOOKUP($A21,'（別紙２）申請額一覧'!$B23:$AB23,3,FALSE),"")</f>
        <v/>
      </c>
      <c r="E21" s="331" t="str">
        <f ca="1">IFERROR(VLOOKUP($A21,'（別紙２）申請額一覧'!$B23:$AB23,2,FALSE),"")</f>
        <v/>
      </c>
      <c r="F21" s="327">
        <f>IFERROR(VLOOKUP($A21,'（別紙２）申請額一覧'!$B23:$AB23,5,FALSE),"")</f>
        <v>0</v>
      </c>
      <c r="G21" s="331" t="str">
        <f ca="1">IFERROR(VLOOKUP($A21,'（別紙２）申請額一覧'!$B23:$AB23,4,FALSE),"")</f>
        <v/>
      </c>
      <c r="H21" s="343" t="str">
        <f t="shared" ca="1" si="2"/>
        <v/>
      </c>
      <c r="I21" s="343" t="str">
        <f t="shared" ca="1" si="3"/>
        <v/>
      </c>
      <c r="J21" s="342" t="s">
        <v>398</v>
      </c>
      <c r="K21" s="344" t="str">
        <f t="shared" ca="1" si="4"/>
        <v/>
      </c>
      <c r="L21" s="336" t="str">
        <f t="shared" ca="1" si="5"/>
        <v/>
      </c>
      <c r="M21" s="419">
        <f ca="1">IFERROR(VLOOKUP($A21,'（別紙２）申請額一覧'!$B23:$AB23,26,FALSE)*1000,"")</f>
        <v>0</v>
      </c>
      <c r="N21" s="409">
        <f ca="1">IFERROR(VLOOKUP($A21,'（別紙２）申請額一覧'!$B23:$AB23,16,FALSE)*1000,"")</f>
        <v>0</v>
      </c>
      <c r="O21" s="351" t="str">
        <f ca="1">IFERROR(VLOOKUP($A21,'（別紙２）申請額一覧'!$B23:$AB23,12,FALSE)*1000,"")</f>
        <v/>
      </c>
      <c r="P21" s="421">
        <f>IFERROR(VLOOKUP($A21,'（別紙２）申請額一覧'!$B23:$AB23,11,FALSE),"")</f>
        <v>0</v>
      </c>
      <c r="Q21" s="422" t="str">
        <f ca="1">IFERROR(VLOOKUP($A21,'（別紙２）申請額一覧'!$B23:$AB23,10,FALSE)*1000,"")</f>
        <v/>
      </c>
      <c r="R21" s="412" t="str">
        <f ca="1">IFERROR(VLOOKUP($A21,'（別紙２）申請額一覧'!$B23:$AB23,7,FALSE)*1000,"")</f>
        <v/>
      </c>
      <c r="S21" s="350">
        <f>IFERROR(VLOOKUP($A21,'（別紙２）申請額一覧'!$B23:$AB23,8,FALSE)*1000,"")</f>
        <v>0</v>
      </c>
      <c r="T21" s="409" t="str">
        <f ca="1">IFERROR(VLOOKUP($A21,'（別紙２）申請額一覧'!$B23:$AB23,9,FALSE)*1000,"")</f>
        <v/>
      </c>
      <c r="U21" s="412">
        <f t="shared" ca="1" si="6"/>
        <v>0</v>
      </c>
      <c r="V21" s="351" t="str">
        <f t="shared" ca="1" si="7"/>
        <v/>
      </c>
      <c r="W21" s="352" t="str">
        <f t="shared" ca="1" si="11"/>
        <v/>
      </c>
      <c r="X21" s="412">
        <f t="shared" ca="1" si="8"/>
        <v>0</v>
      </c>
      <c r="Y21" s="412" t="str">
        <f ca="1">IFERROR(VLOOKUP($A21,'（別紙２）申請額一覧'!$B23:$AB23,14,FALSE)*1000,"")</f>
        <v/>
      </c>
      <c r="Z21" s="351">
        <f>IFERROR(VLOOKUP($A21,'（別紙２）申請額一覧'!$B23:$AB23,13,FALSE)*1000,"")</f>
        <v>0</v>
      </c>
      <c r="AA21" s="351" t="str">
        <f t="shared" ca="1" si="9"/>
        <v/>
      </c>
      <c r="AB21" s="352" t="str">
        <f t="shared" ca="1" si="10"/>
        <v/>
      </c>
      <c r="AC21" s="351" t="str">
        <f ca="1">IFERROR(VLOOKUP($A21,'（別紙２）申請額一覧'!$B23:$AB23,22,FALSE)*1000,"")</f>
        <v/>
      </c>
      <c r="AD21" s="421">
        <f>IFERROR(VLOOKUP($A21,'（別紙２）申請額一覧'!$B23:$AB23,21,FALSE),"")</f>
        <v>0</v>
      </c>
      <c r="AE21" s="422" t="str">
        <f ca="1">IFERROR(VLOOKUP($A21,'（別紙２）申請額一覧'!$B23:$AB23,20,FALSE)*1000,"")</f>
        <v/>
      </c>
      <c r="AF21" s="412" t="str">
        <f ca="1">IFERROR(VLOOKUP($A21,'（別紙２）申請額一覧'!$B23:$AB23,17,FALSE)*1000,"")</f>
        <v/>
      </c>
      <c r="AG21" s="350">
        <f>IFERROR(VLOOKUP($A21,'（別紙２）申請額一覧'!$B23:$AB23,18,FALSE)*1000,"")</f>
        <v>0</v>
      </c>
      <c r="AH21" s="350" t="str">
        <f ca="1">IFERROR(VLOOKUP($A21,'（別紙２）申請額一覧'!$B23:$AB23,19,FALSE)*1000,"")</f>
        <v/>
      </c>
      <c r="AI21" s="412">
        <f>IFERROR(VLOOKUP($A21,'（別紙２）申請額一覧'!$B23:$AB23,23,FALSE)*1000,"")</f>
        <v>0</v>
      </c>
      <c r="AJ21" s="423" t="str">
        <f ca="1">IFERROR(VLOOKUP($A21,'（別紙２）申請額一覧'!$B23:$AB23,24,FALSE)*1000,"")</f>
        <v/>
      </c>
      <c r="AK21" s="419">
        <f>IFERROR(VLOOKUP($A21,'（別紙２）申請額一覧'!$B23:$AB23,25,FALSE)*1000,"")</f>
        <v>0</v>
      </c>
      <c r="AL21" s="419">
        <f ca="1">IFERROR(VLOOKUP($A21,'（別紙２）申請額一覧'!$B23:$AB23,27,FALSE)*1000,"")</f>
        <v>0</v>
      </c>
      <c r="AM21" s="341"/>
      <c r="AN21" s="385"/>
      <c r="AO21" s="381"/>
      <c r="AP21" s="340"/>
      <c r="AQ21" s="381"/>
      <c r="AR21" s="382"/>
      <c r="AS21" s="333"/>
      <c r="AT21" s="333"/>
      <c r="AU21" s="375"/>
    </row>
    <row r="22" spans="1:47" s="335" customFormat="1" ht="30" customHeight="1">
      <c r="A22" s="374">
        <f t="shared" si="1"/>
        <v>14</v>
      </c>
      <c r="B22" s="331" t="str">
        <f ca="1">IF(OR(D22="",D22=0),"",'（別紙１）総括表'!$L$9)</f>
        <v/>
      </c>
      <c r="C22" s="327" t="str">
        <f ca="1">IF(OR(D22="",D22=0),"",'（別紙１）総括表'!$AH$5)</f>
        <v/>
      </c>
      <c r="D22" s="331" t="str">
        <f ca="1">IFERROR(VLOOKUP($A22,'（別紙２）申請額一覧'!$B24:$AB24,3,FALSE),"")</f>
        <v/>
      </c>
      <c r="E22" s="331" t="str">
        <f ca="1">IFERROR(VLOOKUP($A22,'（別紙２）申請額一覧'!$B24:$AB24,2,FALSE),"")</f>
        <v/>
      </c>
      <c r="F22" s="327">
        <f>IFERROR(VLOOKUP($A22,'（別紙２）申請額一覧'!$B24:$AB24,5,FALSE),"")</f>
        <v>0</v>
      </c>
      <c r="G22" s="331" t="str">
        <f ca="1">IFERROR(VLOOKUP($A22,'（別紙２）申請額一覧'!$B24:$AB24,4,FALSE),"")</f>
        <v/>
      </c>
      <c r="H22" s="343" t="str">
        <f t="shared" ca="1" si="2"/>
        <v/>
      </c>
      <c r="I22" s="343" t="str">
        <f t="shared" ca="1" si="3"/>
        <v/>
      </c>
      <c r="J22" s="342" t="s">
        <v>398</v>
      </c>
      <c r="K22" s="344" t="str">
        <f t="shared" ca="1" si="4"/>
        <v/>
      </c>
      <c r="L22" s="336" t="str">
        <f t="shared" ca="1" si="5"/>
        <v/>
      </c>
      <c r="M22" s="419">
        <f ca="1">IFERROR(VLOOKUP($A22,'（別紙２）申請額一覧'!$B24:$AB24,26,FALSE)*1000,"")</f>
        <v>0</v>
      </c>
      <c r="N22" s="409">
        <f ca="1">IFERROR(VLOOKUP($A22,'（別紙２）申請額一覧'!$B24:$AB24,16,FALSE)*1000,"")</f>
        <v>0</v>
      </c>
      <c r="O22" s="351" t="str">
        <f ca="1">IFERROR(VLOOKUP($A22,'（別紙２）申請額一覧'!$B24:$AB24,12,FALSE)*1000,"")</f>
        <v/>
      </c>
      <c r="P22" s="421">
        <f>IFERROR(VLOOKUP($A22,'（別紙２）申請額一覧'!$B24:$AB24,11,FALSE),"")</f>
        <v>0</v>
      </c>
      <c r="Q22" s="422" t="str">
        <f ca="1">IFERROR(VLOOKUP($A22,'（別紙２）申請額一覧'!$B24:$AB24,10,FALSE)*1000,"")</f>
        <v/>
      </c>
      <c r="R22" s="412" t="str">
        <f ca="1">IFERROR(VLOOKUP($A22,'（別紙２）申請額一覧'!$B24:$AB24,7,FALSE)*1000,"")</f>
        <v/>
      </c>
      <c r="S22" s="350">
        <f>IFERROR(VLOOKUP($A22,'（別紙２）申請額一覧'!$B24:$AB24,8,FALSE)*1000,"")</f>
        <v>0</v>
      </c>
      <c r="T22" s="409" t="str">
        <f ca="1">IFERROR(VLOOKUP($A22,'（別紙２）申請額一覧'!$B24:$AB24,9,FALSE)*1000,"")</f>
        <v/>
      </c>
      <c r="U22" s="412">
        <f t="shared" ca="1" si="6"/>
        <v>0</v>
      </c>
      <c r="V22" s="351" t="str">
        <f t="shared" ca="1" si="7"/>
        <v/>
      </c>
      <c r="W22" s="352" t="str">
        <f t="shared" ca="1" si="11"/>
        <v/>
      </c>
      <c r="X22" s="412">
        <f t="shared" ca="1" si="8"/>
        <v>0</v>
      </c>
      <c r="Y22" s="412" t="str">
        <f ca="1">IFERROR(VLOOKUP($A22,'（別紙２）申請額一覧'!$B24:$AB24,14,FALSE)*1000,"")</f>
        <v/>
      </c>
      <c r="Z22" s="351">
        <f>IFERROR(VLOOKUP($A22,'（別紙２）申請額一覧'!$B24:$AB24,13,FALSE)*1000,"")</f>
        <v>0</v>
      </c>
      <c r="AA22" s="351" t="str">
        <f t="shared" ca="1" si="9"/>
        <v/>
      </c>
      <c r="AB22" s="352" t="str">
        <f t="shared" ca="1" si="10"/>
        <v/>
      </c>
      <c r="AC22" s="351" t="str">
        <f ca="1">IFERROR(VLOOKUP($A22,'（別紙２）申請額一覧'!$B24:$AB24,22,FALSE)*1000,"")</f>
        <v/>
      </c>
      <c r="AD22" s="421">
        <f>IFERROR(VLOOKUP($A22,'（別紙２）申請額一覧'!$B24:$AB24,21,FALSE),"")</f>
        <v>0</v>
      </c>
      <c r="AE22" s="422" t="str">
        <f ca="1">IFERROR(VLOOKUP($A22,'（別紙２）申請額一覧'!$B24:$AB24,20,FALSE)*1000,"")</f>
        <v/>
      </c>
      <c r="AF22" s="412" t="str">
        <f ca="1">IFERROR(VLOOKUP($A22,'（別紙２）申請額一覧'!$B24:$AB24,17,FALSE)*1000,"")</f>
        <v/>
      </c>
      <c r="AG22" s="350">
        <f>IFERROR(VLOOKUP($A22,'（別紙２）申請額一覧'!$B24:$AB24,18,FALSE)*1000,"")</f>
        <v>0</v>
      </c>
      <c r="AH22" s="350" t="str">
        <f ca="1">IFERROR(VLOOKUP($A22,'（別紙２）申請額一覧'!$B24:$AB24,19,FALSE)*1000,"")</f>
        <v/>
      </c>
      <c r="AI22" s="412">
        <f>IFERROR(VLOOKUP($A22,'（別紙２）申請額一覧'!$B24:$AB24,23,FALSE)*1000,"")</f>
        <v>0</v>
      </c>
      <c r="AJ22" s="423" t="str">
        <f ca="1">IFERROR(VLOOKUP($A22,'（別紙２）申請額一覧'!$B24:$AB24,24,FALSE)*1000,"")</f>
        <v/>
      </c>
      <c r="AK22" s="419">
        <f>IFERROR(VLOOKUP($A22,'（別紙２）申請額一覧'!$B24:$AB24,25,FALSE)*1000,"")</f>
        <v>0</v>
      </c>
      <c r="AL22" s="419">
        <f ca="1">IFERROR(VLOOKUP($A22,'（別紙２）申請額一覧'!$B24:$AB24,27,FALSE)*1000,"")</f>
        <v>0</v>
      </c>
      <c r="AM22" s="341"/>
      <c r="AN22" s="385"/>
      <c r="AO22" s="381"/>
      <c r="AP22" s="340"/>
      <c r="AQ22" s="381"/>
      <c r="AR22" s="382"/>
      <c r="AS22" s="333"/>
      <c r="AT22" s="333"/>
      <c r="AU22" s="375"/>
    </row>
    <row r="23" spans="1:47" s="335" customFormat="1" ht="30" customHeight="1">
      <c r="A23" s="374">
        <f t="shared" si="1"/>
        <v>15</v>
      </c>
      <c r="B23" s="337" t="str">
        <f ca="1">IF(OR(D23="",D23=0),"",'（別紙１）総括表'!$L$9)</f>
        <v/>
      </c>
      <c r="C23" s="328" t="str">
        <f ca="1">IF(OR(D23="",D23=0),"",'（別紙１）総括表'!$AH$5)</f>
        <v/>
      </c>
      <c r="D23" s="331" t="str">
        <f ca="1">IFERROR(VLOOKUP($A23,'（別紙２）申請額一覧'!$B25:$AB25,3,FALSE),"")</f>
        <v/>
      </c>
      <c r="E23" s="331" t="str">
        <f ca="1">IFERROR(VLOOKUP($A23,'（別紙２）申請額一覧'!$B25:$AB25,2,FALSE),"")</f>
        <v/>
      </c>
      <c r="F23" s="328">
        <f>IFERROR(VLOOKUP($A23,'（別紙２）申請額一覧'!$B25:$AB25,5,FALSE),"")</f>
        <v>0</v>
      </c>
      <c r="G23" s="331" t="str">
        <f ca="1">IFERROR(VLOOKUP($A23,'（別紙２）申請額一覧'!$B25:$AB25,4,FALSE),"")</f>
        <v/>
      </c>
      <c r="H23" s="344" t="str">
        <f t="shared" ca="1" si="2"/>
        <v/>
      </c>
      <c r="I23" s="343" t="str">
        <f t="shared" ca="1" si="3"/>
        <v/>
      </c>
      <c r="J23" s="342" t="s">
        <v>398</v>
      </c>
      <c r="K23" s="344" t="str">
        <f t="shared" ca="1" si="4"/>
        <v/>
      </c>
      <c r="L23" s="336" t="str">
        <f t="shared" ca="1" si="5"/>
        <v/>
      </c>
      <c r="M23" s="419">
        <f ca="1">IFERROR(VLOOKUP($A23,'（別紙２）申請額一覧'!$B25:$AB25,26,FALSE)*1000,"")</f>
        <v>0</v>
      </c>
      <c r="N23" s="409">
        <f ca="1">IFERROR(VLOOKUP($A23,'（別紙２）申請額一覧'!$B25:$AB25,16,FALSE)*1000,"")</f>
        <v>0</v>
      </c>
      <c r="O23" s="351" t="str">
        <f ca="1">IFERROR(VLOOKUP($A23,'（別紙２）申請額一覧'!$B25:$AB25,12,FALSE)*1000,"")</f>
        <v/>
      </c>
      <c r="P23" s="421">
        <f>IFERROR(VLOOKUP($A23,'（別紙２）申請額一覧'!$B25:$AB25,11,FALSE),"")</f>
        <v>0</v>
      </c>
      <c r="Q23" s="422" t="str">
        <f ca="1">IFERROR(VLOOKUP($A23,'（別紙２）申請額一覧'!$B25:$AB25,10,FALSE)*1000,"")</f>
        <v/>
      </c>
      <c r="R23" s="412" t="str">
        <f ca="1">IFERROR(VLOOKUP($A23,'（別紙２）申請額一覧'!$B25:$AB25,7,FALSE)*1000,"")</f>
        <v/>
      </c>
      <c r="S23" s="350">
        <f>IFERROR(VLOOKUP($A23,'（別紙２）申請額一覧'!$B25:$AB25,8,FALSE)*1000,"")</f>
        <v>0</v>
      </c>
      <c r="T23" s="409" t="str">
        <f ca="1">IFERROR(VLOOKUP($A23,'（別紙２）申請額一覧'!$B25:$AB25,9,FALSE)*1000,"")</f>
        <v/>
      </c>
      <c r="U23" s="412">
        <f t="shared" ca="1" si="6"/>
        <v>0</v>
      </c>
      <c r="V23" s="351" t="str">
        <f t="shared" ca="1" si="7"/>
        <v/>
      </c>
      <c r="W23" s="352" t="str">
        <f t="shared" ca="1" si="11"/>
        <v/>
      </c>
      <c r="X23" s="412">
        <f t="shared" ca="1" si="8"/>
        <v>0</v>
      </c>
      <c r="Y23" s="412" t="str">
        <f ca="1">IFERROR(VLOOKUP($A23,'（別紙２）申請額一覧'!$B25:$AB25,14,FALSE)*1000,"")</f>
        <v/>
      </c>
      <c r="Z23" s="351">
        <f>IFERROR(VLOOKUP($A23,'（別紙２）申請額一覧'!$B25:$AB25,13,FALSE)*1000,"")</f>
        <v>0</v>
      </c>
      <c r="AA23" s="351" t="str">
        <f t="shared" ca="1" si="9"/>
        <v/>
      </c>
      <c r="AB23" s="352" t="str">
        <f t="shared" ca="1" si="10"/>
        <v/>
      </c>
      <c r="AC23" s="351" t="str">
        <f ca="1">IFERROR(VLOOKUP($A23,'（別紙２）申請額一覧'!$B25:$AB25,22,FALSE)*1000,"")</f>
        <v/>
      </c>
      <c r="AD23" s="421">
        <f>IFERROR(VLOOKUP($A23,'（別紙２）申請額一覧'!$B25:$AB25,21,FALSE),"")</f>
        <v>0</v>
      </c>
      <c r="AE23" s="422" t="str">
        <f ca="1">IFERROR(VLOOKUP($A23,'（別紙２）申請額一覧'!$B25:$AB25,20,FALSE)*1000,"")</f>
        <v/>
      </c>
      <c r="AF23" s="412" t="str">
        <f ca="1">IFERROR(VLOOKUP($A23,'（別紙２）申請額一覧'!$B25:$AB25,17,FALSE)*1000,"")</f>
        <v/>
      </c>
      <c r="AG23" s="350">
        <f>IFERROR(VLOOKUP($A23,'（別紙２）申請額一覧'!$B25:$AB25,18,FALSE)*1000,"")</f>
        <v>0</v>
      </c>
      <c r="AH23" s="350" t="str">
        <f ca="1">IFERROR(VLOOKUP($A23,'（別紙２）申請額一覧'!$B25:$AB25,19,FALSE)*1000,"")</f>
        <v/>
      </c>
      <c r="AI23" s="412">
        <f>IFERROR(VLOOKUP($A23,'（別紙２）申請額一覧'!$B25:$AB25,23,FALSE)*1000,"")</f>
        <v>0</v>
      </c>
      <c r="AJ23" s="423" t="str">
        <f ca="1">IFERROR(VLOOKUP($A23,'（別紙２）申請額一覧'!$B25:$AB25,24,FALSE)*1000,"")</f>
        <v/>
      </c>
      <c r="AK23" s="419">
        <f>IFERROR(VLOOKUP($A23,'（別紙２）申請額一覧'!$B25:$AB25,25,FALSE)*1000,"")</f>
        <v>0</v>
      </c>
      <c r="AL23" s="419">
        <f ca="1">IFERROR(VLOOKUP($A23,'（別紙２）申請額一覧'!$B25:$AB25,27,FALSE)*1000,"")</f>
        <v>0</v>
      </c>
      <c r="AM23" s="341"/>
      <c r="AN23" s="385"/>
      <c r="AO23" s="381"/>
      <c r="AP23" s="340"/>
      <c r="AQ23" s="381"/>
      <c r="AR23" s="382"/>
      <c r="AS23" s="333"/>
      <c r="AT23" s="333"/>
      <c r="AU23" s="375"/>
    </row>
    <row r="24" spans="1:47" s="335" customFormat="1" ht="30" customHeight="1">
      <c r="A24" s="374">
        <f t="shared" si="1"/>
        <v>16</v>
      </c>
      <c r="B24" s="331" t="str">
        <f>IF(OR(D24="",D24=0),"",'（別紙１）総括表'!$L$9)</f>
        <v/>
      </c>
      <c r="C24" s="327" t="str">
        <f>IF(OR(D24="",D24=0),"",'（別紙１）総括表'!$AH$5)</f>
        <v/>
      </c>
      <c r="D24" s="331" t="str">
        <f>IFERROR(VLOOKUP($A24,'（別紙２）申請額一覧'!$B26:$AB26,3,FALSE),"")</f>
        <v/>
      </c>
      <c r="E24" s="331" t="str">
        <f>IFERROR(VLOOKUP($A24,'（別紙２）申請額一覧'!$B26:$AB26,2,FALSE),"")</f>
        <v/>
      </c>
      <c r="F24" s="327" t="str">
        <f>IFERROR(VLOOKUP($A24,'（別紙２）申請額一覧'!$B26:$AB26,5,FALSE),"")</f>
        <v/>
      </c>
      <c r="G24" s="331" t="str">
        <f>IFERROR(VLOOKUP($A24,'（別紙２）申請額一覧'!$B26:$AB26,4,FALSE),"")</f>
        <v/>
      </c>
      <c r="H24" s="343" t="str">
        <f t="shared" ca="1" si="2"/>
        <v/>
      </c>
      <c r="I24" s="343" t="str">
        <f t="shared" ca="1" si="3"/>
        <v/>
      </c>
      <c r="J24" s="342" t="s">
        <v>398</v>
      </c>
      <c r="K24" s="344" t="str">
        <f t="shared" ca="1" si="4"/>
        <v/>
      </c>
      <c r="L24" s="336" t="str">
        <f t="shared" ca="1" si="5"/>
        <v/>
      </c>
      <c r="M24" s="419" t="str">
        <f>IFERROR(VLOOKUP($A24,'（別紙２）申請額一覧'!$B26:$AB26,26,FALSE)*1000,"")</f>
        <v/>
      </c>
      <c r="N24" s="409" t="str">
        <f>IFERROR(VLOOKUP($A24,'（別紙２）申請額一覧'!$B26:$AB26,16,FALSE)*1000,"")</f>
        <v/>
      </c>
      <c r="O24" s="351" t="str">
        <f>IFERROR(VLOOKUP($A24,'（別紙２）申請額一覧'!$B26:$AB26,12,FALSE)*1000,"")</f>
        <v/>
      </c>
      <c r="P24" s="421" t="str">
        <f>IFERROR(VLOOKUP($A24,'（別紙２）申請額一覧'!$B26:$AB26,11,FALSE),"")</f>
        <v/>
      </c>
      <c r="Q24" s="422" t="str">
        <f>IFERROR(VLOOKUP($A24,'（別紙２）申請額一覧'!$B26:$AB26,10,FALSE)*1000,"")</f>
        <v/>
      </c>
      <c r="R24" s="412" t="str">
        <f>IFERROR(VLOOKUP($A24,'（別紙２）申請額一覧'!$B26:$AB26,7,FALSE)*1000,"")</f>
        <v/>
      </c>
      <c r="S24" s="350" t="str">
        <f>IFERROR(VLOOKUP($A24,'（別紙２）申請額一覧'!$B26:$AB26,8,FALSE)*1000,"")</f>
        <v/>
      </c>
      <c r="T24" s="409" t="str">
        <f>IFERROR(VLOOKUP($A24,'（別紙２）申請額一覧'!$B26:$AB26,9,FALSE)*1000,"")</f>
        <v/>
      </c>
      <c r="U24" s="412">
        <f t="shared" ca="1" si="6"/>
        <v>0</v>
      </c>
      <c r="V24" s="351" t="str">
        <f t="shared" ca="1" si="7"/>
        <v/>
      </c>
      <c r="W24" s="352" t="str">
        <f t="shared" ca="1" si="11"/>
        <v/>
      </c>
      <c r="X24" s="412">
        <f t="shared" ca="1" si="8"/>
        <v>0</v>
      </c>
      <c r="Y24" s="412" t="str">
        <f>IFERROR(VLOOKUP($A24,'（別紙２）申請額一覧'!$B26:$AB26,14,FALSE)*1000,"")</f>
        <v/>
      </c>
      <c r="Z24" s="351" t="str">
        <f>IFERROR(VLOOKUP($A24,'（別紙２）申請額一覧'!$B26:$AB26,13,FALSE)*1000,"")</f>
        <v/>
      </c>
      <c r="AA24" s="351" t="str">
        <f t="shared" ca="1" si="9"/>
        <v/>
      </c>
      <c r="AB24" s="352" t="str">
        <f t="shared" ca="1" si="10"/>
        <v/>
      </c>
      <c r="AC24" s="351" t="str">
        <f>IFERROR(VLOOKUP($A24,'（別紙２）申請額一覧'!$B26:$AB26,22,FALSE)*1000,"")</f>
        <v/>
      </c>
      <c r="AD24" s="421" t="str">
        <f>IFERROR(VLOOKUP($A24,'（別紙２）申請額一覧'!$B26:$AB26,21,FALSE),"")</f>
        <v/>
      </c>
      <c r="AE24" s="422" t="str">
        <f>IFERROR(VLOOKUP($A24,'（別紙２）申請額一覧'!$B26:$AB26,20,FALSE)*1000,"")</f>
        <v/>
      </c>
      <c r="AF24" s="412" t="str">
        <f>IFERROR(VLOOKUP($A24,'（別紙２）申請額一覧'!$B26:$AB26,17,FALSE)*1000,"")</f>
        <v/>
      </c>
      <c r="AG24" s="350" t="str">
        <f>IFERROR(VLOOKUP($A24,'（別紙２）申請額一覧'!$B26:$AB26,18,FALSE)*1000,"")</f>
        <v/>
      </c>
      <c r="AH24" s="350" t="str">
        <f>IFERROR(VLOOKUP($A24,'（別紙２）申請額一覧'!$B26:$AB26,19,FALSE)*1000,"")</f>
        <v/>
      </c>
      <c r="AI24" s="412" t="str">
        <f>IFERROR(VLOOKUP($A24,'（別紙２）申請額一覧'!$B26:$AB26,23,FALSE)*1000,"")</f>
        <v/>
      </c>
      <c r="AJ24" s="423" t="str">
        <f>IFERROR(VLOOKUP($A24,'（別紙２）申請額一覧'!$B26:$AB26,24,FALSE)*1000,"")</f>
        <v/>
      </c>
      <c r="AK24" s="419" t="str">
        <f>IFERROR(VLOOKUP($A24,'（別紙２）申請額一覧'!$B26:$AB26,25,FALSE)*1000,"")</f>
        <v/>
      </c>
      <c r="AL24" s="419" t="str">
        <f>IFERROR(VLOOKUP($A24,'（別紙２）申請額一覧'!$B26:$AB26,27,FALSE)*1000,"")</f>
        <v/>
      </c>
      <c r="AM24" s="341"/>
      <c r="AN24" s="385"/>
      <c r="AO24" s="381"/>
      <c r="AP24" s="340"/>
      <c r="AQ24" s="381"/>
      <c r="AR24" s="382"/>
      <c r="AS24" s="333"/>
      <c r="AT24" s="333"/>
      <c r="AU24" s="375"/>
    </row>
    <row r="25" spans="1:47" s="335" customFormat="1" ht="30" customHeight="1">
      <c r="A25" s="374">
        <f t="shared" si="1"/>
        <v>17</v>
      </c>
      <c r="B25" s="331" t="str">
        <f>IF(OR(D25="",D25=0),"",'（別紙１）総括表'!$L$9)</f>
        <v/>
      </c>
      <c r="C25" s="327" t="str">
        <f>IF(OR(D25="",D25=0),"",'（別紙１）総括表'!$AH$5)</f>
        <v/>
      </c>
      <c r="D25" s="331" t="str">
        <f>IFERROR(VLOOKUP($A25,'（別紙２）申請額一覧'!$B27:$AB27,3,FALSE),"")</f>
        <v/>
      </c>
      <c r="E25" s="331" t="str">
        <f>IFERROR(VLOOKUP($A25,'（別紙２）申請額一覧'!$B27:$AB27,2,FALSE),"")</f>
        <v/>
      </c>
      <c r="F25" s="327" t="str">
        <f>IFERROR(VLOOKUP($A25,'（別紙２）申請額一覧'!$B27:$AB27,5,FALSE),"")</f>
        <v/>
      </c>
      <c r="G25" s="331" t="str">
        <f>IFERROR(VLOOKUP($A25,'（別紙２）申請額一覧'!$B27:$AB27,4,FALSE),"")</f>
        <v/>
      </c>
      <c r="H25" s="343" t="str">
        <f t="shared" ca="1" si="2"/>
        <v/>
      </c>
      <c r="I25" s="343" t="str">
        <f t="shared" ca="1" si="3"/>
        <v/>
      </c>
      <c r="J25" s="342" t="s">
        <v>398</v>
      </c>
      <c r="K25" s="344" t="str">
        <f t="shared" ca="1" si="4"/>
        <v/>
      </c>
      <c r="L25" s="336" t="str">
        <f t="shared" ca="1" si="5"/>
        <v/>
      </c>
      <c r="M25" s="419" t="str">
        <f>IFERROR(VLOOKUP($A25,'（別紙２）申請額一覧'!$B27:$AB27,26,FALSE)*1000,"")</f>
        <v/>
      </c>
      <c r="N25" s="409" t="str">
        <f>IFERROR(VLOOKUP($A25,'（別紙２）申請額一覧'!$B27:$AB27,16,FALSE)*1000,"")</f>
        <v/>
      </c>
      <c r="O25" s="351" t="str">
        <f>IFERROR(VLOOKUP($A25,'（別紙２）申請額一覧'!$B27:$AB27,12,FALSE)*1000,"")</f>
        <v/>
      </c>
      <c r="P25" s="421" t="str">
        <f>IFERROR(VLOOKUP($A25,'（別紙２）申請額一覧'!$B27:$AB27,11,FALSE),"")</f>
        <v/>
      </c>
      <c r="Q25" s="422" t="str">
        <f>IFERROR(VLOOKUP($A25,'（別紙２）申請額一覧'!$B27:$AB27,10,FALSE)*1000,"")</f>
        <v/>
      </c>
      <c r="R25" s="412" t="str">
        <f>IFERROR(VLOOKUP($A25,'（別紙２）申請額一覧'!$B27:$AB27,7,FALSE)*1000,"")</f>
        <v/>
      </c>
      <c r="S25" s="350" t="str">
        <f>IFERROR(VLOOKUP($A25,'（別紙２）申請額一覧'!$B27:$AB27,8,FALSE)*1000,"")</f>
        <v/>
      </c>
      <c r="T25" s="409" t="str">
        <f>IFERROR(VLOOKUP($A25,'（別紙２）申請額一覧'!$B27:$AB27,9,FALSE)*1000,"")</f>
        <v/>
      </c>
      <c r="U25" s="412">
        <f t="shared" ca="1" si="6"/>
        <v>0</v>
      </c>
      <c r="V25" s="351" t="str">
        <f t="shared" ca="1" si="7"/>
        <v/>
      </c>
      <c r="W25" s="352" t="str">
        <f t="shared" ca="1" si="11"/>
        <v/>
      </c>
      <c r="X25" s="412">
        <f t="shared" ca="1" si="8"/>
        <v>0</v>
      </c>
      <c r="Y25" s="412" t="str">
        <f>IFERROR(VLOOKUP($A25,'（別紙２）申請額一覧'!$B27:$AB27,14,FALSE)*1000,"")</f>
        <v/>
      </c>
      <c r="Z25" s="351" t="str">
        <f>IFERROR(VLOOKUP($A25,'（別紙２）申請額一覧'!$B27:$AB27,13,FALSE)*1000,"")</f>
        <v/>
      </c>
      <c r="AA25" s="351" t="str">
        <f t="shared" ca="1" si="9"/>
        <v/>
      </c>
      <c r="AB25" s="352" t="str">
        <f t="shared" ca="1" si="10"/>
        <v/>
      </c>
      <c r="AC25" s="351" t="str">
        <f>IFERROR(VLOOKUP($A25,'（別紙２）申請額一覧'!$B27:$AB27,22,FALSE)*1000,"")</f>
        <v/>
      </c>
      <c r="AD25" s="421" t="str">
        <f>IFERROR(VLOOKUP($A25,'（別紙２）申請額一覧'!$B27:$AB27,21,FALSE),"")</f>
        <v/>
      </c>
      <c r="AE25" s="422" t="str">
        <f>IFERROR(VLOOKUP($A25,'（別紙２）申請額一覧'!$B27:$AB27,20,FALSE)*1000,"")</f>
        <v/>
      </c>
      <c r="AF25" s="412" t="str">
        <f>IFERROR(VLOOKUP($A25,'（別紙２）申請額一覧'!$B27:$AB27,17,FALSE)*1000,"")</f>
        <v/>
      </c>
      <c r="AG25" s="350" t="str">
        <f>IFERROR(VLOOKUP($A25,'（別紙２）申請額一覧'!$B27:$AB27,18,FALSE)*1000,"")</f>
        <v/>
      </c>
      <c r="AH25" s="350" t="str">
        <f>IFERROR(VLOOKUP($A25,'（別紙２）申請額一覧'!$B27:$AB27,19,FALSE)*1000,"")</f>
        <v/>
      </c>
      <c r="AI25" s="412" t="str">
        <f>IFERROR(VLOOKUP($A25,'（別紙２）申請額一覧'!$B27:$AB27,23,FALSE)*1000,"")</f>
        <v/>
      </c>
      <c r="AJ25" s="423" t="str">
        <f>IFERROR(VLOOKUP($A25,'（別紙２）申請額一覧'!$B27:$AB27,24,FALSE)*1000,"")</f>
        <v/>
      </c>
      <c r="AK25" s="419" t="str">
        <f>IFERROR(VLOOKUP($A25,'（別紙２）申請額一覧'!$B27:$AB27,25,FALSE)*1000,"")</f>
        <v/>
      </c>
      <c r="AL25" s="419" t="str">
        <f>IFERROR(VLOOKUP($A25,'（別紙２）申請額一覧'!$B27:$AB27,27,FALSE)*1000,"")</f>
        <v/>
      </c>
      <c r="AM25" s="341"/>
      <c r="AN25" s="385"/>
      <c r="AO25" s="381"/>
      <c r="AP25" s="340"/>
      <c r="AQ25" s="381"/>
      <c r="AR25" s="382"/>
      <c r="AS25" s="333"/>
      <c r="AT25" s="333"/>
      <c r="AU25" s="375"/>
    </row>
    <row r="26" spans="1:47" s="335" customFormat="1" ht="30" customHeight="1">
      <c r="A26" s="374">
        <f t="shared" si="1"/>
        <v>18</v>
      </c>
      <c r="B26" s="331" t="str">
        <f>IF(OR(D26="",D26=0),"",'（別紙１）総括表'!$L$9)</f>
        <v/>
      </c>
      <c r="C26" s="328" t="str">
        <f>IF(OR(D26="",D26=0),"",'（別紙１）総括表'!$AH$5)</f>
        <v/>
      </c>
      <c r="D26" s="331" t="str">
        <f>IFERROR(VLOOKUP($A26,'（別紙２）申請額一覧'!$B28:$AB28,3,FALSE),"")</f>
        <v/>
      </c>
      <c r="E26" s="331" t="str">
        <f>IFERROR(VLOOKUP($A26,'（別紙２）申請額一覧'!$B28:$AB28,2,FALSE),"")</f>
        <v/>
      </c>
      <c r="F26" s="328" t="str">
        <f>IFERROR(VLOOKUP($A26,'（別紙２）申請額一覧'!$B28:$AB28,5,FALSE),"")</f>
        <v/>
      </c>
      <c r="G26" s="331" t="str">
        <f>IFERROR(VLOOKUP($A26,'（別紙２）申請額一覧'!$B28:$AB28,4,FALSE),"")</f>
        <v/>
      </c>
      <c r="H26" s="344" t="str">
        <f t="shared" ca="1" si="2"/>
        <v/>
      </c>
      <c r="I26" s="343" t="str">
        <f t="shared" ca="1" si="3"/>
        <v/>
      </c>
      <c r="J26" s="342" t="s">
        <v>398</v>
      </c>
      <c r="K26" s="344" t="str">
        <f t="shared" ca="1" si="4"/>
        <v/>
      </c>
      <c r="L26" s="336" t="str">
        <f t="shared" ca="1" si="5"/>
        <v/>
      </c>
      <c r="M26" s="419" t="str">
        <f>IFERROR(VLOOKUP($A26,'（別紙２）申請額一覧'!$B28:$AB28,26,FALSE)*1000,"")</f>
        <v/>
      </c>
      <c r="N26" s="409" t="str">
        <f>IFERROR(VLOOKUP($A26,'（別紙２）申請額一覧'!$B28:$AB28,16,FALSE)*1000,"")</f>
        <v/>
      </c>
      <c r="O26" s="351" t="str">
        <f>IFERROR(VLOOKUP($A26,'（別紙２）申請額一覧'!$B28:$AB28,12,FALSE)*1000,"")</f>
        <v/>
      </c>
      <c r="P26" s="421" t="str">
        <f>IFERROR(VLOOKUP($A26,'（別紙２）申請額一覧'!$B28:$AB28,11,FALSE),"")</f>
        <v/>
      </c>
      <c r="Q26" s="422" t="str">
        <f>IFERROR(VLOOKUP($A26,'（別紙２）申請額一覧'!$B28:$AB28,10,FALSE)*1000,"")</f>
        <v/>
      </c>
      <c r="R26" s="412" t="str">
        <f>IFERROR(VLOOKUP($A26,'（別紙２）申請額一覧'!$B28:$AB28,7,FALSE)*1000,"")</f>
        <v/>
      </c>
      <c r="S26" s="350" t="str">
        <f>IFERROR(VLOOKUP($A26,'（別紙２）申請額一覧'!$B28:$AB28,8,FALSE)*1000,"")</f>
        <v/>
      </c>
      <c r="T26" s="409" t="str">
        <f>IFERROR(VLOOKUP($A26,'（別紙２）申請額一覧'!$B28:$AB28,9,FALSE)*1000,"")</f>
        <v/>
      </c>
      <c r="U26" s="412">
        <f t="shared" ca="1" si="6"/>
        <v>0</v>
      </c>
      <c r="V26" s="351" t="str">
        <f t="shared" ca="1" si="7"/>
        <v/>
      </c>
      <c r="W26" s="352" t="str">
        <f t="shared" ca="1" si="11"/>
        <v/>
      </c>
      <c r="X26" s="412">
        <f t="shared" ca="1" si="8"/>
        <v>0</v>
      </c>
      <c r="Y26" s="412" t="str">
        <f>IFERROR(VLOOKUP($A26,'（別紙２）申請額一覧'!$B28:$AB28,14,FALSE)*1000,"")</f>
        <v/>
      </c>
      <c r="Z26" s="351" t="str">
        <f>IFERROR(VLOOKUP($A26,'（別紙２）申請額一覧'!$B28:$AB28,13,FALSE)*1000,"")</f>
        <v/>
      </c>
      <c r="AA26" s="351" t="str">
        <f t="shared" ca="1" si="9"/>
        <v/>
      </c>
      <c r="AB26" s="352" t="str">
        <f t="shared" ca="1" si="10"/>
        <v/>
      </c>
      <c r="AC26" s="351" t="str">
        <f>IFERROR(VLOOKUP($A26,'（別紙２）申請額一覧'!$B28:$AB28,22,FALSE)*1000,"")</f>
        <v/>
      </c>
      <c r="AD26" s="421" t="str">
        <f>IFERROR(VLOOKUP($A26,'（別紙２）申請額一覧'!$B28:$AB28,21,FALSE),"")</f>
        <v/>
      </c>
      <c r="AE26" s="422" t="str">
        <f>IFERROR(VLOOKUP($A26,'（別紙２）申請額一覧'!$B28:$AB28,20,FALSE)*1000,"")</f>
        <v/>
      </c>
      <c r="AF26" s="412" t="str">
        <f>IFERROR(VLOOKUP($A26,'（別紙２）申請額一覧'!$B28:$AB28,17,FALSE)*1000,"")</f>
        <v/>
      </c>
      <c r="AG26" s="350" t="str">
        <f>IFERROR(VLOOKUP($A26,'（別紙２）申請額一覧'!$B28:$AB28,18,FALSE)*1000,"")</f>
        <v/>
      </c>
      <c r="AH26" s="350" t="str">
        <f>IFERROR(VLOOKUP($A26,'（別紙２）申請額一覧'!$B28:$AB28,19,FALSE)*1000,"")</f>
        <v/>
      </c>
      <c r="AI26" s="412" t="str">
        <f>IFERROR(VLOOKUP($A26,'（別紙２）申請額一覧'!$B28:$AB28,23,FALSE)*1000,"")</f>
        <v/>
      </c>
      <c r="AJ26" s="423" t="str">
        <f>IFERROR(VLOOKUP($A26,'（別紙２）申請額一覧'!$B28:$AB28,24,FALSE)*1000,"")</f>
        <v/>
      </c>
      <c r="AK26" s="419" t="str">
        <f>IFERROR(VLOOKUP($A26,'（別紙２）申請額一覧'!$B28:$AB28,25,FALSE)*1000,"")</f>
        <v/>
      </c>
      <c r="AL26" s="419" t="str">
        <f>IFERROR(VLOOKUP($A26,'（別紙２）申請額一覧'!$B28:$AB28,27,FALSE)*1000,"")</f>
        <v/>
      </c>
      <c r="AM26" s="341"/>
      <c r="AN26" s="385"/>
      <c r="AO26" s="381"/>
      <c r="AP26" s="340"/>
      <c r="AQ26" s="381"/>
      <c r="AR26" s="382"/>
      <c r="AS26" s="333"/>
      <c r="AT26" s="333"/>
      <c r="AU26" s="375"/>
    </row>
    <row r="27" spans="1:47" s="335" customFormat="1" ht="30" customHeight="1">
      <c r="A27" s="374">
        <f t="shared" si="1"/>
        <v>19</v>
      </c>
      <c r="B27" s="331" t="str">
        <f>IF(OR(D27="",D27=0),"",'（別紙１）総括表'!$L$9)</f>
        <v/>
      </c>
      <c r="C27" s="327" t="str">
        <f>IF(OR(D27="",D27=0),"",'（別紙１）総括表'!$AH$5)</f>
        <v/>
      </c>
      <c r="D27" s="331" t="str">
        <f>IFERROR(VLOOKUP($A27,'（別紙２）申請額一覧'!$B29:$AB29,3,FALSE),"")</f>
        <v/>
      </c>
      <c r="E27" s="331" t="str">
        <f>IFERROR(VLOOKUP($A27,'（別紙２）申請額一覧'!$B29:$AB29,2,FALSE),"")</f>
        <v/>
      </c>
      <c r="F27" s="327" t="str">
        <f>IFERROR(VLOOKUP($A27,'（別紙２）申請額一覧'!$B29:$AB29,5,FALSE),"")</f>
        <v/>
      </c>
      <c r="G27" s="331" t="str">
        <f>IFERROR(VLOOKUP($A27,'（別紙２）申請額一覧'!$B29:$AB29,4,FALSE),"")</f>
        <v/>
      </c>
      <c r="H27" s="343" t="str">
        <f t="shared" ca="1" si="2"/>
        <v/>
      </c>
      <c r="I27" s="343" t="str">
        <f t="shared" ca="1" si="3"/>
        <v/>
      </c>
      <c r="J27" s="342" t="s">
        <v>398</v>
      </c>
      <c r="K27" s="344" t="str">
        <f t="shared" ca="1" si="4"/>
        <v/>
      </c>
      <c r="L27" s="336" t="str">
        <f t="shared" ca="1" si="5"/>
        <v/>
      </c>
      <c r="M27" s="419" t="str">
        <f>IFERROR(VLOOKUP($A27,'（別紙２）申請額一覧'!$B29:$AB29,26,FALSE)*1000,"")</f>
        <v/>
      </c>
      <c r="N27" s="409" t="str">
        <f>IFERROR(VLOOKUP($A27,'（別紙２）申請額一覧'!$B29:$AB29,16,FALSE)*1000,"")</f>
        <v/>
      </c>
      <c r="O27" s="351" t="str">
        <f>IFERROR(VLOOKUP($A27,'（別紙２）申請額一覧'!$B29:$AB29,12,FALSE)*1000,"")</f>
        <v/>
      </c>
      <c r="P27" s="421" t="str">
        <f>IFERROR(VLOOKUP($A27,'（別紙２）申請額一覧'!$B29:$AB29,11,FALSE),"")</f>
        <v/>
      </c>
      <c r="Q27" s="422" t="str">
        <f>IFERROR(VLOOKUP($A27,'（別紙２）申請額一覧'!$B29:$AB29,10,FALSE)*1000,"")</f>
        <v/>
      </c>
      <c r="R27" s="412" t="str">
        <f>IFERROR(VLOOKUP($A27,'（別紙２）申請額一覧'!$B29:$AB29,7,FALSE)*1000,"")</f>
        <v/>
      </c>
      <c r="S27" s="350" t="str">
        <f>IFERROR(VLOOKUP($A27,'（別紙２）申請額一覧'!$B29:$AB29,8,FALSE)*1000,"")</f>
        <v/>
      </c>
      <c r="T27" s="409" t="str">
        <f>IFERROR(VLOOKUP($A27,'（別紙２）申請額一覧'!$B29:$AB29,9,FALSE)*1000,"")</f>
        <v/>
      </c>
      <c r="U27" s="412">
        <f t="shared" ca="1" si="6"/>
        <v>0</v>
      </c>
      <c r="V27" s="351" t="str">
        <f t="shared" ca="1" si="7"/>
        <v/>
      </c>
      <c r="W27" s="352" t="str">
        <f t="shared" ca="1" si="11"/>
        <v/>
      </c>
      <c r="X27" s="412">
        <f t="shared" ca="1" si="8"/>
        <v>0</v>
      </c>
      <c r="Y27" s="412" t="str">
        <f>IFERROR(VLOOKUP($A27,'（別紙２）申請額一覧'!$B29:$AB29,14,FALSE)*1000,"")</f>
        <v/>
      </c>
      <c r="Z27" s="351" t="str">
        <f>IFERROR(VLOOKUP($A27,'（別紙２）申請額一覧'!$B29:$AB29,13,FALSE)*1000,"")</f>
        <v/>
      </c>
      <c r="AA27" s="351" t="str">
        <f t="shared" ca="1" si="9"/>
        <v/>
      </c>
      <c r="AB27" s="352" t="str">
        <f t="shared" ca="1" si="10"/>
        <v/>
      </c>
      <c r="AC27" s="351" t="str">
        <f>IFERROR(VLOOKUP($A27,'（別紙２）申請額一覧'!$B29:$AB29,22,FALSE)*1000,"")</f>
        <v/>
      </c>
      <c r="AD27" s="421" t="str">
        <f>IFERROR(VLOOKUP($A27,'（別紙２）申請額一覧'!$B29:$AB29,21,FALSE),"")</f>
        <v/>
      </c>
      <c r="AE27" s="422" t="str">
        <f>IFERROR(VLOOKUP($A27,'（別紙２）申請額一覧'!$B29:$AB29,20,FALSE)*1000,"")</f>
        <v/>
      </c>
      <c r="AF27" s="412" t="str">
        <f>IFERROR(VLOOKUP($A27,'（別紙２）申請額一覧'!$B29:$AB29,17,FALSE)*1000,"")</f>
        <v/>
      </c>
      <c r="AG27" s="350" t="str">
        <f>IFERROR(VLOOKUP($A27,'（別紙２）申請額一覧'!$B29:$AB29,18,FALSE)*1000,"")</f>
        <v/>
      </c>
      <c r="AH27" s="350" t="str">
        <f>IFERROR(VLOOKUP($A27,'（別紙２）申請額一覧'!$B29:$AB29,19,FALSE)*1000,"")</f>
        <v/>
      </c>
      <c r="AI27" s="412" t="str">
        <f>IFERROR(VLOOKUP($A27,'（別紙２）申請額一覧'!$B29:$AB29,23,FALSE)*1000,"")</f>
        <v/>
      </c>
      <c r="AJ27" s="423" t="str">
        <f>IFERROR(VLOOKUP($A27,'（別紙２）申請額一覧'!$B29:$AB29,24,FALSE)*1000,"")</f>
        <v/>
      </c>
      <c r="AK27" s="419" t="str">
        <f>IFERROR(VLOOKUP($A27,'（別紙２）申請額一覧'!$B29:$AB29,25,FALSE)*1000,"")</f>
        <v/>
      </c>
      <c r="AL27" s="419" t="str">
        <f>IFERROR(VLOOKUP($A27,'（別紙２）申請額一覧'!$B29:$AB29,27,FALSE)*1000,"")</f>
        <v/>
      </c>
      <c r="AM27" s="341"/>
      <c r="AN27" s="385"/>
      <c r="AO27" s="381"/>
      <c r="AP27" s="340"/>
      <c r="AQ27" s="381"/>
      <c r="AR27" s="382"/>
      <c r="AS27" s="333"/>
      <c r="AT27" s="333"/>
      <c r="AU27" s="375"/>
    </row>
    <row r="28" spans="1:47" s="335" customFormat="1" ht="30" customHeight="1">
      <c r="A28" s="374">
        <f t="shared" si="1"/>
        <v>20</v>
      </c>
      <c r="B28" s="331" t="str">
        <f>IF(OR(D28="",D28=0),"",'（別紙１）総括表'!$L$9)</f>
        <v/>
      </c>
      <c r="C28" s="327" t="str">
        <f>IF(OR(D28="",D28=0),"",'（別紙１）総括表'!$AH$5)</f>
        <v/>
      </c>
      <c r="D28" s="331" t="str">
        <f>IFERROR(VLOOKUP($A28,'（別紙２）申請額一覧'!$B30:$AB30,3,FALSE),"")</f>
        <v/>
      </c>
      <c r="E28" s="331" t="str">
        <f>IFERROR(VLOOKUP($A28,'（別紙２）申請額一覧'!$B30:$AB30,2,FALSE),"")</f>
        <v/>
      </c>
      <c r="F28" s="327" t="str">
        <f>IFERROR(VLOOKUP($A28,'（別紙２）申請額一覧'!$B30:$AB30,5,FALSE),"")</f>
        <v/>
      </c>
      <c r="G28" s="331" t="str">
        <f>IFERROR(VLOOKUP($A28,'（別紙２）申請額一覧'!$B30:$AB30,4,FALSE),"")</f>
        <v/>
      </c>
      <c r="H28" s="343" t="str">
        <f t="shared" ca="1" si="2"/>
        <v/>
      </c>
      <c r="I28" s="343" t="str">
        <f t="shared" ca="1" si="3"/>
        <v/>
      </c>
      <c r="J28" s="342" t="s">
        <v>398</v>
      </c>
      <c r="K28" s="344" t="str">
        <f t="shared" ca="1" si="4"/>
        <v/>
      </c>
      <c r="L28" s="336" t="str">
        <f t="shared" ca="1" si="5"/>
        <v/>
      </c>
      <c r="M28" s="419" t="str">
        <f>IFERROR(VLOOKUP($A28,'（別紙２）申請額一覧'!$B30:$AB30,26,FALSE)*1000,"")</f>
        <v/>
      </c>
      <c r="N28" s="409" t="str">
        <f>IFERROR(VLOOKUP($A28,'（別紙２）申請額一覧'!$B30:$AB30,16,FALSE)*1000,"")</f>
        <v/>
      </c>
      <c r="O28" s="351" t="str">
        <f>IFERROR(VLOOKUP($A28,'（別紙２）申請額一覧'!$B30:$AB30,12,FALSE)*1000,"")</f>
        <v/>
      </c>
      <c r="P28" s="421" t="str">
        <f>IFERROR(VLOOKUP($A28,'（別紙２）申請額一覧'!$B30:$AB30,11,FALSE),"")</f>
        <v/>
      </c>
      <c r="Q28" s="422" t="str">
        <f>IFERROR(VLOOKUP($A28,'（別紙２）申請額一覧'!$B30:$AB30,10,FALSE)*1000,"")</f>
        <v/>
      </c>
      <c r="R28" s="412" t="str">
        <f>IFERROR(VLOOKUP($A28,'（別紙２）申請額一覧'!$B30:$AB30,7,FALSE)*1000,"")</f>
        <v/>
      </c>
      <c r="S28" s="350" t="str">
        <f>IFERROR(VLOOKUP($A28,'（別紙２）申請額一覧'!$B30:$AB30,8,FALSE)*1000,"")</f>
        <v/>
      </c>
      <c r="T28" s="409" t="str">
        <f>IFERROR(VLOOKUP($A28,'（別紙２）申請額一覧'!$B30:$AB30,9,FALSE)*1000,"")</f>
        <v/>
      </c>
      <c r="U28" s="412">
        <f t="shared" ca="1" si="6"/>
        <v>0</v>
      </c>
      <c r="V28" s="351" t="str">
        <f t="shared" ca="1" si="7"/>
        <v/>
      </c>
      <c r="W28" s="352" t="str">
        <f t="shared" ca="1" si="11"/>
        <v/>
      </c>
      <c r="X28" s="412">
        <f t="shared" ca="1" si="8"/>
        <v>0</v>
      </c>
      <c r="Y28" s="412" t="str">
        <f>IFERROR(VLOOKUP($A28,'（別紙２）申請額一覧'!$B30:$AB30,14,FALSE)*1000,"")</f>
        <v/>
      </c>
      <c r="Z28" s="351" t="str">
        <f>IFERROR(VLOOKUP($A28,'（別紙２）申請額一覧'!$B30:$AB30,13,FALSE)*1000,"")</f>
        <v/>
      </c>
      <c r="AA28" s="351" t="str">
        <f t="shared" ca="1" si="9"/>
        <v/>
      </c>
      <c r="AB28" s="352" t="str">
        <f t="shared" ca="1" si="10"/>
        <v/>
      </c>
      <c r="AC28" s="351" t="str">
        <f>IFERROR(VLOOKUP($A28,'（別紙２）申請額一覧'!$B30:$AB30,22,FALSE)*1000,"")</f>
        <v/>
      </c>
      <c r="AD28" s="421" t="str">
        <f>IFERROR(VLOOKUP($A28,'（別紙２）申請額一覧'!$B30:$AB30,21,FALSE),"")</f>
        <v/>
      </c>
      <c r="AE28" s="422" t="str">
        <f>IFERROR(VLOOKUP($A28,'（別紙２）申請額一覧'!$B30:$AB30,20,FALSE)*1000,"")</f>
        <v/>
      </c>
      <c r="AF28" s="412" t="str">
        <f>IFERROR(VLOOKUP($A28,'（別紙２）申請額一覧'!$B30:$AB30,17,FALSE)*1000,"")</f>
        <v/>
      </c>
      <c r="AG28" s="350" t="str">
        <f>IFERROR(VLOOKUP($A28,'（別紙２）申請額一覧'!$B30:$AB30,18,FALSE)*1000,"")</f>
        <v/>
      </c>
      <c r="AH28" s="350" t="str">
        <f>IFERROR(VLOOKUP($A28,'（別紙２）申請額一覧'!$B30:$AB30,19,FALSE)*1000,"")</f>
        <v/>
      </c>
      <c r="AI28" s="412" t="str">
        <f>IFERROR(VLOOKUP($A28,'（別紙２）申請額一覧'!$B30:$AB30,23,FALSE)*1000,"")</f>
        <v/>
      </c>
      <c r="AJ28" s="423" t="str">
        <f>IFERROR(VLOOKUP($A28,'（別紙２）申請額一覧'!$B30:$AB30,24,FALSE)*1000,"")</f>
        <v/>
      </c>
      <c r="AK28" s="419" t="str">
        <f>IFERROR(VLOOKUP($A28,'（別紙２）申請額一覧'!$B30:$AB30,25,FALSE)*1000,"")</f>
        <v/>
      </c>
      <c r="AL28" s="419" t="str">
        <f>IFERROR(VLOOKUP($A28,'（別紙２）申請額一覧'!$B30:$AB30,27,FALSE)*1000,"")</f>
        <v/>
      </c>
      <c r="AM28" s="341"/>
      <c r="AN28" s="385"/>
      <c r="AO28" s="381"/>
      <c r="AP28" s="340"/>
      <c r="AQ28" s="381"/>
      <c r="AR28" s="382"/>
      <c r="AS28" s="333"/>
      <c r="AT28" s="333"/>
      <c r="AU28" s="375"/>
    </row>
    <row r="29" spans="1:47" s="335" customFormat="1" ht="30" customHeight="1">
      <c r="A29" s="374">
        <f t="shared" si="1"/>
        <v>21</v>
      </c>
      <c r="B29" s="337" t="str">
        <f>IF(OR(D29="",D29=0),"",'（別紙１）総括表'!$L$9)</f>
        <v/>
      </c>
      <c r="C29" s="328" t="str">
        <f>IF(OR(D29="",D29=0),"",'（別紙１）総括表'!$AH$5)</f>
        <v/>
      </c>
      <c r="D29" s="338" t="str">
        <f>IFERROR(VLOOKUP($A29,'（別紙２）申請額一覧'!$B31:$AB31,3,FALSE),"")</f>
        <v/>
      </c>
      <c r="E29" s="338" t="str">
        <f>IFERROR(VLOOKUP($A29,'（別紙２）申請額一覧'!$B31:$AB31,2,FALSE),"")</f>
        <v/>
      </c>
      <c r="F29" s="328" t="str">
        <f>IFERROR(VLOOKUP($A29,'（別紙２）申請額一覧'!$B31:$AB31,5,FALSE),"")</f>
        <v/>
      </c>
      <c r="G29" s="331" t="str">
        <f>IFERROR(VLOOKUP($A29,'（別紙２）申請額一覧'!$B31:$AB31,4,FALSE),"")</f>
        <v/>
      </c>
      <c r="H29" s="344" t="str">
        <f t="shared" ca="1" si="2"/>
        <v/>
      </c>
      <c r="I29" s="343" t="str">
        <f t="shared" ca="1" si="3"/>
        <v/>
      </c>
      <c r="J29" s="342" t="s">
        <v>398</v>
      </c>
      <c r="K29" s="344" t="str">
        <f t="shared" ca="1" si="4"/>
        <v/>
      </c>
      <c r="L29" s="336" t="str">
        <f t="shared" ca="1" si="5"/>
        <v/>
      </c>
      <c r="M29" s="419" t="str">
        <f>IFERROR(VLOOKUP($A29,'（別紙２）申請額一覧'!$B31:$AB31,26,FALSE)*1000,"")</f>
        <v/>
      </c>
      <c r="N29" s="409" t="str">
        <f>IFERROR(VLOOKUP($A29,'（別紙２）申請額一覧'!$B31:$AB31,16,FALSE)*1000,"")</f>
        <v/>
      </c>
      <c r="O29" s="351" t="str">
        <f>IFERROR(VLOOKUP($A29,'（別紙２）申請額一覧'!$B31:$AB31,12,FALSE)*1000,"")</f>
        <v/>
      </c>
      <c r="P29" s="421" t="str">
        <f>IFERROR(VLOOKUP($A29,'（別紙２）申請額一覧'!$B31:$AB31,11,FALSE),"")</f>
        <v/>
      </c>
      <c r="Q29" s="422" t="str">
        <f>IFERROR(VLOOKUP($A29,'（別紙２）申請額一覧'!$B31:$AB31,10,FALSE)*1000,"")</f>
        <v/>
      </c>
      <c r="R29" s="412" t="str">
        <f>IFERROR(VLOOKUP($A29,'（別紙２）申請額一覧'!$B31:$AB31,7,FALSE)*1000,"")</f>
        <v/>
      </c>
      <c r="S29" s="350" t="str">
        <f>IFERROR(VLOOKUP($A29,'（別紙２）申請額一覧'!$B31:$AB31,8,FALSE)*1000,"")</f>
        <v/>
      </c>
      <c r="T29" s="409" t="str">
        <f>IFERROR(VLOOKUP($A29,'（別紙２）申請額一覧'!$B31:$AB31,9,FALSE)*1000,"")</f>
        <v/>
      </c>
      <c r="U29" s="412">
        <f t="shared" ca="1" si="6"/>
        <v>0</v>
      </c>
      <c r="V29" s="351" t="str">
        <f t="shared" ca="1" si="7"/>
        <v/>
      </c>
      <c r="W29" s="352" t="str">
        <f t="shared" ca="1" si="11"/>
        <v/>
      </c>
      <c r="X29" s="412">
        <f t="shared" ca="1" si="8"/>
        <v>0</v>
      </c>
      <c r="Y29" s="412" t="str">
        <f>IFERROR(VLOOKUP($A29,'（別紙２）申請額一覧'!$B31:$AB31,14,FALSE)*1000,"")</f>
        <v/>
      </c>
      <c r="Z29" s="351" t="str">
        <f>IFERROR(VLOOKUP($A29,'（別紙２）申請額一覧'!$B31:$AB31,13,FALSE)*1000,"")</f>
        <v/>
      </c>
      <c r="AA29" s="351" t="str">
        <f t="shared" ca="1" si="9"/>
        <v/>
      </c>
      <c r="AB29" s="352" t="str">
        <f t="shared" ca="1" si="10"/>
        <v/>
      </c>
      <c r="AC29" s="351" t="str">
        <f>IFERROR(VLOOKUP($A29,'（別紙２）申請額一覧'!$B31:$AB31,22,FALSE)*1000,"")</f>
        <v/>
      </c>
      <c r="AD29" s="421" t="str">
        <f>IFERROR(VLOOKUP($A29,'（別紙２）申請額一覧'!$B31:$AB31,21,FALSE),"")</f>
        <v/>
      </c>
      <c r="AE29" s="422" t="str">
        <f>IFERROR(VLOOKUP($A29,'（別紙２）申請額一覧'!$B31:$AB31,20,FALSE)*1000,"")</f>
        <v/>
      </c>
      <c r="AF29" s="412" t="str">
        <f>IFERROR(VLOOKUP($A29,'（別紙２）申請額一覧'!$B31:$AB31,17,FALSE)*1000,"")</f>
        <v/>
      </c>
      <c r="AG29" s="350" t="str">
        <f>IFERROR(VLOOKUP($A29,'（別紙２）申請額一覧'!$B31:$AB31,18,FALSE)*1000,"")</f>
        <v/>
      </c>
      <c r="AH29" s="350" t="str">
        <f>IFERROR(VLOOKUP($A29,'（別紙２）申請額一覧'!$B31:$AB31,19,FALSE)*1000,"")</f>
        <v/>
      </c>
      <c r="AI29" s="412" t="str">
        <f>IFERROR(VLOOKUP($A29,'（別紙２）申請額一覧'!$B31:$AB31,23,FALSE)*1000,"")</f>
        <v/>
      </c>
      <c r="AJ29" s="423" t="str">
        <f>IFERROR(VLOOKUP($A29,'（別紙２）申請額一覧'!$B31:$AB31,24,FALSE)*1000,"")</f>
        <v/>
      </c>
      <c r="AK29" s="419" t="str">
        <f>IFERROR(VLOOKUP($A29,'（別紙２）申請額一覧'!$B31:$AB31,25,FALSE)*1000,"")</f>
        <v/>
      </c>
      <c r="AL29" s="419" t="str">
        <f>IFERROR(VLOOKUP($A29,'（別紙２）申請額一覧'!$B31:$AB31,27,FALSE)*1000,"")</f>
        <v/>
      </c>
      <c r="AM29" s="341"/>
      <c r="AN29" s="385"/>
      <c r="AO29" s="381"/>
      <c r="AP29" s="340"/>
      <c r="AQ29" s="381"/>
      <c r="AR29" s="382"/>
      <c r="AS29" s="333"/>
      <c r="AT29" s="333"/>
      <c r="AU29" s="375"/>
    </row>
    <row r="30" spans="1:47" s="335" customFormat="1" ht="30" customHeight="1">
      <c r="A30" s="374">
        <f t="shared" si="1"/>
        <v>22</v>
      </c>
      <c r="B30" s="331" t="str">
        <f>IF(OR(D30="",D30=0),"",'（別紙１）総括表'!$L$9)</f>
        <v/>
      </c>
      <c r="C30" s="327" t="str">
        <f>IF(OR(D30="",D30=0),"",'（別紙１）総括表'!$AH$5)</f>
        <v/>
      </c>
      <c r="D30" s="331" t="str">
        <f>IFERROR(VLOOKUP($A30,'（別紙２）申請額一覧'!$B32:$AB32,3,FALSE),"")</f>
        <v/>
      </c>
      <c r="E30" s="331" t="str">
        <f>IFERROR(VLOOKUP($A30,'（別紙２）申請額一覧'!$B32:$AB32,2,FALSE),"")</f>
        <v/>
      </c>
      <c r="F30" s="327" t="str">
        <f>IFERROR(VLOOKUP($A30,'（別紙２）申請額一覧'!$B32:$AB32,5,FALSE),"")</f>
        <v/>
      </c>
      <c r="G30" s="331" t="str">
        <f>IFERROR(VLOOKUP($A30,'（別紙２）申請額一覧'!$B32:$AB32,4,FALSE),"")</f>
        <v/>
      </c>
      <c r="H30" s="343" t="str">
        <f t="shared" ca="1" si="2"/>
        <v/>
      </c>
      <c r="I30" s="343" t="str">
        <f t="shared" ca="1" si="3"/>
        <v/>
      </c>
      <c r="J30" s="342" t="s">
        <v>398</v>
      </c>
      <c r="K30" s="344" t="str">
        <f t="shared" ca="1" si="4"/>
        <v/>
      </c>
      <c r="L30" s="336" t="str">
        <f t="shared" ca="1" si="5"/>
        <v/>
      </c>
      <c r="M30" s="419" t="str">
        <f>IFERROR(VLOOKUP($A30,'（別紙２）申請額一覧'!$B32:$AB32,26,FALSE)*1000,"")</f>
        <v/>
      </c>
      <c r="N30" s="409" t="str">
        <f>IFERROR(VLOOKUP($A30,'（別紙２）申請額一覧'!$B32:$AB32,16,FALSE)*1000,"")</f>
        <v/>
      </c>
      <c r="O30" s="351" t="str">
        <f>IFERROR(VLOOKUP($A30,'（別紙２）申請額一覧'!$B32:$AB32,12,FALSE)*1000,"")</f>
        <v/>
      </c>
      <c r="P30" s="421" t="str">
        <f>IFERROR(VLOOKUP($A30,'（別紙２）申請額一覧'!$B32:$AB32,11,FALSE),"")</f>
        <v/>
      </c>
      <c r="Q30" s="422" t="str">
        <f>IFERROR(VLOOKUP($A30,'（別紙２）申請額一覧'!$B32:$AB32,10,FALSE)*1000,"")</f>
        <v/>
      </c>
      <c r="R30" s="412" t="str">
        <f>IFERROR(VLOOKUP($A30,'（別紙２）申請額一覧'!$B32:$AB32,7,FALSE)*1000,"")</f>
        <v/>
      </c>
      <c r="S30" s="350" t="str">
        <f>IFERROR(VLOOKUP($A30,'（別紙２）申請額一覧'!$B32:$AB32,8,FALSE)*1000,"")</f>
        <v/>
      </c>
      <c r="T30" s="409" t="str">
        <f>IFERROR(VLOOKUP($A30,'（別紙２）申請額一覧'!$B32:$AB32,9,FALSE)*1000,"")</f>
        <v/>
      </c>
      <c r="U30" s="412">
        <f t="shared" ca="1" si="6"/>
        <v>0</v>
      </c>
      <c r="V30" s="351" t="str">
        <f t="shared" ca="1" si="7"/>
        <v/>
      </c>
      <c r="W30" s="352" t="str">
        <f t="shared" ca="1" si="11"/>
        <v/>
      </c>
      <c r="X30" s="412">
        <f t="shared" ca="1" si="8"/>
        <v>0</v>
      </c>
      <c r="Y30" s="412" t="str">
        <f>IFERROR(VLOOKUP($A30,'（別紙２）申請額一覧'!$B32:$AB32,14,FALSE)*1000,"")</f>
        <v/>
      </c>
      <c r="Z30" s="351" t="str">
        <f>IFERROR(VLOOKUP($A30,'（別紙２）申請額一覧'!$B32:$AB32,13,FALSE)*1000,"")</f>
        <v/>
      </c>
      <c r="AA30" s="351" t="str">
        <f t="shared" ca="1" si="9"/>
        <v/>
      </c>
      <c r="AB30" s="352" t="str">
        <f t="shared" ca="1" si="10"/>
        <v/>
      </c>
      <c r="AC30" s="351" t="str">
        <f>IFERROR(VLOOKUP($A30,'（別紙２）申請額一覧'!$B32:$AB32,22,FALSE)*1000,"")</f>
        <v/>
      </c>
      <c r="AD30" s="421" t="str">
        <f>IFERROR(VLOOKUP($A30,'（別紙２）申請額一覧'!$B32:$AB32,21,FALSE),"")</f>
        <v/>
      </c>
      <c r="AE30" s="422" t="str">
        <f>IFERROR(VLOOKUP($A30,'（別紙２）申請額一覧'!$B32:$AB32,20,FALSE)*1000,"")</f>
        <v/>
      </c>
      <c r="AF30" s="412" t="str">
        <f>IFERROR(VLOOKUP($A30,'（別紙２）申請額一覧'!$B32:$AB32,17,FALSE)*1000,"")</f>
        <v/>
      </c>
      <c r="AG30" s="350" t="str">
        <f>IFERROR(VLOOKUP($A30,'（別紙２）申請額一覧'!$B32:$AB32,18,FALSE)*1000,"")</f>
        <v/>
      </c>
      <c r="AH30" s="350" t="str">
        <f>IFERROR(VLOOKUP($A30,'（別紙２）申請額一覧'!$B32:$AB32,19,FALSE)*1000,"")</f>
        <v/>
      </c>
      <c r="AI30" s="412" t="str">
        <f>IFERROR(VLOOKUP($A30,'（別紙２）申請額一覧'!$B32:$AB32,23,FALSE)*1000,"")</f>
        <v/>
      </c>
      <c r="AJ30" s="423" t="str">
        <f>IFERROR(VLOOKUP($A30,'（別紙２）申請額一覧'!$B32:$AB32,24,FALSE)*1000,"")</f>
        <v/>
      </c>
      <c r="AK30" s="419" t="str">
        <f>IFERROR(VLOOKUP($A30,'（別紙２）申請額一覧'!$B32:$AB32,25,FALSE)*1000,"")</f>
        <v/>
      </c>
      <c r="AL30" s="419" t="str">
        <f>IFERROR(VLOOKUP($A30,'（別紙２）申請額一覧'!$B32:$AB32,27,FALSE)*1000,"")</f>
        <v/>
      </c>
      <c r="AM30" s="341"/>
      <c r="AN30" s="385"/>
      <c r="AO30" s="381"/>
      <c r="AP30" s="340"/>
      <c r="AQ30" s="381"/>
      <c r="AR30" s="382"/>
      <c r="AS30" s="333"/>
      <c r="AT30" s="333"/>
      <c r="AU30" s="375"/>
    </row>
    <row r="31" spans="1:47" s="335" customFormat="1" ht="30" customHeight="1">
      <c r="A31" s="374">
        <f t="shared" si="1"/>
        <v>23</v>
      </c>
      <c r="B31" s="331" t="str">
        <f>IF(OR(D31="",D31=0),"",'（別紙１）総括表'!$L$9)</f>
        <v/>
      </c>
      <c r="C31" s="327" t="str">
        <f>IF(OR(D31="",D31=0),"",'（別紙１）総括表'!$AH$5)</f>
        <v/>
      </c>
      <c r="D31" s="331" t="str">
        <f>IFERROR(VLOOKUP($A31,'（別紙２）申請額一覧'!$B33:$AB33,3,FALSE),"")</f>
        <v/>
      </c>
      <c r="E31" s="331" t="str">
        <f>IFERROR(VLOOKUP($A31,'（別紙２）申請額一覧'!$B33:$AB33,2,FALSE),"")</f>
        <v/>
      </c>
      <c r="F31" s="327" t="str">
        <f>IFERROR(VLOOKUP($A31,'（別紙２）申請額一覧'!$B33:$AB33,5,FALSE),"")</f>
        <v/>
      </c>
      <c r="G31" s="331" t="str">
        <f>IFERROR(VLOOKUP($A31,'（別紙２）申請額一覧'!$B33:$AB33,4,FALSE),"")</f>
        <v/>
      </c>
      <c r="H31" s="343" t="str">
        <f t="shared" ca="1" si="2"/>
        <v/>
      </c>
      <c r="I31" s="343" t="str">
        <f t="shared" ca="1" si="3"/>
        <v/>
      </c>
      <c r="J31" s="342" t="s">
        <v>398</v>
      </c>
      <c r="K31" s="344" t="str">
        <f t="shared" ca="1" si="4"/>
        <v/>
      </c>
      <c r="L31" s="336" t="str">
        <f t="shared" ca="1" si="5"/>
        <v/>
      </c>
      <c r="M31" s="419" t="str">
        <f>IFERROR(VLOOKUP($A31,'（別紙２）申請額一覧'!$B33:$AB33,26,FALSE)*1000,"")</f>
        <v/>
      </c>
      <c r="N31" s="409" t="str">
        <f>IFERROR(VLOOKUP($A31,'（別紙２）申請額一覧'!$B33:$AB33,16,FALSE)*1000,"")</f>
        <v/>
      </c>
      <c r="O31" s="351" t="str">
        <f>IFERROR(VLOOKUP($A31,'（別紙２）申請額一覧'!$B33:$AB33,12,FALSE)*1000,"")</f>
        <v/>
      </c>
      <c r="P31" s="421" t="str">
        <f>IFERROR(VLOOKUP($A31,'（別紙２）申請額一覧'!$B33:$AB33,11,FALSE),"")</f>
        <v/>
      </c>
      <c r="Q31" s="422" t="str">
        <f>IFERROR(VLOOKUP($A31,'（別紙２）申請額一覧'!$B33:$AB33,10,FALSE)*1000,"")</f>
        <v/>
      </c>
      <c r="R31" s="412" t="str">
        <f>IFERROR(VLOOKUP($A31,'（別紙２）申請額一覧'!$B33:$AB33,7,FALSE)*1000,"")</f>
        <v/>
      </c>
      <c r="S31" s="350" t="str">
        <f>IFERROR(VLOOKUP($A31,'（別紙２）申請額一覧'!$B33:$AB33,8,FALSE)*1000,"")</f>
        <v/>
      </c>
      <c r="T31" s="409" t="str">
        <f>IFERROR(VLOOKUP($A31,'（別紙２）申請額一覧'!$B33:$AB33,9,FALSE)*1000,"")</f>
        <v/>
      </c>
      <c r="U31" s="412">
        <f t="shared" ca="1" si="6"/>
        <v>0</v>
      </c>
      <c r="V31" s="351" t="str">
        <f t="shared" ca="1" si="7"/>
        <v/>
      </c>
      <c r="W31" s="352" t="str">
        <f t="shared" ca="1" si="11"/>
        <v/>
      </c>
      <c r="X31" s="412">
        <f t="shared" ca="1" si="8"/>
        <v>0</v>
      </c>
      <c r="Y31" s="412" t="str">
        <f>IFERROR(VLOOKUP($A31,'（別紙２）申請額一覧'!$B33:$AB33,14,FALSE)*1000,"")</f>
        <v/>
      </c>
      <c r="Z31" s="351" t="str">
        <f>IFERROR(VLOOKUP($A31,'（別紙２）申請額一覧'!$B33:$AB33,13,FALSE)*1000,"")</f>
        <v/>
      </c>
      <c r="AA31" s="351" t="str">
        <f t="shared" ca="1" si="9"/>
        <v/>
      </c>
      <c r="AB31" s="352" t="str">
        <f t="shared" ca="1" si="10"/>
        <v/>
      </c>
      <c r="AC31" s="351" t="str">
        <f>IFERROR(VLOOKUP($A31,'（別紙２）申請額一覧'!$B33:$AB33,22,FALSE)*1000,"")</f>
        <v/>
      </c>
      <c r="AD31" s="421" t="str">
        <f>IFERROR(VLOOKUP($A31,'（別紙２）申請額一覧'!$B33:$AB33,21,FALSE),"")</f>
        <v/>
      </c>
      <c r="AE31" s="422" t="str">
        <f>IFERROR(VLOOKUP($A31,'（別紙２）申請額一覧'!$B33:$AB33,20,FALSE)*1000,"")</f>
        <v/>
      </c>
      <c r="AF31" s="412" t="str">
        <f>IFERROR(VLOOKUP($A31,'（別紙２）申請額一覧'!$B33:$AB33,17,FALSE)*1000,"")</f>
        <v/>
      </c>
      <c r="AG31" s="350" t="str">
        <f>IFERROR(VLOOKUP($A31,'（別紙２）申請額一覧'!$B33:$AB33,18,FALSE)*1000,"")</f>
        <v/>
      </c>
      <c r="AH31" s="350" t="str">
        <f>IFERROR(VLOOKUP($A31,'（別紙２）申請額一覧'!$B33:$AB33,19,FALSE)*1000,"")</f>
        <v/>
      </c>
      <c r="AI31" s="412" t="str">
        <f>IFERROR(VLOOKUP($A31,'（別紙２）申請額一覧'!$B33:$AB33,23,FALSE)*1000,"")</f>
        <v/>
      </c>
      <c r="AJ31" s="423" t="str">
        <f>IFERROR(VLOOKUP($A31,'（別紙２）申請額一覧'!$B33:$AB33,24,FALSE)*1000,"")</f>
        <v/>
      </c>
      <c r="AK31" s="419" t="str">
        <f>IFERROR(VLOOKUP($A31,'（別紙２）申請額一覧'!$B33:$AB33,25,FALSE)*1000,"")</f>
        <v/>
      </c>
      <c r="AL31" s="419" t="str">
        <f>IFERROR(VLOOKUP($A31,'（別紙２）申請額一覧'!$B33:$AB33,27,FALSE)*1000,"")</f>
        <v/>
      </c>
      <c r="AM31" s="341"/>
      <c r="AN31" s="385"/>
      <c r="AO31" s="381"/>
      <c r="AP31" s="340"/>
      <c r="AQ31" s="381"/>
      <c r="AR31" s="382"/>
      <c r="AS31" s="333"/>
      <c r="AT31" s="333"/>
      <c r="AU31" s="375"/>
    </row>
    <row r="32" spans="1:47" s="335" customFormat="1" ht="30" customHeight="1">
      <c r="A32" s="374">
        <f t="shared" si="1"/>
        <v>24</v>
      </c>
      <c r="B32" s="337" t="str">
        <f>IF(OR(D32="",D32=0),"",'（別紙１）総括表'!$L$9)</f>
        <v/>
      </c>
      <c r="C32" s="328" t="str">
        <f>IF(OR(D32="",D32=0),"",'（別紙１）総括表'!$AH$5)</f>
        <v/>
      </c>
      <c r="D32" s="331" t="str">
        <f>IFERROR(VLOOKUP($A32,'（別紙２）申請額一覧'!$B34:$AB34,3,FALSE),"")</f>
        <v/>
      </c>
      <c r="E32" s="331" t="str">
        <f>IFERROR(VLOOKUP($A32,'（別紙２）申請額一覧'!$B34:$AB34,2,FALSE),"")</f>
        <v/>
      </c>
      <c r="F32" s="328" t="str">
        <f>IFERROR(VLOOKUP($A32,'（別紙２）申請額一覧'!$B34:$AB34,5,FALSE),"")</f>
        <v/>
      </c>
      <c r="G32" s="331" t="str">
        <f>IFERROR(VLOOKUP($A32,'（別紙２）申請額一覧'!$B34:$AB34,4,FALSE),"")</f>
        <v/>
      </c>
      <c r="H32" s="344" t="str">
        <f t="shared" ca="1" si="2"/>
        <v/>
      </c>
      <c r="I32" s="343" t="str">
        <f t="shared" ca="1" si="3"/>
        <v/>
      </c>
      <c r="J32" s="342" t="s">
        <v>398</v>
      </c>
      <c r="K32" s="344" t="str">
        <f t="shared" ca="1" si="4"/>
        <v/>
      </c>
      <c r="L32" s="336" t="str">
        <f t="shared" ca="1" si="5"/>
        <v/>
      </c>
      <c r="M32" s="419" t="str">
        <f>IFERROR(VLOOKUP($A32,'（別紙２）申請額一覧'!$B34:$AB34,26,FALSE)*1000,"")</f>
        <v/>
      </c>
      <c r="N32" s="409" t="str">
        <f>IFERROR(VLOOKUP($A32,'（別紙２）申請額一覧'!$B34:$AB34,16,FALSE)*1000,"")</f>
        <v/>
      </c>
      <c r="O32" s="351" t="str">
        <f>IFERROR(VLOOKUP($A32,'（別紙２）申請額一覧'!$B34:$AB34,12,FALSE)*1000,"")</f>
        <v/>
      </c>
      <c r="P32" s="421" t="str">
        <f>IFERROR(VLOOKUP($A32,'（別紙２）申請額一覧'!$B34:$AB34,11,FALSE),"")</f>
        <v/>
      </c>
      <c r="Q32" s="422" t="str">
        <f>IFERROR(VLOOKUP($A32,'（別紙２）申請額一覧'!$B34:$AB34,10,FALSE)*1000,"")</f>
        <v/>
      </c>
      <c r="R32" s="412" t="str">
        <f>IFERROR(VLOOKUP($A32,'（別紙２）申請額一覧'!$B34:$AB34,7,FALSE)*1000,"")</f>
        <v/>
      </c>
      <c r="S32" s="350" t="str">
        <f>IFERROR(VLOOKUP($A32,'（別紙２）申請額一覧'!$B34:$AB34,8,FALSE)*1000,"")</f>
        <v/>
      </c>
      <c r="T32" s="409" t="str">
        <f>IFERROR(VLOOKUP($A32,'（別紙２）申請額一覧'!$B34:$AB34,9,FALSE)*1000,"")</f>
        <v/>
      </c>
      <c r="U32" s="412">
        <f t="shared" ca="1" si="6"/>
        <v>0</v>
      </c>
      <c r="V32" s="351" t="str">
        <f t="shared" ca="1" si="7"/>
        <v/>
      </c>
      <c r="W32" s="352" t="str">
        <f t="shared" ca="1" si="11"/>
        <v/>
      </c>
      <c r="X32" s="412">
        <f t="shared" ca="1" si="8"/>
        <v>0</v>
      </c>
      <c r="Y32" s="412" t="str">
        <f>IFERROR(VLOOKUP($A32,'（別紙２）申請額一覧'!$B34:$AB34,14,FALSE)*1000,"")</f>
        <v/>
      </c>
      <c r="Z32" s="351" t="str">
        <f>IFERROR(VLOOKUP($A32,'（別紙２）申請額一覧'!$B34:$AB34,13,FALSE)*1000,"")</f>
        <v/>
      </c>
      <c r="AA32" s="351" t="str">
        <f t="shared" ca="1" si="9"/>
        <v/>
      </c>
      <c r="AB32" s="352" t="str">
        <f t="shared" ca="1" si="10"/>
        <v/>
      </c>
      <c r="AC32" s="351" t="str">
        <f>IFERROR(VLOOKUP($A32,'（別紙２）申請額一覧'!$B34:$AB34,22,FALSE)*1000,"")</f>
        <v/>
      </c>
      <c r="AD32" s="421" t="str">
        <f>IFERROR(VLOOKUP($A32,'（別紙２）申請額一覧'!$B34:$AB34,21,FALSE),"")</f>
        <v/>
      </c>
      <c r="AE32" s="422" t="str">
        <f>IFERROR(VLOOKUP($A32,'（別紙２）申請額一覧'!$B34:$AB34,20,FALSE)*1000,"")</f>
        <v/>
      </c>
      <c r="AF32" s="412" t="str">
        <f>IFERROR(VLOOKUP($A32,'（別紙２）申請額一覧'!$B34:$AB34,17,FALSE)*1000,"")</f>
        <v/>
      </c>
      <c r="AG32" s="350" t="str">
        <f>IFERROR(VLOOKUP($A32,'（別紙２）申請額一覧'!$B34:$AB34,18,FALSE)*1000,"")</f>
        <v/>
      </c>
      <c r="AH32" s="350" t="str">
        <f>IFERROR(VLOOKUP($A32,'（別紙２）申請額一覧'!$B34:$AB34,19,FALSE)*1000,"")</f>
        <v/>
      </c>
      <c r="AI32" s="412" t="str">
        <f>IFERROR(VLOOKUP($A32,'（別紙２）申請額一覧'!$B34:$AB34,23,FALSE)*1000,"")</f>
        <v/>
      </c>
      <c r="AJ32" s="423" t="str">
        <f>IFERROR(VLOOKUP($A32,'（別紙２）申請額一覧'!$B34:$AB34,24,FALSE)*1000,"")</f>
        <v/>
      </c>
      <c r="AK32" s="419" t="str">
        <f>IFERROR(VLOOKUP($A32,'（別紙２）申請額一覧'!$B34:$AB34,25,FALSE)*1000,"")</f>
        <v/>
      </c>
      <c r="AL32" s="419" t="str">
        <f>IFERROR(VLOOKUP($A32,'（別紙２）申請額一覧'!$B34:$AB34,27,FALSE)*1000,"")</f>
        <v/>
      </c>
      <c r="AM32" s="341"/>
      <c r="AN32" s="385"/>
      <c r="AO32" s="381"/>
      <c r="AP32" s="340"/>
      <c r="AQ32" s="381"/>
      <c r="AR32" s="382"/>
      <c r="AS32" s="333"/>
      <c r="AT32" s="333"/>
      <c r="AU32" s="375"/>
    </row>
    <row r="33" spans="1:48" s="335" customFormat="1" ht="30" customHeight="1">
      <c r="A33" s="374">
        <f t="shared" si="1"/>
        <v>25</v>
      </c>
      <c r="B33" s="331" t="str">
        <f>IF(OR(D33="",D33=0),"",'（別紙１）総括表'!$L$9)</f>
        <v/>
      </c>
      <c r="C33" s="327" t="str">
        <f>IF(OR(D33="",D33=0),"",'（別紙１）総括表'!$AH$5)</f>
        <v/>
      </c>
      <c r="D33" s="331" t="str">
        <f>IFERROR(VLOOKUP($A33,'（別紙２）申請額一覧'!$B35:$AB35,3,FALSE),"")</f>
        <v/>
      </c>
      <c r="E33" s="331" t="str">
        <f>IFERROR(VLOOKUP($A33,'（別紙２）申請額一覧'!$B35:$AB35,2,FALSE),"")</f>
        <v/>
      </c>
      <c r="F33" s="327" t="str">
        <f>IFERROR(VLOOKUP($A33,'（別紙２）申請額一覧'!$B35:$AB35,5,FALSE),"")</f>
        <v/>
      </c>
      <c r="G33" s="331" t="str">
        <f>IFERROR(VLOOKUP($A33,'（別紙２）申請額一覧'!$B35:$AB35,4,FALSE),"")</f>
        <v/>
      </c>
      <c r="H33" s="343" t="str">
        <f t="shared" ca="1" si="2"/>
        <v/>
      </c>
      <c r="I33" s="343" t="str">
        <f t="shared" ca="1" si="3"/>
        <v/>
      </c>
      <c r="J33" s="342" t="s">
        <v>398</v>
      </c>
      <c r="K33" s="344" t="str">
        <f t="shared" ca="1" si="4"/>
        <v/>
      </c>
      <c r="L33" s="336" t="str">
        <f t="shared" ca="1" si="5"/>
        <v/>
      </c>
      <c r="M33" s="419" t="str">
        <f>IFERROR(VLOOKUP($A33,'（別紙２）申請額一覧'!$B35:$AB35,26,FALSE)*1000,"")</f>
        <v/>
      </c>
      <c r="N33" s="409" t="str">
        <f>IFERROR(VLOOKUP($A33,'（別紙２）申請額一覧'!$B35:$AB35,16,FALSE)*1000,"")</f>
        <v/>
      </c>
      <c r="O33" s="351" t="str">
        <f>IFERROR(VLOOKUP($A33,'（別紙２）申請額一覧'!$B35:$AB35,12,FALSE)*1000,"")</f>
        <v/>
      </c>
      <c r="P33" s="421" t="str">
        <f>IFERROR(VLOOKUP($A33,'（別紙２）申請額一覧'!$B35:$AB35,11,FALSE),"")</f>
        <v/>
      </c>
      <c r="Q33" s="422" t="str">
        <f>IFERROR(VLOOKUP($A33,'（別紙２）申請額一覧'!$B35:$AB35,10,FALSE)*1000,"")</f>
        <v/>
      </c>
      <c r="R33" s="412" t="str">
        <f>IFERROR(VLOOKUP($A33,'（別紙２）申請額一覧'!$B35:$AB35,7,FALSE)*1000,"")</f>
        <v/>
      </c>
      <c r="S33" s="350" t="str">
        <f>IFERROR(VLOOKUP($A33,'（別紙２）申請額一覧'!$B35:$AB35,8,FALSE)*1000,"")</f>
        <v/>
      </c>
      <c r="T33" s="409" t="str">
        <f>IFERROR(VLOOKUP($A33,'（別紙２）申請額一覧'!$B35:$AB35,9,FALSE)*1000,"")</f>
        <v/>
      </c>
      <c r="U33" s="412">
        <f t="shared" ca="1" si="6"/>
        <v>0</v>
      </c>
      <c r="V33" s="351" t="str">
        <f t="shared" ca="1" si="7"/>
        <v/>
      </c>
      <c r="W33" s="352" t="str">
        <f t="shared" ca="1" si="11"/>
        <v/>
      </c>
      <c r="X33" s="412">
        <f t="shared" ca="1" si="8"/>
        <v>0</v>
      </c>
      <c r="Y33" s="412" t="str">
        <f>IFERROR(VLOOKUP($A33,'（別紙２）申請額一覧'!$B35:$AB35,14,FALSE)*1000,"")</f>
        <v/>
      </c>
      <c r="Z33" s="351" t="str">
        <f>IFERROR(VLOOKUP($A33,'（別紙２）申請額一覧'!$B35:$AB35,13,FALSE)*1000,"")</f>
        <v/>
      </c>
      <c r="AA33" s="351" t="str">
        <f t="shared" ca="1" si="9"/>
        <v/>
      </c>
      <c r="AB33" s="352" t="str">
        <f t="shared" ca="1" si="10"/>
        <v/>
      </c>
      <c r="AC33" s="351" t="str">
        <f>IFERROR(VLOOKUP($A33,'（別紙２）申請額一覧'!$B35:$AB35,22,FALSE)*1000,"")</f>
        <v/>
      </c>
      <c r="AD33" s="421" t="str">
        <f>IFERROR(VLOOKUP($A33,'（別紙２）申請額一覧'!$B35:$AB35,21,FALSE),"")</f>
        <v/>
      </c>
      <c r="AE33" s="422" t="str">
        <f>IFERROR(VLOOKUP($A33,'（別紙２）申請額一覧'!$B35:$AB35,20,FALSE)*1000,"")</f>
        <v/>
      </c>
      <c r="AF33" s="412" t="str">
        <f>IFERROR(VLOOKUP($A33,'（別紙２）申請額一覧'!$B35:$AB35,17,FALSE)*1000,"")</f>
        <v/>
      </c>
      <c r="AG33" s="350" t="str">
        <f>IFERROR(VLOOKUP($A33,'（別紙２）申請額一覧'!$B35:$AB35,18,FALSE)*1000,"")</f>
        <v/>
      </c>
      <c r="AH33" s="350" t="str">
        <f>IFERROR(VLOOKUP($A33,'（別紙２）申請額一覧'!$B35:$AB35,19,FALSE)*1000,"")</f>
        <v/>
      </c>
      <c r="AI33" s="412" t="str">
        <f>IFERROR(VLOOKUP($A33,'（別紙２）申請額一覧'!$B35:$AB35,23,FALSE)*1000,"")</f>
        <v/>
      </c>
      <c r="AJ33" s="423" t="str">
        <f>IFERROR(VLOOKUP($A33,'（別紙２）申請額一覧'!$B35:$AB35,24,FALSE)*1000,"")</f>
        <v/>
      </c>
      <c r="AK33" s="419" t="str">
        <f>IFERROR(VLOOKUP($A33,'（別紙２）申請額一覧'!$B35:$AB35,25,FALSE)*1000,"")</f>
        <v/>
      </c>
      <c r="AL33" s="419" t="str">
        <f>IFERROR(VLOOKUP($A33,'（別紙２）申請額一覧'!$B35:$AB35,27,FALSE)*1000,"")</f>
        <v/>
      </c>
      <c r="AM33" s="341"/>
      <c r="AN33" s="385"/>
      <c r="AO33" s="381"/>
      <c r="AP33" s="340"/>
      <c r="AQ33" s="381"/>
      <c r="AR33" s="382"/>
      <c r="AS33" s="333"/>
      <c r="AT33" s="333"/>
      <c r="AU33" s="375"/>
    </row>
    <row r="34" spans="1:48" s="335" customFormat="1" ht="30" customHeight="1">
      <c r="A34" s="374">
        <f t="shared" si="1"/>
        <v>26</v>
      </c>
      <c r="B34" s="331" t="str">
        <f>IF(OR(D34="",D34=0),"",'（別紙１）総括表'!$L$9)</f>
        <v/>
      </c>
      <c r="C34" s="327" t="str">
        <f>IF(OR(D34="",D34=0),"",'（別紙１）総括表'!$AH$5)</f>
        <v/>
      </c>
      <c r="D34" s="331" t="str">
        <f>IFERROR(VLOOKUP($A34,'（別紙２）申請額一覧'!$B36:$AB36,3,FALSE),"")</f>
        <v/>
      </c>
      <c r="E34" s="331" t="str">
        <f>IFERROR(VLOOKUP($A34,'（別紙２）申請額一覧'!$B36:$AB36,2,FALSE),"")</f>
        <v/>
      </c>
      <c r="F34" s="327" t="str">
        <f>IFERROR(VLOOKUP($A34,'（別紙２）申請額一覧'!$B36:$AB36,5,FALSE),"")</f>
        <v/>
      </c>
      <c r="G34" s="331" t="str">
        <f>IFERROR(VLOOKUP($A34,'（別紙２）申請額一覧'!$B36:$AB36,4,FALSE),"")</f>
        <v/>
      </c>
      <c r="H34" s="343" t="str">
        <f t="shared" ca="1" si="2"/>
        <v/>
      </c>
      <c r="I34" s="343" t="str">
        <f t="shared" ca="1" si="3"/>
        <v/>
      </c>
      <c r="J34" s="342" t="s">
        <v>398</v>
      </c>
      <c r="K34" s="344" t="str">
        <f t="shared" ca="1" si="4"/>
        <v/>
      </c>
      <c r="L34" s="336" t="str">
        <f t="shared" ca="1" si="5"/>
        <v/>
      </c>
      <c r="M34" s="419" t="str">
        <f>IFERROR(VLOOKUP($A34,'（別紙２）申請額一覧'!$B36:$AB36,26,FALSE)*1000,"")</f>
        <v/>
      </c>
      <c r="N34" s="409" t="str">
        <f>IFERROR(VLOOKUP($A34,'（別紙２）申請額一覧'!$B36:$AB36,16,FALSE)*1000,"")</f>
        <v/>
      </c>
      <c r="O34" s="351" t="str">
        <f>IFERROR(VLOOKUP($A34,'（別紙２）申請額一覧'!$B36:$AB36,12,FALSE)*1000,"")</f>
        <v/>
      </c>
      <c r="P34" s="421" t="str">
        <f>IFERROR(VLOOKUP($A34,'（別紙２）申請額一覧'!$B36:$AB36,11,FALSE),"")</f>
        <v/>
      </c>
      <c r="Q34" s="422" t="str">
        <f>IFERROR(VLOOKUP($A34,'（別紙２）申請額一覧'!$B36:$AB36,10,FALSE)*1000,"")</f>
        <v/>
      </c>
      <c r="R34" s="412" t="str">
        <f>IFERROR(VLOOKUP($A34,'（別紙２）申請額一覧'!$B36:$AB36,7,FALSE)*1000,"")</f>
        <v/>
      </c>
      <c r="S34" s="350" t="str">
        <f>IFERROR(VLOOKUP($A34,'（別紙２）申請額一覧'!$B36:$AB36,8,FALSE)*1000,"")</f>
        <v/>
      </c>
      <c r="T34" s="409" t="str">
        <f>IFERROR(VLOOKUP($A34,'（別紙２）申請額一覧'!$B36:$AB36,9,FALSE)*1000,"")</f>
        <v/>
      </c>
      <c r="U34" s="412">
        <f t="shared" ca="1" si="6"/>
        <v>0</v>
      </c>
      <c r="V34" s="351" t="str">
        <f t="shared" ca="1" si="7"/>
        <v/>
      </c>
      <c r="W34" s="352" t="str">
        <f t="shared" ca="1" si="11"/>
        <v/>
      </c>
      <c r="X34" s="412">
        <f t="shared" ca="1" si="8"/>
        <v>0</v>
      </c>
      <c r="Y34" s="412" t="str">
        <f>IFERROR(VLOOKUP($A34,'（別紙２）申請額一覧'!$B36:$AB36,14,FALSE)*1000,"")</f>
        <v/>
      </c>
      <c r="Z34" s="351" t="str">
        <f>IFERROR(VLOOKUP($A34,'（別紙２）申請額一覧'!$B36:$AB36,13,FALSE)*1000,"")</f>
        <v/>
      </c>
      <c r="AA34" s="351" t="str">
        <f t="shared" ca="1" si="9"/>
        <v/>
      </c>
      <c r="AB34" s="352" t="str">
        <f t="shared" ca="1" si="10"/>
        <v/>
      </c>
      <c r="AC34" s="351" t="str">
        <f>IFERROR(VLOOKUP($A34,'（別紙２）申請額一覧'!$B36:$AB36,22,FALSE)*1000,"")</f>
        <v/>
      </c>
      <c r="AD34" s="421" t="str">
        <f>IFERROR(VLOOKUP($A34,'（別紙２）申請額一覧'!$B36:$AB36,21,FALSE),"")</f>
        <v/>
      </c>
      <c r="AE34" s="422" t="str">
        <f>IFERROR(VLOOKUP($A34,'（別紙２）申請額一覧'!$B36:$AB36,20,FALSE)*1000,"")</f>
        <v/>
      </c>
      <c r="AF34" s="412" t="str">
        <f>IFERROR(VLOOKUP($A34,'（別紙２）申請額一覧'!$B36:$AB36,17,FALSE)*1000,"")</f>
        <v/>
      </c>
      <c r="AG34" s="350" t="str">
        <f>IFERROR(VLOOKUP($A34,'（別紙２）申請額一覧'!$B36:$AB36,18,FALSE)*1000,"")</f>
        <v/>
      </c>
      <c r="AH34" s="350" t="str">
        <f>IFERROR(VLOOKUP($A34,'（別紙２）申請額一覧'!$B36:$AB36,19,FALSE)*1000,"")</f>
        <v/>
      </c>
      <c r="AI34" s="412" t="str">
        <f>IFERROR(VLOOKUP($A34,'（別紙２）申請額一覧'!$B36:$AB36,23,FALSE)*1000,"")</f>
        <v/>
      </c>
      <c r="AJ34" s="423" t="str">
        <f>IFERROR(VLOOKUP($A34,'（別紙２）申請額一覧'!$B36:$AB36,24,FALSE)*1000,"")</f>
        <v/>
      </c>
      <c r="AK34" s="419" t="str">
        <f>IFERROR(VLOOKUP($A34,'（別紙２）申請額一覧'!$B36:$AB36,25,FALSE)*1000,"")</f>
        <v/>
      </c>
      <c r="AL34" s="419" t="str">
        <f>IFERROR(VLOOKUP($A34,'（別紙２）申請額一覧'!$B36:$AB36,27,FALSE)*1000,"")</f>
        <v/>
      </c>
      <c r="AM34" s="341"/>
      <c r="AN34" s="385"/>
      <c r="AO34" s="381"/>
      <c r="AP34" s="340"/>
      <c r="AQ34" s="381"/>
      <c r="AR34" s="382"/>
      <c r="AS34" s="333"/>
      <c r="AT34" s="333"/>
      <c r="AU34" s="375"/>
    </row>
    <row r="35" spans="1:48" s="335" customFormat="1" ht="30" customHeight="1">
      <c r="A35" s="374">
        <f t="shared" si="1"/>
        <v>27</v>
      </c>
      <c r="B35" s="337" t="str">
        <f>IF(OR(D35="",D35=0),"",'（別紙１）総括表'!$L$9)</f>
        <v/>
      </c>
      <c r="C35" s="328" t="str">
        <f>IF(OR(D35="",D35=0),"",'（別紙１）総括表'!$AH$5)</f>
        <v/>
      </c>
      <c r="D35" s="331" t="str">
        <f>IFERROR(VLOOKUP($A35,'（別紙２）申請額一覧'!$B37:$AB37,3,FALSE),"")</f>
        <v/>
      </c>
      <c r="E35" s="331" t="str">
        <f>IFERROR(VLOOKUP($A35,'（別紙２）申請額一覧'!$B37:$AB37,2,FALSE),"")</f>
        <v/>
      </c>
      <c r="F35" s="328" t="str">
        <f>IFERROR(VLOOKUP($A35,'（別紙２）申請額一覧'!$B37:$AB37,5,FALSE),"")</f>
        <v/>
      </c>
      <c r="G35" s="331" t="str">
        <f>IFERROR(VLOOKUP($A35,'（別紙２）申請額一覧'!$B37:$AB37,4,FALSE),"")</f>
        <v/>
      </c>
      <c r="H35" s="344" t="str">
        <f t="shared" ca="1" si="2"/>
        <v/>
      </c>
      <c r="I35" s="343" t="str">
        <f t="shared" ca="1" si="3"/>
        <v/>
      </c>
      <c r="J35" s="342" t="s">
        <v>398</v>
      </c>
      <c r="K35" s="344" t="str">
        <f t="shared" ca="1" si="4"/>
        <v/>
      </c>
      <c r="L35" s="336" t="str">
        <f t="shared" ca="1" si="5"/>
        <v/>
      </c>
      <c r="M35" s="419" t="str">
        <f>IFERROR(VLOOKUP($A35,'（別紙２）申請額一覧'!$B37:$AB37,26,FALSE)*1000,"")</f>
        <v/>
      </c>
      <c r="N35" s="409" t="str">
        <f>IFERROR(VLOOKUP($A35,'（別紙２）申請額一覧'!$B37:$AB37,16,FALSE)*1000,"")</f>
        <v/>
      </c>
      <c r="O35" s="351" t="str">
        <f>IFERROR(VLOOKUP($A35,'（別紙２）申請額一覧'!$B37:$AB37,12,FALSE)*1000,"")</f>
        <v/>
      </c>
      <c r="P35" s="421" t="str">
        <f>IFERROR(VLOOKUP($A35,'（別紙２）申請額一覧'!$B37:$AB37,11,FALSE),"")</f>
        <v/>
      </c>
      <c r="Q35" s="422" t="str">
        <f>IFERROR(VLOOKUP($A35,'（別紙２）申請額一覧'!$B37:$AB37,10,FALSE)*1000,"")</f>
        <v/>
      </c>
      <c r="R35" s="412" t="str">
        <f>IFERROR(VLOOKUP($A35,'（別紙２）申請額一覧'!$B37:$AB37,7,FALSE)*1000,"")</f>
        <v/>
      </c>
      <c r="S35" s="350" t="str">
        <f>IFERROR(VLOOKUP($A35,'（別紙２）申請額一覧'!$B37:$AB37,8,FALSE)*1000,"")</f>
        <v/>
      </c>
      <c r="T35" s="409" t="str">
        <f>IFERROR(VLOOKUP($A35,'（別紙２）申請額一覧'!$B37:$AB37,9,FALSE)*1000,"")</f>
        <v/>
      </c>
      <c r="U35" s="412">
        <f t="shared" ca="1" si="6"/>
        <v>0</v>
      </c>
      <c r="V35" s="351" t="str">
        <f t="shared" ca="1" si="7"/>
        <v/>
      </c>
      <c r="W35" s="352" t="str">
        <f t="shared" ca="1" si="11"/>
        <v/>
      </c>
      <c r="X35" s="412">
        <f t="shared" ca="1" si="8"/>
        <v>0</v>
      </c>
      <c r="Y35" s="412" t="str">
        <f>IFERROR(VLOOKUP($A35,'（別紙２）申請額一覧'!$B37:$AB37,14,FALSE)*1000,"")</f>
        <v/>
      </c>
      <c r="Z35" s="351" t="str">
        <f>IFERROR(VLOOKUP($A35,'（別紙２）申請額一覧'!$B37:$AB37,13,FALSE)*1000,"")</f>
        <v/>
      </c>
      <c r="AA35" s="351" t="str">
        <f t="shared" ca="1" si="9"/>
        <v/>
      </c>
      <c r="AB35" s="352" t="str">
        <f t="shared" ca="1" si="10"/>
        <v/>
      </c>
      <c r="AC35" s="351" t="str">
        <f>IFERROR(VLOOKUP($A35,'（別紙２）申請額一覧'!$B37:$AB37,22,FALSE)*1000,"")</f>
        <v/>
      </c>
      <c r="AD35" s="421" t="str">
        <f>IFERROR(VLOOKUP($A35,'（別紙２）申請額一覧'!$B37:$AB37,21,FALSE),"")</f>
        <v/>
      </c>
      <c r="AE35" s="422" t="str">
        <f>IFERROR(VLOOKUP($A35,'（別紙２）申請額一覧'!$B37:$AB37,20,FALSE)*1000,"")</f>
        <v/>
      </c>
      <c r="AF35" s="412" t="str">
        <f>IFERROR(VLOOKUP($A35,'（別紙２）申請額一覧'!$B37:$AB37,17,FALSE)*1000,"")</f>
        <v/>
      </c>
      <c r="AG35" s="350" t="str">
        <f>IFERROR(VLOOKUP($A35,'（別紙２）申請額一覧'!$B37:$AB37,18,FALSE)*1000,"")</f>
        <v/>
      </c>
      <c r="AH35" s="350" t="str">
        <f>IFERROR(VLOOKUP($A35,'（別紙２）申請額一覧'!$B37:$AB37,19,FALSE)*1000,"")</f>
        <v/>
      </c>
      <c r="AI35" s="412" t="str">
        <f>IFERROR(VLOOKUP($A35,'（別紙２）申請額一覧'!$B37:$AB37,23,FALSE)*1000,"")</f>
        <v/>
      </c>
      <c r="AJ35" s="423" t="str">
        <f>IFERROR(VLOOKUP($A35,'（別紙２）申請額一覧'!$B37:$AB37,24,FALSE)*1000,"")</f>
        <v/>
      </c>
      <c r="AK35" s="419" t="str">
        <f>IFERROR(VLOOKUP($A35,'（別紙２）申請額一覧'!$B37:$AB37,25,FALSE)*1000,"")</f>
        <v/>
      </c>
      <c r="AL35" s="419" t="str">
        <f>IFERROR(VLOOKUP($A35,'（別紙２）申請額一覧'!$B37:$AB37,27,FALSE)*1000,"")</f>
        <v/>
      </c>
      <c r="AM35" s="341"/>
      <c r="AN35" s="385"/>
      <c r="AO35" s="381"/>
      <c r="AP35" s="340"/>
      <c r="AQ35" s="381"/>
      <c r="AR35" s="382"/>
      <c r="AS35" s="333"/>
      <c r="AT35" s="333"/>
      <c r="AU35" s="375"/>
    </row>
    <row r="36" spans="1:48" s="335" customFormat="1" ht="30" customHeight="1">
      <c r="A36" s="374">
        <f t="shared" si="1"/>
        <v>28</v>
      </c>
      <c r="B36" s="331" t="str">
        <f>IF(OR(D36="",D36=0),"",'（別紙１）総括表'!$L$9)</f>
        <v/>
      </c>
      <c r="C36" s="327" t="str">
        <f>IF(OR(D36="",D36=0),"",'（別紙１）総括表'!$AH$5)</f>
        <v/>
      </c>
      <c r="D36" s="331" t="str">
        <f>IFERROR(VLOOKUP($A36,'（別紙２）申請額一覧'!$B38:$AB38,3,FALSE),"")</f>
        <v/>
      </c>
      <c r="E36" s="331" t="str">
        <f>IFERROR(VLOOKUP($A36,'（別紙２）申請額一覧'!$B38:$AB38,2,FALSE),"")</f>
        <v/>
      </c>
      <c r="F36" s="327" t="str">
        <f>IFERROR(VLOOKUP($A36,'（別紙２）申請額一覧'!$B38:$AB38,5,FALSE),"")</f>
        <v/>
      </c>
      <c r="G36" s="331" t="str">
        <f>IFERROR(VLOOKUP($A36,'（別紙２）申請額一覧'!$B38:$AB38,4,FALSE),"")</f>
        <v/>
      </c>
      <c r="H36" s="343" t="str">
        <f t="shared" ca="1" si="2"/>
        <v/>
      </c>
      <c r="I36" s="343" t="str">
        <f t="shared" ca="1" si="3"/>
        <v/>
      </c>
      <c r="J36" s="342" t="s">
        <v>398</v>
      </c>
      <c r="K36" s="344" t="str">
        <f t="shared" ca="1" si="4"/>
        <v/>
      </c>
      <c r="L36" s="336" t="str">
        <f t="shared" ca="1" si="5"/>
        <v/>
      </c>
      <c r="M36" s="419" t="str">
        <f>IFERROR(VLOOKUP($A36,'（別紙２）申請額一覧'!$B38:$AB38,26,FALSE)*1000,"")</f>
        <v/>
      </c>
      <c r="N36" s="409" t="str">
        <f>IFERROR(VLOOKUP($A36,'（別紙２）申請額一覧'!$B38:$AB38,16,FALSE)*1000,"")</f>
        <v/>
      </c>
      <c r="O36" s="351" t="str">
        <f>IFERROR(VLOOKUP($A36,'（別紙２）申請額一覧'!$B38:$AB38,12,FALSE)*1000,"")</f>
        <v/>
      </c>
      <c r="P36" s="421" t="str">
        <f>IFERROR(VLOOKUP($A36,'（別紙２）申請額一覧'!$B38:$AB38,11,FALSE),"")</f>
        <v/>
      </c>
      <c r="Q36" s="422" t="str">
        <f>IFERROR(VLOOKUP($A36,'（別紙２）申請額一覧'!$B38:$AB38,10,FALSE)*1000,"")</f>
        <v/>
      </c>
      <c r="R36" s="412" t="str">
        <f>IFERROR(VLOOKUP($A36,'（別紙２）申請額一覧'!$B38:$AB38,7,FALSE)*1000,"")</f>
        <v/>
      </c>
      <c r="S36" s="350" t="str">
        <f>IFERROR(VLOOKUP($A36,'（別紙２）申請額一覧'!$B38:$AB38,8,FALSE)*1000,"")</f>
        <v/>
      </c>
      <c r="T36" s="409" t="str">
        <f>IFERROR(VLOOKUP($A36,'（別紙２）申請額一覧'!$B38:$AB38,9,FALSE)*1000,"")</f>
        <v/>
      </c>
      <c r="U36" s="412">
        <f t="shared" ca="1" si="6"/>
        <v>0</v>
      </c>
      <c r="V36" s="351" t="str">
        <f t="shared" ca="1" si="7"/>
        <v/>
      </c>
      <c r="W36" s="352" t="str">
        <f t="shared" ca="1" si="11"/>
        <v/>
      </c>
      <c r="X36" s="412">
        <f t="shared" ca="1" si="8"/>
        <v>0</v>
      </c>
      <c r="Y36" s="412" t="str">
        <f>IFERROR(VLOOKUP($A36,'（別紙２）申請額一覧'!$B38:$AB38,14,FALSE)*1000,"")</f>
        <v/>
      </c>
      <c r="Z36" s="351" t="str">
        <f>IFERROR(VLOOKUP($A36,'（別紙２）申請額一覧'!$B38:$AB38,13,FALSE)*1000,"")</f>
        <v/>
      </c>
      <c r="AA36" s="351" t="str">
        <f t="shared" ca="1" si="9"/>
        <v/>
      </c>
      <c r="AB36" s="352" t="str">
        <f t="shared" ca="1" si="10"/>
        <v/>
      </c>
      <c r="AC36" s="351" t="str">
        <f>IFERROR(VLOOKUP($A36,'（別紙２）申請額一覧'!$B38:$AB38,22,FALSE)*1000,"")</f>
        <v/>
      </c>
      <c r="AD36" s="421" t="str">
        <f>IFERROR(VLOOKUP($A36,'（別紙２）申請額一覧'!$B38:$AB38,21,FALSE),"")</f>
        <v/>
      </c>
      <c r="AE36" s="422" t="str">
        <f>IFERROR(VLOOKUP($A36,'（別紙２）申請額一覧'!$B38:$AB38,20,FALSE)*1000,"")</f>
        <v/>
      </c>
      <c r="AF36" s="412" t="str">
        <f>IFERROR(VLOOKUP($A36,'（別紙２）申請額一覧'!$B38:$AB38,17,FALSE)*1000,"")</f>
        <v/>
      </c>
      <c r="AG36" s="350" t="str">
        <f>IFERROR(VLOOKUP($A36,'（別紙２）申請額一覧'!$B38:$AB38,18,FALSE)*1000,"")</f>
        <v/>
      </c>
      <c r="AH36" s="350" t="str">
        <f>IFERROR(VLOOKUP($A36,'（別紙２）申請額一覧'!$B38:$AB38,19,FALSE)*1000,"")</f>
        <v/>
      </c>
      <c r="AI36" s="412" t="str">
        <f>IFERROR(VLOOKUP($A36,'（別紙２）申請額一覧'!$B38:$AB38,23,FALSE)*1000,"")</f>
        <v/>
      </c>
      <c r="AJ36" s="423" t="str">
        <f>IFERROR(VLOOKUP($A36,'（別紙２）申請額一覧'!$B38:$AB38,24,FALSE)*1000,"")</f>
        <v/>
      </c>
      <c r="AK36" s="419" t="str">
        <f>IFERROR(VLOOKUP($A36,'（別紙２）申請額一覧'!$B38:$AB38,25,FALSE)*1000,"")</f>
        <v/>
      </c>
      <c r="AL36" s="419" t="str">
        <f>IFERROR(VLOOKUP($A36,'（別紙２）申請額一覧'!$B38:$AB38,27,FALSE)*1000,"")</f>
        <v/>
      </c>
      <c r="AM36" s="341"/>
      <c r="AN36" s="385"/>
      <c r="AO36" s="381"/>
      <c r="AP36" s="340"/>
      <c r="AQ36" s="381"/>
      <c r="AR36" s="382"/>
      <c r="AS36" s="333"/>
      <c r="AT36" s="333"/>
      <c r="AU36" s="375"/>
    </row>
    <row r="37" spans="1:48" s="335" customFormat="1" ht="30" customHeight="1">
      <c r="A37" s="374">
        <f t="shared" si="1"/>
        <v>29</v>
      </c>
      <c r="B37" s="331" t="str">
        <f>IF(OR(D37="",D37=0),"",'（別紙１）総括表'!$L$9)</f>
        <v/>
      </c>
      <c r="C37" s="327" t="str">
        <f>IF(OR(D37="",D37=0),"",'（別紙１）総括表'!$AH$5)</f>
        <v/>
      </c>
      <c r="D37" s="331" t="str">
        <f>IFERROR(VLOOKUP($A37,'（別紙２）申請額一覧'!$B39:$AB39,3,FALSE),"")</f>
        <v/>
      </c>
      <c r="E37" s="331" t="str">
        <f>IFERROR(VLOOKUP($A37,'（別紙２）申請額一覧'!$B39:$AB39,2,FALSE),"")</f>
        <v/>
      </c>
      <c r="F37" s="327" t="str">
        <f>IFERROR(VLOOKUP($A37,'（別紙２）申請額一覧'!$B39:$AB39,5,FALSE),"")</f>
        <v/>
      </c>
      <c r="G37" s="331" t="str">
        <f>IFERROR(VLOOKUP($A37,'（別紙２）申請額一覧'!$B39:$AB39,4,FALSE),"")</f>
        <v/>
      </c>
      <c r="H37" s="343" t="str">
        <f t="shared" ca="1" si="2"/>
        <v/>
      </c>
      <c r="I37" s="343" t="str">
        <f t="shared" ca="1" si="3"/>
        <v/>
      </c>
      <c r="J37" s="342" t="s">
        <v>398</v>
      </c>
      <c r="K37" s="344" t="str">
        <f t="shared" ca="1" si="4"/>
        <v/>
      </c>
      <c r="L37" s="336" t="str">
        <f t="shared" ca="1" si="5"/>
        <v/>
      </c>
      <c r="M37" s="419" t="str">
        <f>IFERROR(VLOOKUP($A37,'（別紙２）申請額一覧'!$B39:$AB39,26,FALSE)*1000,"")</f>
        <v/>
      </c>
      <c r="N37" s="409" t="str">
        <f>IFERROR(VLOOKUP($A37,'（別紙２）申請額一覧'!$B39:$AB39,16,FALSE)*1000,"")</f>
        <v/>
      </c>
      <c r="O37" s="351" t="str">
        <f>IFERROR(VLOOKUP($A37,'（別紙２）申請額一覧'!$B39:$AB39,12,FALSE)*1000,"")</f>
        <v/>
      </c>
      <c r="P37" s="421" t="str">
        <f>IFERROR(VLOOKUP($A37,'（別紙２）申請額一覧'!$B39:$AB39,11,FALSE),"")</f>
        <v/>
      </c>
      <c r="Q37" s="422" t="str">
        <f>IFERROR(VLOOKUP($A37,'（別紙２）申請額一覧'!$B39:$AB39,10,FALSE)*1000,"")</f>
        <v/>
      </c>
      <c r="R37" s="412" t="str">
        <f>IFERROR(VLOOKUP($A37,'（別紙２）申請額一覧'!$B39:$AB39,7,FALSE)*1000,"")</f>
        <v/>
      </c>
      <c r="S37" s="350" t="str">
        <f>IFERROR(VLOOKUP($A37,'（別紙２）申請額一覧'!$B39:$AB39,8,FALSE)*1000,"")</f>
        <v/>
      </c>
      <c r="T37" s="409" t="str">
        <f>IFERROR(VLOOKUP($A37,'（別紙２）申請額一覧'!$B39:$AB39,9,FALSE)*1000,"")</f>
        <v/>
      </c>
      <c r="U37" s="412">
        <f t="shared" ca="1" si="6"/>
        <v>0</v>
      </c>
      <c r="V37" s="351" t="str">
        <f t="shared" ca="1" si="7"/>
        <v/>
      </c>
      <c r="W37" s="352" t="str">
        <f t="shared" ca="1" si="11"/>
        <v/>
      </c>
      <c r="X37" s="412">
        <f t="shared" ca="1" si="8"/>
        <v>0</v>
      </c>
      <c r="Y37" s="412" t="str">
        <f>IFERROR(VLOOKUP($A37,'（別紙２）申請額一覧'!$B39:$AB39,14,FALSE)*1000,"")</f>
        <v/>
      </c>
      <c r="Z37" s="351" t="str">
        <f>IFERROR(VLOOKUP($A37,'（別紙２）申請額一覧'!$B39:$AB39,13,FALSE)*1000,"")</f>
        <v/>
      </c>
      <c r="AA37" s="351" t="str">
        <f t="shared" ca="1" si="9"/>
        <v/>
      </c>
      <c r="AB37" s="352" t="str">
        <f t="shared" ca="1" si="10"/>
        <v/>
      </c>
      <c r="AC37" s="351" t="str">
        <f>IFERROR(VLOOKUP($A37,'（別紙２）申請額一覧'!$B39:$AB39,22,FALSE)*1000,"")</f>
        <v/>
      </c>
      <c r="AD37" s="421" t="str">
        <f>IFERROR(VLOOKUP($A37,'（別紙２）申請額一覧'!$B39:$AB39,21,FALSE),"")</f>
        <v/>
      </c>
      <c r="AE37" s="422" t="str">
        <f>IFERROR(VLOOKUP($A37,'（別紙２）申請額一覧'!$B39:$AB39,20,FALSE)*1000,"")</f>
        <v/>
      </c>
      <c r="AF37" s="412" t="str">
        <f>IFERROR(VLOOKUP($A37,'（別紙２）申請額一覧'!$B39:$AB39,17,FALSE)*1000,"")</f>
        <v/>
      </c>
      <c r="AG37" s="350" t="str">
        <f>IFERROR(VLOOKUP($A37,'（別紙２）申請額一覧'!$B39:$AB39,18,FALSE)*1000,"")</f>
        <v/>
      </c>
      <c r="AH37" s="350" t="str">
        <f>IFERROR(VLOOKUP($A37,'（別紙２）申請額一覧'!$B39:$AB39,19,FALSE)*1000,"")</f>
        <v/>
      </c>
      <c r="AI37" s="412" t="str">
        <f>IFERROR(VLOOKUP($A37,'（別紙２）申請額一覧'!$B39:$AB39,23,FALSE)*1000,"")</f>
        <v/>
      </c>
      <c r="AJ37" s="423" t="str">
        <f>IFERROR(VLOOKUP($A37,'（別紙２）申請額一覧'!$B39:$AB39,24,FALSE)*1000,"")</f>
        <v/>
      </c>
      <c r="AK37" s="419" t="str">
        <f>IFERROR(VLOOKUP($A37,'（別紙２）申請額一覧'!$B39:$AB39,25,FALSE)*1000,"")</f>
        <v/>
      </c>
      <c r="AL37" s="419" t="str">
        <f>IFERROR(VLOOKUP($A37,'（別紙２）申請額一覧'!$B39:$AB39,27,FALSE)*1000,"")</f>
        <v/>
      </c>
      <c r="AM37" s="341"/>
      <c r="AN37" s="385"/>
      <c r="AO37" s="381"/>
      <c r="AP37" s="340"/>
      <c r="AQ37" s="381"/>
      <c r="AR37" s="382"/>
      <c r="AS37" s="333"/>
      <c r="AT37" s="333"/>
      <c r="AU37" s="375"/>
    </row>
    <row r="38" spans="1:48" s="335" customFormat="1" ht="30" customHeight="1" thickBot="1">
      <c r="A38" s="329">
        <f t="shared" si="1"/>
        <v>30</v>
      </c>
      <c r="B38" s="368" t="str">
        <f>IF(OR(D38="",D38=0),"",'（別紙１）総括表'!$L$9)</f>
        <v/>
      </c>
      <c r="C38" s="369" t="str">
        <f>IF(OR(D38="",D38=0),"",'（別紙１）総括表'!$AH$5)</f>
        <v/>
      </c>
      <c r="D38" s="330" t="str">
        <f>IFERROR(VLOOKUP($A38,'（別紙２）申請額一覧'!$B40:$AB40,3,FALSE),"")</f>
        <v/>
      </c>
      <c r="E38" s="330" t="str">
        <f>IFERROR(VLOOKUP($A38,'（別紙２）申請額一覧'!$B40:$AB40,2,FALSE),"")</f>
        <v/>
      </c>
      <c r="F38" s="369" t="str">
        <f>IFERROR(VLOOKUP($A38,'（別紙２）申請額一覧'!$B40:$AB40,5,FALSE),"")</f>
        <v/>
      </c>
      <c r="G38" s="330" t="str">
        <f>IFERROR(VLOOKUP($A38,'（別紙２）申請額一覧'!$B40:$AB40,4,FALSE),"")</f>
        <v/>
      </c>
      <c r="H38" s="345" t="str">
        <f t="shared" ca="1" si="2"/>
        <v/>
      </c>
      <c r="I38" s="416" t="str">
        <f t="shared" ca="1" si="3"/>
        <v/>
      </c>
      <c r="J38" s="370" t="s">
        <v>398</v>
      </c>
      <c r="K38" s="345" t="str">
        <f t="shared" ca="1" si="4"/>
        <v/>
      </c>
      <c r="L38" s="332" t="str">
        <f t="shared" ca="1" si="5"/>
        <v/>
      </c>
      <c r="M38" s="420" t="str">
        <f>IFERROR(VLOOKUP($A38,'（別紙２）申請額一覧'!$B40:$AB40,26,FALSE)*1000,"")</f>
        <v/>
      </c>
      <c r="N38" s="410" t="str">
        <f>IFERROR(VLOOKUP($A38,'（別紙２）申請額一覧'!$B40:$AB40,16,FALSE)*1000,"")</f>
        <v/>
      </c>
      <c r="O38" s="372" t="str">
        <f>IFERROR(VLOOKUP($A38,'（別紙２）申請額一覧'!$B40:$AB40,12,FALSE)*1000,"")</f>
        <v/>
      </c>
      <c r="P38" s="421" t="str">
        <f>IFERROR(VLOOKUP($A38,'（別紙２）申請額一覧'!$B40:$AB40,11,FALSE),"")</f>
        <v/>
      </c>
      <c r="Q38" s="422" t="str">
        <f>IFERROR(VLOOKUP($A38,'（別紙２）申請額一覧'!$B40:$AB40,10,FALSE)*1000,"")</f>
        <v/>
      </c>
      <c r="R38" s="412" t="str">
        <f>IFERROR(VLOOKUP($A38,'（別紙２）申請額一覧'!$B40:$AB40,7,FALSE)*1000,"")</f>
        <v/>
      </c>
      <c r="S38" s="371" t="str">
        <f>IFERROR(VLOOKUP($A38,'（別紙２）申請額一覧'!$B40:$AB40,8,FALSE)*1000,"")</f>
        <v/>
      </c>
      <c r="T38" s="410" t="str">
        <f>IFERROR(VLOOKUP($A38,'（別紙２）申請額一覧'!$B40:$AB40,9,FALSE)*1000,"")</f>
        <v/>
      </c>
      <c r="U38" s="413">
        <f t="shared" ca="1" si="6"/>
        <v>0</v>
      </c>
      <c r="V38" s="372" t="str">
        <f t="shared" ca="1" si="7"/>
        <v/>
      </c>
      <c r="W38" s="373" t="str">
        <f t="shared" ca="1" si="11"/>
        <v/>
      </c>
      <c r="X38" s="413">
        <f t="shared" ca="1" si="8"/>
        <v>0</v>
      </c>
      <c r="Y38" s="413" t="str">
        <f>IFERROR(VLOOKUP($A38,'（別紙２）申請額一覧'!$B40:$AB40,14,FALSE)*1000,"")</f>
        <v/>
      </c>
      <c r="Z38" s="372" t="str">
        <f>IFERROR(VLOOKUP($A38,'（別紙２）申請額一覧'!$B40:$AB40,13,FALSE)*1000,"")</f>
        <v/>
      </c>
      <c r="AA38" s="372" t="str">
        <f t="shared" ca="1" si="9"/>
        <v/>
      </c>
      <c r="AB38" s="373" t="str">
        <f t="shared" ca="1" si="10"/>
        <v/>
      </c>
      <c r="AC38" s="372" t="str">
        <f>IFERROR(VLOOKUP($A38,'（別紙２）申請額一覧'!$B40:$AB40,22,FALSE)*1000,"")</f>
        <v/>
      </c>
      <c r="AD38" s="421" t="str">
        <f>IFERROR(VLOOKUP($A38,'（別紙２）申請額一覧'!$B40:$AB40,21,FALSE),"")</f>
        <v/>
      </c>
      <c r="AE38" s="422" t="str">
        <f>IFERROR(VLOOKUP($A38,'（別紙２）申請額一覧'!$B40:$AB40,20,FALSE)*1000,"")</f>
        <v/>
      </c>
      <c r="AF38" s="412" t="str">
        <f>IFERROR(VLOOKUP($A38,'（別紙２）申請額一覧'!$B40:$AB40,17,FALSE)*1000,"")</f>
        <v/>
      </c>
      <c r="AG38" s="371" t="str">
        <f>IFERROR(VLOOKUP($A38,'（別紙２）申請額一覧'!$B40:$AB40,18,FALSE)*1000,"")</f>
        <v/>
      </c>
      <c r="AH38" s="371" t="str">
        <f>IFERROR(VLOOKUP($A38,'（別紙２）申請額一覧'!$B40:$AB40,19,FALSE)*1000,"")</f>
        <v/>
      </c>
      <c r="AI38" s="413" t="str">
        <f>IFERROR(VLOOKUP($A38,'（別紙２）申請額一覧'!$B40:$AB40,23,FALSE)*1000,"")</f>
        <v/>
      </c>
      <c r="AJ38" s="424" t="str">
        <f>IFERROR(VLOOKUP($A38,'（別紙２）申請額一覧'!$B40:$AB40,24,FALSE)*1000,"")</f>
        <v/>
      </c>
      <c r="AK38" s="420" t="str">
        <f>IFERROR(VLOOKUP($A38,'（別紙２）申請額一覧'!$B40:$AB40,25,FALSE)*1000,"")</f>
        <v/>
      </c>
      <c r="AL38" s="420" t="str">
        <f>IFERROR(VLOOKUP($A38,'（別紙２）申請額一覧'!$B40:$AB40,27,FALSE)*1000,"")</f>
        <v/>
      </c>
      <c r="AM38" s="367"/>
      <c r="AN38" s="386"/>
      <c r="AO38" s="383"/>
      <c r="AP38" s="339"/>
      <c r="AQ38" s="383"/>
      <c r="AR38" s="384"/>
      <c r="AS38" s="333"/>
      <c r="AT38" s="333"/>
      <c r="AU38" s="334"/>
    </row>
    <row r="39" spans="1:48" ht="30" customHeight="1">
      <c r="B39" s="308"/>
      <c r="C39" s="306"/>
      <c r="E39" s="308"/>
      <c r="F39" s="306"/>
      <c r="H39" s="307"/>
      <c r="K39" s="307"/>
      <c r="L39" s="306"/>
      <c r="N39" s="306"/>
      <c r="AM39" s="310"/>
      <c r="AN39" s="311"/>
      <c r="AO39" s="311"/>
      <c r="AP39" s="311"/>
      <c r="AQ39" s="311"/>
      <c r="AS39" s="314"/>
      <c r="AT39" s="314"/>
      <c r="AU39" s="306"/>
    </row>
    <row r="40" spans="1:48">
      <c r="B40" s="308"/>
      <c r="C40" s="306"/>
      <c r="E40" s="308"/>
      <c r="F40" s="306"/>
      <c r="H40" s="307"/>
      <c r="K40" s="307"/>
      <c r="L40" s="306"/>
      <c r="N40" s="306"/>
      <c r="AM40" s="310"/>
      <c r="AN40" s="311"/>
      <c r="AO40" s="311"/>
      <c r="AP40" s="311"/>
      <c r="AQ40" s="311"/>
      <c r="AS40" s="314"/>
      <c r="AT40" s="314"/>
      <c r="AU40" s="306"/>
    </row>
    <row r="41" spans="1:48">
      <c r="B41" s="308"/>
      <c r="C41" s="306"/>
      <c r="E41" s="308"/>
      <c r="F41" s="306"/>
      <c r="H41" s="307"/>
      <c r="K41" s="307"/>
      <c r="L41" s="306"/>
      <c r="N41" s="306"/>
      <c r="AM41" s="310"/>
      <c r="AN41" s="311"/>
      <c r="AO41" s="311"/>
      <c r="AP41" s="311"/>
      <c r="AQ41" s="311"/>
      <c r="AS41" s="314"/>
      <c r="AT41" s="314"/>
      <c r="AU41" s="306"/>
    </row>
    <row r="42" spans="1:48">
      <c r="B42" s="308"/>
      <c r="C42" s="306"/>
      <c r="E42" s="308"/>
      <c r="F42" s="306"/>
      <c r="H42" s="307"/>
      <c r="K42" s="307"/>
      <c r="L42" s="306"/>
      <c r="N42" s="306"/>
      <c r="AM42" s="310"/>
      <c r="AN42" s="311"/>
      <c r="AO42" s="311"/>
      <c r="AP42" s="311"/>
      <c r="AQ42" s="311"/>
      <c r="AS42" s="314"/>
      <c r="AT42" s="314"/>
      <c r="AU42" s="306"/>
    </row>
    <row r="43" spans="1:48">
      <c r="B43" s="308"/>
      <c r="E43" s="308"/>
      <c r="F43" s="307"/>
      <c r="G43" s="309"/>
      <c r="H43" s="309"/>
      <c r="I43" s="347"/>
      <c r="J43" s="306"/>
      <c r="L43" s="306"/>
      <c r="N43" s="306"/>
      <c r="AM43" s="312"/>
      <c r="AN43" s="312"/>
      <c r="AO43" s="312"/>
      <c r="AR43" s="314"/>
      <c r="AS43" s="306"/>
      <c r="AT43" s="306"/>
      <c r="AU43" s="306"/>
    </row>
    <row r="45" spans="1:48">
      <c r="A45" s="318"/>
      <c r="B45" s="318"/>
      <c r="C45" s="318"/>
      <c r="D45" s="318"/>
      <c r="E45" s="318"/>
      <c r="F45" s="318"/>
      <c r="I45" s="308"/>
      <c r="J45" s="307"/>
      <c r="M45" s="309"/>
      <c r="N45" s="306"/>
      <c r="O45" s="309"/>
      <c r="AP45" s="311"/>
      <c r="AU45" s="313"/>
      <c r="AV45" s="314"/>
    </row>
    <row r="46" spans="1:48">
      <c r="A46" s="318"/>
      <c r="B46" s="319"/>
      <c r="C46" s="319"/>
      <c r="D46" s="319"/>
      <c r="E46" s="319"/>
      <c r="F46" s="318"/>
      <c r="I46" s="308"/>
      <c r="J46" s="307"/>
      <c r="M46" s="309"/>
      <c r="N46" s="306"/>
      <c r="O46" s="309"/>
      <c r="AP46" s="311"/>
      <c r="AU46" s="313"/>
      <c r="AV46" s="314"/>
    </row>
    <row r="47" spans="1:48">
      <c r="A47" s="318"/>
      <c r="B47" s="319"/>
      <c r="C47" s="319"/>
      <c r="D47" s="319"/>
      <c r="E47" s="319"/>
      <c r="F47" s="318"/>
      <c r="I47" s="308"/>
      <c r="J47" s="307"/>
      <c r="M47" s="309"/>
      <c r="N47" s="306"/>
      <c r="O47" s="309"/>
      <c r="AP47" s="311"/>
      <c r="AU47" s="313"/>
      <c r="AV47" s="314"/>
    </row>
    <row r="48" spans="1:48">
      <c r="A48" s="318"/>
      <c r="B48" s="319"/>
      <c r="C48" s="319"/>
      <c r="D48" s="319"/>
      <c r="E48" s="319"/>
      <c r="F48" s="318"/>
      <c r="I48" s="308"/>
      <c r="J48" s="307"/>
      <c r="M48" s="309"/>
      <c r="N48" s="306"/>
      <c r="O48" s="309"/>
      <c r="AP48" s="311"/>
      <c r="AU48" s="313"/>
      <c r="AV48" s="314"/>
    </row>
    <row r="49" spans="1:50">
      <c r="A49" s="318"/>
      <c r="B49" s="319"/>
      <c r="C49" s="319"/>
      <c r="D49" s="319"/>
      <c r="E49" s="319"/>
      <c r="F49" s="318"/>
      <c r="I49" s="308"/>
      <c r="J49" s="307"/>
      <c r="M49" s="309"/>
      <c r="N49" s="306"/>
      <c r="O49" s="309"/>
      <c r="AP49" s="311"/>
      <c r="AU49" s="313"/>
      <c r="AV49" s="314"/>
    </row>
    <row r="50" spans="1:50" s="308" customFormat="1">
      <c r="A50" s="318"/>
      <c r="B50" s="319"/>
      <c r="C50" s="319"/>
      <c r="D50" s="319"/>
      <c r="E50" s="319"/>
      <c r="F50" s="318"/>
      <c r="J50" s="307"/>
      <c r="K50" s="309"/>
      <c r="L50" s="309"/>
      <c r="M50" s="309"/>
      <c r="N50" s="306"/>
      <c r="O50" s="309"/>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11"/>
      <c r="AQ50" s="312"/>
      <c r="AR50" s="312"/>
      <c r="AS50" s="312"/>
      <c r="AT50" s="312"/>
      <c r="AU50" s="313"/>
      <c r="AV50" s="314"/>
      <c r="AW50" s="306"/>
      <c r="AX50" s="306"/>
    </row>
    <row r="51" spans="1:50" s="308" customFormat="1">
      <c r="A51" s="318"/>
      <c r="B51" s="319"/>
      <c r="C51" s="319"/>
      <c r="D51" s="319"/>
      <c r="E51" s="319"/>
      <c r="F51" s="318"/>
      <c r="J51" s="307"/>
      <c r="K51" s="309"/>
      <c r="L51" s="309"/>
      <c r="M51" s="309"/>
      <c r="N51" s="306"/>
      <c r="O51" s="309"/>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11"/>
      <c r="AQ51" s="312"/>
      <c r="AR51" s="312"/>
      <c r="AS51" s="312"/>
      <c r="AT51" s="312"/>
      <c r="AU51" s="313"/>
      <c r="AV51" s="314"/>
      <c r="AW51" s="306"/>
      <c r="AX51" s="306"/>
    </row>
    <row r="52" spans="1:50" s="308" customFormat="1">
      <c r="A52" s="318"/>
      <c r="B52" s="319"/>
      <c r="C52" s="319"/>
      <c r="D52" s="319"/>
      <c r="E52" s="319"/>
      <c r="F52" s="318"/>
      <c r="J52" s="307"/>
      <c r="K52" s="309"/>
      <c r="L52" s="309"/>
      <c r="M52" s="309"/>
      <c r="N52" s="306"/>
      <c r="O52" s="309"/>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11"/>
      <c r="AQ52" s="312"/>
      <c r="AR52" s="312"/>
      <c r="AS52" s="312"/>
      <c r="AT52" s="312"/>
      <c r="AU52" s="313"/>
      <c r="AV52" s="314"/>
      <c r="AW52" s="306"/>
      <c r="AX52" s="306"/>
    </row>
    <row r="53" spans="1:50" s="308" customFormat="1">
      <c r="A53" s="318"/>
      <c r="B53" s="319"/>
      <c r="C53" s="319"/>
      <c r="D53" s="319"/>
      <c r="E53" s="319"/>
      <c r="F53" s="318"/>
      <c r="J53" s="307"/>
      <c r="K53" s="309"/>
      <c r="L53" s="309"/>
      <c r="M53" s="309"/>
      <c r="N53" s="306"/>
      <c r="O53" s="309"/>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11"/>
      <c r="AQ53" s="312"/>
      <c r="AR53" s="312"/>
      <c r="AS53" s="312"/>
      <c r="AT53" s="312"/>
      <c r="AU53" s="313"/>
      <c r="AV53" s="314"/>
      <c r="AW53" s="306"/>
      <c r="AX53" s="306"/>
    </row>
    <row r="54" spans="1:50" s="308" customFormat="1">
      <c r="A54" s="318"/>
      <c r="B54" s="320"/>
      <c r="C54" s="320"/>
      <c r="D54" s="319"/>
      <c r="E54" s="319"/>
      <c r="F54" s="318"/>
      <c r="J54" s="307"/>
      <c r="K54" s="309"/>
      <c r="L54" s="309"/>
      <c r="M54" s="309"/>
      <c r="N54" s="306"/>
      <c r="O54" s="309"/>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11"/>
      <c r="AQ54" s="312"/>
      <c r="AR54" s="312"/>
      <c r="AS54" s="312"/>
      <c r="AT54" s="312"/>
      <c r="AU54" s="313"/>
      <c r="AV54" s="314"/>
      <c r="AW54" s="306"/>
      <c r="AX54" s="306"/>
    </row>
    <row r="55" spans="1:50" s="308" customFormat="1">
      <c r="A55" s="318"/>
      <c r="B55" s="320"/>
      <c r="C55" s="320"/>
      <c r="D55" s="319"/>
      <c r="E55" s="319"/>
      <c r="F55" s="318"/>
      <c r="J55" s="307"/>
      <c r="K55" s="309"/>
      <c r="L55" s="309"/>
      <c r="M55" s="309"/>
      <c r="N55" s="306"/>
      <c r="O55" s="309"/>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11"/>
      <c r="AQ55" s="312"/>
      <c r="AR55" s="312"/>
      <c r="AS55" s="312"/>
      <c r="AT55" s="312"/>
      <c r="AU55" s="313"/>
      <c r="AV55" s="314"/>
      <c r="AW55" s="306"/>
      <c r="AX55" s="306"/>
    </row>
    <row r="56" spans="1:50" s="308" customFormat="1">
      <c r="A56" s="318"/>
      <c r="B56" s="319"/>
      <c r="C56" s="319"/>
      <c r="D56" s="319"/>
      <c r="E56" s="319"/>
      <c r="F56" s="318"/>
      <c r="J56" s="307"/>
      <c r="K56" s="309"/>
      <c r="L56" s="309"/>
      <c r="M56" s="309"/>
      <c r="N56" s="306"/>
      <c r="O56" s="309"/>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11"/>
      <c r="AQ56" s="312"/>
      <c r="AR56" s="312"/>
      <c r="AS56" s="312"/>
      <c r="AT56" s="312"/>
      <c r="AU56" s="313"/>
      <c r="AV56" s="314"/>
      <c r="AW56" s="306"/>
      <c r="AX56" s="306"/>
    </row>
    <row r="57" spans="1:50" s="308" customFormat="1">
      <c r="A57" s="318"/>
      <c r="B57" s="319"/>
      <c r="C57" s="319"/>
      <c r="D57" s="319"/>
      <c r="E57" s="319"/>
      <c r="F57" s="318"/>
      <c r="J57" s="307"/>
      <c r="K57" s="309"/>
      <c r="L57" s="309"/>
      <c r="M57" s="309"/>
      <c r="N57" s="306"/>
      <c r="O57" s="309"/>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11"/>
      <c r="AQ57" s="312"/>
      <c r="AR57" s="312"/>
      <c r="AS57" s="312"/>
      <c r="AT57" s="312"/>
      <c r="AU57" s="313"/>
      <c r="AV57" s="314"/>
      <c r="AW57" s="306"/>
      <c r="AX57" s="306"/>
    </row>
    <row r="58" spans="1:50" s="308" customFormat="1">
      <c r="A58" s="318"/>
      <c r="B58" s="319"/>
      <c r="C58" s="319"/>
      <c r="D58" s="319"/>
      <c r="E58" s="319"/>
      <c r="F58" s="318"/>
      <c r="J58" s="307"/>
      <c r="K58" s="309"/>
      <c r="L58" s="309"/>
      <c r="M58" s="309"/>
      <c r="N58" s="306"/>
      <c r="O58" s="309"/>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11"/>
      <c r="AQ58" s="312"/>
      <c r="AR58" s="312"/>
      <c r="AS58" s="312"/>
      <c r="AT58" s="312"/>
      <c r="AU58" s="313"/>
      <c r="AV58" s="314"/>
      <c r="AW58" s="306"/>
      <c r="AX58" s="306"/>
    </row>
    <row r="59" spans="1:50" s="308" customFormat="1">
      <c r="A59" s="318"/>
      <c r="B59" s="319"/>
      <c r="C59" s="319"/>
      <c r="D59" s="319"/>
      <c r="E59" s="319"/>
      <c r="F59" s="318"/>
      <c r="J59" s="307"/>
      <c r="K59" s="309"/>
      <c r="L59" s="309"/>
      <c r="M59" s="309"/>
      <c r="N59" s="306"/>
      <c r="O59" s="309"/>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11"/>
      <c r="AQ59" s="312"/>
      <c r="AR59" s="312"/>
      <c r="AS59" s="312"/>
      <c r="AT59" s="312"/>
      <c r="AU59" s="313"/>
      <c r="AV59" s="314"/>
      <c r="AW59" s="306"/>
      <c r="AX59" s="306"/>
    </row>
    <row r="60" spans="1:50" s="308" customFormat="1">
      <c r="A60" s="318"/>
      <c r="B60" s="319"/>
      <c r="C60" s="319"/>
      <c r="D60" s="319"/>
      <c r="E60" s="319"/>
      <c r="F60" s="318"/>
      <c r="J60" s="307"/>
      <c r="K60" s="309"/>
      <c r="L60" s="309"/>
      <c r="M60" s="309"/>
      <c r="N60" s="306"/>
      <c r="O60" s="309"/>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11"/>
      <c r="AQ60" s="312"/>
      <c r="AR60" s="312"/>
      <c r="AS60" s="312"/>
      <c r="AT60" s="312"/>
      <c r="AU60" s="313"/>
      <c r="AV60" s="314"/>
      <c r="AW60" s="306"/>
      <c r="AX60" s="306"/>
    </row>
    <row r="61" spans="1:50" s="308" customFormat="1">
      <c r="A61" s="318"/>
      <c r="B61" s="319"/>
      <c r="C61" s="319"/>
      <c r="D61" s="319"/>
      <c r="E61" s="319"/>
      <c r="F61" s="318"/>
      <c r="J61" s="307"/>
      <c r="K61" s="309"/>
      <c r="L61" s="309"/>
      <c r="M61" s="309"/>
      <c r="N61" s="306"/>
      <c r="O61" s="309"/>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11"/>
      <c r="AQ61" s="312"/>
      <c r="AR61" s="312"/>
      <c r="AS61" s="312"/>
      <c r="AT61" s="312"/>
      <c r="AU61" s="313"/>
      <c r="AV61" s="314"/>
      <c r="AW61" s="306"/>
      <c r="AX61" s="306"/>
    </row>
    <row r="62" spans="1:50" s="308" customFormat="1">
      <c r="A62" s="318"/>
      <c r="B62" s="319"/>
      <c r="C62" s="319"/>
      <c r="D62" s="319"/>
      <c r="E62" s="319"/>
      <c r="F62" s="318"/>
      <c r="J62" s="307"/>
      <c r="K62" s="309"/>
      <c r="L62" s="309"/>
      <c r="M62" s="309"/>
      <c r="N62" s="306"/>
      <c r="O62" s="309"/>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11"/>
      <c r="AQ62" s="312"/>
      <c r="AR62" s="312"/>
      <c r="AS62" s="312"/>
      <c r="AT62" s="312"/>
      <c r="AU62" s="313"/>
      <c r="AV62" s="314"/>
      <c r="AW62" s="306"/>
      <c r="AX62" s="306"/>
    </row>
    <row r="63" spans="1:50" s="308" customFormat="1">
      <c r="A63" s="318"/>
      <c r="B63" s="319"/>
      <c r="C63" s="319"/>
      <c r="D63" s="319"/>
      <c r="E63" s="319"/>
      <c r="F63" s="318"/>
      <c r="J63" s="307"/>
      <c r="K63" s="309"/>
      <c r="L63" s="309"/>
      <c r="M63" s="309"/>
      <c r="N63" s="306"/>
      <c r="O63" s="309"/>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11"/>
      <c r="AQ63" s="312"/>
      <c r="AR63" s="312"/>
      <c r="AS63" s="312"/>
      <c r="AT63" s="312"/>
      <c r="AU63" s="313"/>
      <c r="AV63" s="314"/>
      <c r="AW63" s="306"/>
      <c r="AX63" s="306"/>
    </row>
    <row r="64" spans="1:50" s="308" customFormat="1">
      <c r="A64" s="318"/>
      <c r="B64" s="319"/>
      <c r="C64" s="319"/>
      <c r="D64" s="319"/>
      <c r="E64" s="319"/>
      <c r="F64" s="318"/>
      <c r="J64" s="307"/>
      <c r="K64" s="309"/>
      <c r="L64" s="309"/>
      <c r="M64" s="309"/>
      <c r="N64" s="306"/>
      <c r="O64" s="309"/>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11"/>
      <c r="AQ64" s="312"/>
      <c r="AR64" s="312"/>
      <c r="AS64" s="312"/>
      <c r="AT64" s="312"/>
      <c r="AU64" s="313"/>
      <c r="AV64" s="314"/>
      <c r="AW64" s="306"/>
      <c r="AX64" s="306"/>
    </row>
    <row r="65" spans="1:50" s="308" customFormat="1">
      <c r="A65" s="318"/>
      <c r="B65" s="319"/>
      <c r="C65" s="319"/>
      <c r="D65" s="319"/>
      <c r="E65" s="319"/>
      <c r="F65" s="318"/>
      <c r="J65" s="307"/>
      <c r="K65" s="309"/>
      <c r="L65" s="309"/>
      <c r="M65" s="309"/>
      <c r="N65" s="306"/>
      <c r="O65" s="309"/>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11"/>
      <c r="AQ65" s="312"/>
      <c r="AR65" s="312"/>
      <c r="AS65" s="312"/>
      <c r="AT65" s="312"/>
      <c r="AU65" s="313"/>
      <c r="AV65" s="314"/>
      <c r="AW65" s="306"/>
      <c r="AX65" s="306"/>
    </row>
    <row r="66" spans="1:50" s="308" customFormat="1">
      <c r="A66" s="318"/>
      <c r="B66" s="319"/>
      <c r="C66" s="319"/>
      <c r="D66" s="319"/>
      <c r="E66" s="319"/>
      <c r="F66" s="318"/>
      <c r="J66" s="307"/>
      <c r="K66" s="309"/>
      <c r="L66" s="309"/>
      <c r="M66" s="309"/>
      <c r="N66" s="306"/>
      <c r="O66" s="309"/>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11"/>
      <c r="AQ66" s="312"/>
      <c r="AR66" s="312"/>
      <c r="AS66" s="312"/>
      <c r="AT66" s="312"/>
      <c r="AU66" s="313"/>
      <c r="AV66" s="314"/>
      <c r="AW66" s="306"/>
      <c r="AX66" s="306"/>
    </row>
    <row r="67" spans="1:50" s="308" customFormat="1">
      <c r="A67" s="318"/>
      <c r="B67" s="319"/>
      <c r="C67" s="319"/>
      <c r="D67" s="319"/>
      <c r="E67" s="319"/>
      <c r="F67" s="318"/>
      <c r="J67" s="307"/>
      <c r="K67" s="309"/>
      <c r="L67" s="309"/>
      <c r="M67" s="309"/>
      <c r="N67" s="306"/>
      <c r="O67" s="309"/>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11"/>
      <c r="AQ67" s="312"/>
      <c r="AR67" s="312"/>
      <c r="AS67" s="312"/>
      <c r="AT67" s="312"/>
      <c r="AU67" s="313"/>
      <c r="AV67" s="314"/>
      <c r="AW67" s="306"/>
      <c r="AX67" s="306"/>
    </row>
    <row r="68" spans="1:50" s="308" customFormat="1">
      <c r="A68" s="318"/>
      <c r="B68" s="319"/>
      <c r="C68" s="319"/>
      <c r="D68" s="319"/>
      <c r="E68" s="319"/>
      <c r="F68" s="318"/>
      <c r="J68" s="307"/>
      <c r="K68" s="309"/>
      <c r="L68" s="309"/>
      <c r="M68" s="309"/>
      <c r="N68" s="306"/>
      <c r="O68" s="309"/>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11"/>
      <c r="AQ68" s="312"/>
      <c r="AR68" s="312"/>
      <c r="AS68" s="312"/>
      <c r="AT68" s="312"/>
      <c r="AU68" s="313"/>
      <c r="AV68" s="314"/>
      <c r="AW68" s="306"/>
      <c r="AX68" s="306"/>
    </row>
    <row r="69" spans="1:50" s="308" customFormat="1">
      <c r="A69" s="318"/>
      <c r="B69" s="319"/>
      <c r="C69" s="319"/>
      <c r="D69" s="319"/>
      <c r="E69" s="319"/>
      <c r="F69" s="318"/>
      <c r="J69" s="307"/>
      <c r="K69" s="309"/>
      <c r="L69" s="309"/>
      <c r="M69" s="309"/>
      <c r="N69" s="306"/>
      <c r="O69" s="309"/>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11"/>
      <c r="AQ69" s="312"/>
      <c r="AR69" s="312"/>
      <c r="AS69" s="312"/>
      <c r="AT69" s="312"/>
      <c r="AU69" s="313"/>
      <c r="AV69" s="314"/>
      <c r="AW69" s="306"/>
      <c r="AX69" s="306"/>
    </row>
    <row r="70" spans="1:50" s="308" customFormat="1">
      <c r="A70" s="318"/>
      <c r="B70" s="319"/>
      <c r="C70" s="319"/>
      <c r="D70" s="319"/>
      <c r="E70" s="319"/>
      <c r="F70" s="318"/>
      <c r="J70" s="307"/>
      <c r="K70" s="309"/>
      <c r="L70" s="309"/>
      <c r="M70" s="309"/>
      <c r="N70" s="306"/>
      <c r="O70" s="309"/>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11"/>
      <c r="AQ70" s="312"/>
      <c r="AR70" s="312"/>
      <c r="AS70" s="312"/>
      <c r="AT70" s="312"/>
      <c r="AU70" s="313"/>
      <c r="AV70" s="314"/>
      <c r="AW70" s="306"/>
      <c r="AX70" s="306"/>
    </row>
    <row r="71" spans="1:50" s="308" customFormat="1">
      <c r="A71" s="318"/>
      <c r="B71" s="319"/>
      <c r="C71" s="319"/>
      <c r="D71" s="319"/>
      <c r="E71" s="319"/>
      <c r="F71" s="318"/>
      <c r="J71" s="307"/>
      <c r="K71" s="309"/>
      <c r="L71" s="309"/>
      <c r="M71" s="309"/>
      <c r="N71" s="306"/>
      <c r="O71" s="309"/>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11"/>
      <c r="AQ71" s="312"/>
      <c r="AR71" s="312"/>
      <c r="AS71" s="312"/>
      <c r="AT71" s="312"/>
      <c r="AU71" s="313"/>
      <c r="AV71" s="314"/>
      <c r="AW71" s="306"/>
      <c r="AX71" s="306"/>
    </row>
    <row r="72" spans="1:50" s="308" customFormat="1">
      <c r="A72" s="318"/>
      <c r="B72" s="319"/>
      <c r="C72" s="319"/>
      <c r="D72" s="319"/>
      <c r="E72" s="319"/>
      <c r="F72" s="318"/>
      <c r="J72" s="307"/>
      <c r="K72" s="309"/>
      <c r="L72" s="309"/>
      <c r="M72" s="309"/>
      <c r="N72" s="306"/>
      <c r="O72" s="309"/>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11"/>
      <c r="AQ72" s="312"/>
      <c r="AR72" s="312"/>
      <c r="AS72" s="312"/>
      <c r="AT72" s="312"/>
      <c r="AU72" s="313"/>
      <c r="AV72" s="314"/>
      <c r="AW72" s="306"/>
      <c r="AX72" s="306"/>
    </row>
    <row r="73" spans="1:50" s="308" customFormat="1">
      <c r="A73" s="318"/>
      <c r="B73" s="319"/>
      <c r="C73" s="319"/>
      <c r="D73" s="319"/>
      <c r="E73" s="319"/>
      <c r="F73" s="318"/>
      <c r="J73" s="307"/>
      <c r="K73" s="309"/>
      <c r="L73" s="309"/>
      <c r="M73" s="309"/>
      <c r="N73" s="306"/>
      <c r="O73" s="309"/>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11"/>
      <c r="AQ73" s="312"/>
      <c r="AR73" s="312"/>
      <c r="AS73" s="312"/>
      <c r="AT73" s="312"/>
      <c r="AU73" s="313"/>
      <c r="AV73" s="314"/>
      <c r="AW73" s="306"/>
      <c r="AX73" s="306"/>
    </row>
    <row r="74" spans="1:50" s="308" customFormat="1">
      <c r="A74" s="318"/>
      <c r="B74" s="319"/>
      <c r="C74" s="319"/>
      <c r="D74" s="319"/>
      <c r="E74" s="319"/>
      <c r="F74" s="318"/>
      <c r="J74" s="307"/>
      <c r="K74" s="309"/>
      <c r="L74" s="309"/>
      <c r="M74" s="309"/>
      <c r="N74" s="306"/>
      <c r="O74" s="309"/>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11"/>
      <c r="AQ74" s="312"/>
      <c r="AR74" s="312"/>
      <c r="AS74" s="312"/>
      <c r="AT74" s="312"/>
      <c r="AU74" s="313"/>
      <c r="AV74" s="314"/>
      <c r="AW74" s="306"/>
      <c r="AX74" s="306"/>
    </row>
    <row r="75" spans="1:50" s="308" customFormat="1">
      <c r="A75" s="318"/>
      <c r="B75" s="319"/>
      <c r="C75" s="319"/>
      <c r="D75" s="319"/>
      <c r="E75" s="319"/>
      <c r="F75" s="318"/>
      <c r="J75" s="307"/>
      <c r="K75" s="309"/>
      <c r="L75" s="309"/>
      <c r="M75" s="309"/>
      <c r="N75" s="306"/>
      <c r="O75" s="309"/>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11"/>
      <c r="AQ75" s="312"/>
      <c r="AR75" s="312"/>
      <c r="AS75" s="312"/>
      <c r="AT75" s="312"/>
      <c r="AU75" s="313"/>
      <c r="AV75" s="314"/>
      <c r="AW75" s="306"/>
      <c r="AX75" s="306"/>
    </row>
    <row r="76" spans="1:50" s="308" customFormat="1">
      <c r="A76" s="318"/>
      <c r="B76" s="319"/>
      <c r="C76" s="319"/>
      <c r="D76" s="319"/>
      <c r="E76" s="319"/>
      <c r="F76" s="318"/>
      <c r="J76" s="307"/>
      <c r="K76" s="309"/>
      <c r="L76" s="309"/>
      <c r="M76" s="309"/>
      <c r="N76" s="306"/>
      <c r="O76" s="309"/>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11"/>
      <c r="AQ76" s="312"/>
      <c r="AR76" s="312"/>
      <c r="AS76" s="312"/>
      <c r="AT76" s="312"/>
      <c r="AU76" s="313"/>
      <c r="AV76" s="314"/>
      <c r="AW76" s="306"/>
      <c r="AX76" s="306"/>
    </row>
    <row r="77" spans="1:50" s="308" customFormat="1">
      <c r="A77" s="318"/>
      <c r="B77" s="319"/>
      <c r="C77" s="319"/>
      <c r="D77" s="319"/>
      <c r="E77" s="319"/>
      <c r="F77" s="318"/>
      <c r="J77" s="307"/>
      <c r="K77" s="309"/>
      <c r="L77" s="309"/>
      <c r="M77" s="309"/>
      <c r="N77" s="306"/>
      <c r="O77" s="309"/>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11"/>
      <c r="AQ77" s="312"/>
      <c r="AR77" s="312"/>
      <c r="AS77" s="312"/>
      <c r="AT77" s="312"/>
      <c r="AU77" s="313"/>
      <c r="AV77" s="314"/>
      <c r="AW77" s="306"/>
      <c r="AX77" s="306"/>
    </row>
    <row r="78" spans="1:50" s="308" customFormat="1">
      <c r="A78" s="318"/>
      <c r="B78" s="319"/>
      <c r="C78" s="319"/>
      <c r="D78" s="319"/>
      <c r="E78" s="319"/>
      <c r="F78" s="318"/>
      <c r="J78" s="307"/>
      <c r="K78" s="309"/>
      <c r="L78" s="309"/>
      <c r="M78" s="309"/>
      <c r="N78" s="306"/>
      <c r="O78" s="309"/>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11"/>
      <c r="AQ78" s="312"/>
      <c r="AR78" s="312"/>
      <c r="AS78" s="312"/>
      <c r="AT78" s="312"/>
      <c r="AU78" s="313"/>
      <c r="AV78" s="314"/>
      <c r="AW78" s="306"/>
      <c r="AX78" s="306"/>
    </row>
    <row r="79" spans="1:50" s="308" customFormat="1">
      <c r="A79" s="318"/>
      <c r="B79" s="319"/>
      <c r="C79" s="319"/>
      <c r="D79" s="319"/>
      <c r="E79" s="319"/>
      <c r="F79" s="318"/>
      <c r="J79" s="307"/>
      <c r="K79" s="309"/>
      <c r="L79" s="309"/>
      <c r="M79" s="309"/>
      <c r="N79" s="306"/>
      <c r="O79" s="309"/>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11"/>
      <c r="AQ79" s="312"/>
      <c r="AR79" s="312"/>
      <c r="AS79" s="312"/>
      <c r="AT79" s="312"/>
      <c r="AU79" s="313"/>
      <c r="AV79" s="314"/>
      <c r="AW79" s="306"/>
      <c r="AX79" s="306"/>
    </row>
    <row r="80" spans="1:50" s="308" customFormat="1">
      <c r="A80" s="318"/>
      <c r="B80" s="319"/>
      <c r="C80" s="319"/>
      <c r="D80" s="319"/>
      <c r="E80" s="319"/>
      <c r="F80" s="318"/>
      <c r="J80" s="307"/>
      <c r="K80" s="309"/>
      <c r="L80" s="309"/>
      <c r="M80" s="309"/>
      <c r="N80" s="306"/>
      <c r="O80" s="309"/>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11"/>
      <c r="AQ80" s="312"/>
      <c r="AR80" s="312"/>
      <c r="AS80" s="312"/>
      <c r="AT80" s="312"/>
      <c r="AU80" s="313"/>
      <c r="AV80" s="314"/>
      <c r="AW80" s="306"/>
      <c r="AX80" s="306"/>
    </row>
  </sheetData>
  <autoFilter ref="A8:BB8" xr:uid="{5E2BD594-95BC-48B7-B40C-6B4B2AF4D669}"/>
  <mergeCells count="48">
    <mergeCell ref="U7:W7"/>
    <mergeCell ref="AB6:AB8"/>
    <mergeCell ref="AL3:AL8"/>
    <mergeCell ref="AS3:AS8"/>
    <mergeCell ref="S6:S8"/>
    <mergeCell ref="Z6:Z8"/>
    <mergeCell ref="Y5:Y8"/>
    <mergeCell ref="AA6:AA8"/>
    <mergeCell ref="X7:X8"/>
    <mergeCell ref="T6:T8"/>
    <mergeCell ref="AT3:AT8"/>
    <mergeCell ref="AC4:AH4"/>
    <mergeCell ref="AM3:AM8"/>
    <mergeCell ref="AN3:AN8"/>
    <mergeCell ref="AR3:AR8"/>
    <mergeCell ref="AG5:AG8"/>
    <mergeCell ref="AH5:AH8"/>
    <mergeCell ref="AF5:AF8"/>
    <mergeCell ref="AE5:AE8"/>
    <mergeCell ref="AD5:AD8"/>
    <mergeCell ref="AK3:AK8"/>
    <mergeCell ref="AI4:AJ4"/>
    <mergeCell ref="AJ5:AJ8"/>
    <mergeCell ref="AI5:AI8"/>
    <mergeCell ref="AC5:AC8"/>
    <mergeCell ref="A3:A8"/>
    <mergeCell ref="B3:B8"/>
    <mergeCell ref="C3:C8"/>
    <mergeCell ref="AQ3:AQ8"/>
    <mergeCell ref="AO3:AP6"/>
    <mergeCell ref="AO7:AO8"/>
    <mergeCell ref="AP7:AP8"/>
    <mergeCell ref="D3:D8"/>
    <mergeCell ref="G3:G8"/>
    <mergeCell ref="H3:H8"/>
    <mergeCell ref="L3:L8"/>
    <mergeCell ref="F3:F8"/>
    <mergeCell ref="E3:E8"/>
    <mergeCell ref="I3:K4"/>
    <mergeCell ref="J6:J7"/>
    <mergeCell ref="K5:K8"/>
    <mergeCell ref="I5:I8"/>
    <mergeCell ref="Q6:Q8"/>
    <mergeCell ref="R6:R8"/>
    <mergeCell ref="P6:P8"/>
    <mergeCell ref="N5:N8"/>
    <mergeCell ref="O5:O8"/>
    <mergeCell ref="M3:M8"/>
  </mergeCells>
  <phoneticPr fontId="4"/>
  <conditionalFormatting sqref="P9:P10 P26:P38">
    <cfRule type="expression" dxfId="6" priority="12">
      <formula>AND(AU9="協議対象",P9="")</formula>
    </cfRule>
  </conditionalFormatting>
  <conditionalFormatting sqref="AD9:AE10 AD26:AE38">
    <cfRule type="expression" dxfId="5" priority="11">
      <formula>AND(AV9="協議対象",AD9="")</formula>
    </cfRule>
  </conditionalFormatting>
  <conditionalFormatting sqref="P14:P25">
    <cfRule type="expression" dxfId="4" priority="8">
      <formula>AND(AU14="協議対象",P14="")</formula>
    </cfRule>
  </conditionalFormatting>
  <conditionalFormatting sqref="AD14:AE25">
    <cfRule type="expression" dxfId="3" priority="7">
      <formula>AND(AV14="協議対象",AD14="")</formula>
    </cfRule>
  </conditionalFormatting>
  <conditionalFormatting sqref="P11:P13">
    <cfRule type="expression" dxfId="2" priority="4">
      <formula>AND(AU11="協議対象",P11="")</formula>
    </cfRule>
  </conditionalFormatting>
  <conditionalFormatting sqref="AD11:AE13">
    <cfRule type="expression" dxfId="1" priority="3">
      <formula>AND(AV11="協議対象",AD11="")</formula>
    </cfRule>
  </conditionalFormatting>
  <conditionalFormatting sqref="Q9:Q38">
    <cfRule type="expression" dxfId="0" priority="54">
      <formula>AND(#REF!="協議対象",Q9="")</formula>
    </cfRule>
  </conditionalFormatting>
  <printOptions horizontalCentered="1"/>
  <pageMargins left="0.11811023622047245" right="0.11811023622047245" top="0.74803149606299213" bottom="0.74803149606299213" header="0.31496062992125984" footer="0.31496062992125984"/>
  <pageSetup paperSize="9" scale="2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（はじめにお読みください）</vt:lpstr>
      <vt:lpstr>（別紙１）総括表</vt:lpstr>
      <vt:lpstr>（別紙２）申請額一覧</vt:lpstr>
      <vt:lpstr>（別紙３）右の個票シートに入力</vt:lpstr>
      <vt:lpstr>R5個票1</vt:lpstr>
      <vt:lpstr>R5個票2</vt:lpstr>
      <vt:lpstr>R5個票3</vt:lpstr>
      <vt:lpstr>集計用(入力しないでください)</vt:lpstr>
      <vt:lpstr>'（はじめにお読みください）'!Print_Area</vt:lpstr>
      <vt:lpstr>'（別紙１）総括表'!Print_Area</vt:lpstr>
      <vt:lpstr>'（別紙２）申請額一覧'!Print_Area</vt:lpstr>
      <vt:lpstr>'R5個票1'!Print_Area</vt:lpstr>
      <vt:lpstr>'R5個票2'!Print_Area</vt:lpstr>
      <vt:lpstr>'R5個票3'!Print_Area</vt:lpstr>
      <vt:lpstr>'集計用(入力しないでください)'!Print_Area</vt:lpstr>
      <vt:lpstr>'R5個票2'!割増・賃金手当【職員派遣】</vt:lpstr>
      <vt:lpstr>'R5個票3'!割増・賃金手当【職員派遣】</vt:lpstr>
      <vt:lpstr>割増・賃金手当【職員派遣】</vt:lpstr>
      <vt:lpstr>'R5個票1'!割増賃金・手当</vt:lpstr>
      <vt:lpstr>'R5個票2'!割増賃金・手当</vt:lpstr>
      <vt:lpstr>'R5個票3'!割増賃金・手当</vt:lpstr>
      <vt:lpstr>'R5個票2'!割増賃金・手当【職員派遣】</vt:lpstr>
      <vt:lpstr>'R5個票3'!割増賃金・手当【職員派遣】</vt:lpstr>
      <vt:lpstr>割増賃金・手当【職員派遣】</vt:lpstr>
      <vt:lpstr>'（別紙２）申請額一覧'!協議対象</vt:lpstr>
      <vt:lpstr>'集計用(入力しないでください)'!協議対象</vt:lpstr>
      <vt:lpstr>'R5個票1'!緊急雇用</vt:lpstr>
      <vt:lpstr>'R5個票2'!緊急雇用</vt:lpstr>
      <vt:lpstr>'R5個票3'!緊急雇用</vt:lpstr>
      <vt:lpstr>'R5個票2'!緊急雇用【職員派遣】</vt:lpstr>
      <vt:lpstr>'R5個票3'!緊急雇用【職員派遣】</vt:lpstr>
      <vt:lpstr>緊急雇用【職員派遣】</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篤志</dc:creator>
  <cp:lastModifiedBy>池田　篤志</cp:lastModifiedBy>
  <cp:lastPrinted>2023-12-14T06:41:28Z</cp:lastPrinted>
  <dcterms:created xsi:type="dcterms:W3CDTF">2018-06-19T01:27:02Z</dcterms:created>
  <dcterms:modified xsi:type="dcterms:W3CDTF">2023-12-14T07:19:13Z</dcterms:modified>
</cp:coreProperties>
</file>