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firstSheet="7" activeTab="8"/>
  </bookViews>
  <sheets>
    <sheet name="様式1-1" sheetId="1" r:id="rId1"/>
    <sheet name="様式－3" sheetId="2" r:id="rId2"/>
    <sheet name="様式3-1" sheetId="3" r:id="rId3"/>
    <sheet name="様式３－２" sheetId="4" r:id="rId4"/>
    <sheet name="様式３－３①" sheetId="5" r:id="rId5"/>
    <sheet name="様式３－３②" sheetId="6" r:id="rId6"/>
    <sheet name="様式３－３③" sheetId="7" r:id="rId7"/>
    <sheet name="様式５" sheetId="8" r:id="rId8"/>
    <sheet name="算定総括表（様式５-1)" sheetId="9" r:id="rId9"/>
    <sheet name="変動額算定表(様式５-１＜別添＞)" sheetId="10" r:id="rId10"/>
    <sheet name="算定総括表（様式５-1) (例)" sheetId="11" r:id="rId11"/>
    <sheet name="変動額算定表(様式５-１＜別添＞) (例)" sheetId="12" r:id="rId12"/>
  </sheets>
  <definedNames>
    <definedName name="_xlnm.Print_Area" localSheetId="8">'算定総括表（様式５-1)'!$A$1:$W$36</definedName>
    <definedName name="_xlnm.Print_Area" localSheetId="10">'算定総括表（様式５-1) (例)'!$A$1:$W$36</definedName>
    <definedName name="_xlnm.Print_Area" localSheetId="9">'変動額算定表(様式５-１＜別添＞)'!$A$1:$AG$65</definedName>
    <definedName name="_xlnm.Print_Area" localSheetId="11">'変動額算定表(様式５-１＜別添＞) (例)'!$A$1:$AG$65</definedName>
  </definedNames>
  <calcPr fullCalcOnLoad="1"/>
</workbook>
</file>

<file path=xl/comments10.xml><?xml version="1.0" encoding="utf-8"?>
<comments xmlns="http://schemas.openxmlformats.org/spreadsheetml/2006/main">
  <authors>
    <author>長野県　土木部</author>
  </authors>
  <commentList>
    <comment ref="I16" authorId="0">
      <text>
        <r>
          <rPr>
            <b/>
            <sz val="9"/>
            <rFont val="ＭＳ Ｐゴシック"/>
            <family val="3"/>
          </rPr>
          <t>左記と異なる場合記載
（以右同様)</t>
        </r>
      </text>
    </comment>
    <comment ref="I26" authorId="0">
      <text>
        <r>
          <rPr>
            <b/>
            <sz val="9"/>
            <rFont val="ＭＳ Ｐゴシック"/>
            <family val="3"/>
          </rPr>
          <t>左記と異なる場合記載
（以右同様)</t>
        </r>
      </text>
    </comment>
    <comment ref="I36" authorId="0">
      <text>
        <r>
          <rPr>
            <b/>
            <sz val="9"/>
            <rFont val="ＭＳ Ｐゴシック"/>
            <family val="3"/>
          </rPr>
          <t>左記と異なる場合記載
（以右同様)</t>
        </r>
      </text>
    </comment>
    <comment ref="I46" authorId="0">
      <text>
        <r>
          <rPr>
            <b/>
            <sz val="9"/>
            <rFont val="ＭＳ Ｐゴシック"/>
            <family val="3"/>
          </rPr>
          <t>左記と異なる場合記載
（以右同様)</t>
        </r>
      </text>
    </comment>
  </commentList>
</comments>
</file>

<file path=xl/comments12.xml><?xml version="1.0" encoding="utf-8"?>
<comments xmlns="http://schemas.openxmlformats.org/spreadsheetml/2006/main">
  <authors>
    <author>長野県　土木部</author>
  </authors>
  <commentList>
    <comment ref="I16" authorId="0">
      <text>
        <r>
          <rPr>
            <b/>
            <sz val="9"/>
            <rFont val="ＭＳ Ｐゴシック"/>
            <family val="3"/>
          </rPr>
          <t>左記と異なる場合記載
（以右同様)</t>
        </r>
      </text>
    </comment>
    <comment ref="I26" authorId="0">
      <text>
        <r>
          <rPr>
            <b/>
            <sz val="9"/>
            <rFont val="ＭＳ Ｐゴシック"/>
            <family val="3"/>
          </rPr>
          <t>左記と異なる場合記載
（以右同様)</t>
        </r>
      </text>
    </comment>
    <comment ref="I36" authorId="0">
      <text>
        <r>
          <rPr>
            <b/>
            <sz val="9"/>
            <rFont val="ＭＳ Ｐゴシック"/>
            <family val="3"/>
          </rPr>
          <t>左記と異なる場合記載
（以右同様)</t>
        </r>
      </text>
    </comment>
    <comment ref="I46" authorId="0">
      <text>
        <r>
          <rPr>
            <b/>
            <sz val="9"/>
            <rFont val="ＭＳ Ｐゴシック"/>
            <family val="3"/>
          </rPr>
          <t>左記と異なる場合記載
（以右同様)</t>
        </r>
      </text>
    </comment>
  </commentList>
</comments>
</file>

<file path=xl/sharedStrings.xml><?xml version="1.0" encoding="utf-8"?>
<sst xmlns="http://schemas.openxmlformats.org/spreadsheetml/2006/main" count="1223" uniqueCount="382">
  <si>
    <t>　</t>
  </si>
  <si>
    <t>様式１－１</t>
  </si>
  <si>
    <t>請負代金額変更請求額概算計算書</t>
  </si>
  <si>
    <t>商号又は名称</t>
  </si>
  <si>
    <t>代表者氏名</t>
  </si>
  <si>
    <t>工　事　名</t>
  </si>
  <si>
    <t>記</t>
  </si>
  <si>
    <t>品　　　目</t>
  </si>
  <si>
    <t>規　格</t>
  </si>
  <si>
    <t>単位</t>
  </si>
  <si>
    <t>数量</t>
  </si>
  <si>
    <t>当初単価</t>
  </si>
  <si>
    <t>当初想定
金額</t>
  </si>
  <si>
    <t>購入単価</t>
  </si>
  <si>
    <t>購入金額</t>
  </si>
  <si>
    <t>購入年月</t>
  </si>
  <si>
    <t>差額</t>
  </si>
  <si>
    <t>備　　　　考</t>
  </si>
  <si>
    <t>記載例</t>
  </si>
  <si>
    <t>○鋼</t>
  </si>
  <si>
    <t>○</t>
  </si>
  <si>
    <t>ｔ</t>
  </si>
  <si>
    <t>○○○,○○○</t>
  </si>
  <si>
    <t>○○○．○</t>
  </si>
  <si>
    <t>○○,○○○</t>
  </si>
  <si>
    <t>○,○○○,○○○</t>
  </si>
  <si>
    <t>○,○○○,○○○</t>
  </si>
  <si>
    <t>○鋼 計</t>
  </si>
  <si>
    <t>○</t>
  </si>
  <si>
    <t>ｔ</t>
  </si>
  <si>
    <t>○○．○</t>
  </si>
  <si>
    <t>　</t>
  </si>
  <si>
    <t>○鋼合計</t>
  </si>
  <si>
    <t>鋼材類　合計</t>
  </si>
  <si>
    <t>○,○○○,○○○</t>
  </si>
  <si>
    <t>□油</t>
  </si>
  <si>
    <t>L</t>
  </si>
  <si>
    <t>○,○○○</t>
  </si>
  <si>
    <t>○○.○</t>
  </si>
  <si>
    <t>□油 計</t>
  </si>
  <si>
    <t>L</t>
  </si>
  <si>
    <t>○○○</t>
  </si>
  <si>
    <t>□油合計</t>
  </si>
  <si>
    <t>△油</t>
  </si>
  <si>
    <t>△油 計</t>
  </si>
  <si>
    <t>△油合計</t>
  </si>
  <si>
    <t>燃料油　合計</t>
  </si>
  <si>
    <t>○,○○○,○○○</t>
  </si>
  <si>
    <t>変動額</t>
  </si>
  <si>
    <t>単品スライド請求額</t>
  </si>
  <si>
    <t>　</t>
  </si>
  <si>
    <t>○,○○○,○○○</t>
  </si>
  <si>
    <t>(注)</t>
  </si>
  <si>
    <t>　1．購入先、購入単価、購入数量等を証明出来る場合は、その資料（納品書等）を添付の上、併せて監督職員に提出すること。
　　　証明できない場合は、概算数量を記載の上、その算出根拠を記した書類を提出すること。</t>
  </si>
  <si>
    <t>　３．変動額から受注者の負担額を差し引いて、単品スライド請求額を算出する計算過程を、別紙に記載すること。</t>
  </si>
  <si>
    <t>　４．詳細に数量計算が出来る場合は、様式－３を用いてもよい。</t>
  </si>
  <si>
    <t>様式－３</t>
  </si>
  <si>
    <t>請負代金額変更請求額計算書</t>
  </si>
  <si>
    <t>　単品スライド条項に伴う請負代金額の変更請求額の内訳は、下記のとおりです。</t>
  </si>
  <si>
    <t>購入先</t>
  </si>
  <si>
    <t>○</t>
  </si>
  <si>
    <t>ｔ</t>
  </si>
  <si>
    <t>○○．○</t>
  </si>
  <si>
    <t>○○,○○○</t>
  </si>
  <si>
    <t>○○○,○○○</t>
  </si>
  <si>
    <t>L</t>
  </si>
  <si>
    <t>○○○</t>
  </si>
  <si>
    <t>○○.○</t>
  </si>
  <si>
    <t>　３．変動額から受注者の負担額を差し引いて、単品スライド請求額を算出する計算過程を、別紙に記載すること。</t>
  </si>
  <si>
    <t>請負代金額の変更の対象材料計算総括表</t>
  </si>
  <si>
    <t>使用した
建設機械名</t>
  </si>
  <si>
    <t>使用目的</t>
  </si>
  <si>
    <t>証明の
有無</t>
  </si>
  <si>
    <t>軽油</t>
  </si>
  <si>
    <t>１．２号</t>
  </si>
  <si>
    <t>L</t>
  </si>
  <si>
    <t>四国石油</t>
  </si>
  <si>
    <t>現場内重機</t>
  </si>
  <si>
    <t>有</t>
  </si>
  <si>
    <t>別添○○</t>
  </si>
  <si>
    <t>購入数量（証明済み）合計</t>
  </si>
  <si>
    <t>ダンプ</t>
  </si>
  <si>
    <t>現場～○○地先（流用先）運搬</t>
  </si>
  <si>
    <t>無</t>
  </si>
  <si>
    <t>購入数量（未証明）合計</t>
  </si>
  <si>
    <t>　</t>
  </si>
  <si>
    <t>　1．購入先、購入単価、購入数量等を証明出来る場合は、その資料（納品書等）を添付の上、併せて監督職員に提出すること。
　　　証明できない場合は、概算数量を記載の上、その算出根拠を記した書類を提出すること。</t>
  </si>
  <si>
    <t>様式３－１</t>
  </si>
  <si>
    <t>作成日</t>
  </si>
  <si>
    <t>路河川名</t>
  </si>
  <si>
    <t>工事箇所</t>
  </si>
  <si>
    <t>工期</t>
  </si>
  <si>
    <t>年</t>
  </si>
  <si>
    <t>月</t>
  </si>
  <si>
    <t>　日～</t>
  </si>
  <si>
    <t>日（</t>
  </si>
  <si>
    <t>日間）</t>
  </si>
  <si>
    <t>日</t>
  </si>
  <si>
    <t>残工期は２ヶ月以上</t>
  </si>
  <si>
    <t>有</t>
  </si>
  <si>
    <t>・</t>
  </si>
  <si>
    <t>無</t>
  </si>
  <si>
    <t>（工期末から45日前の日）</t>
  </si>
  <si>
    <t>設計金額（税込）
（Ｔ）</t>
  </si>
  <si>
    <t>円</t>
  </si>
  <si>
    <t>落札率
(k)</t>
  </si>
  <si>
    <t>Ｕ／Ｔ</t>
  </si>
  <si>
    <t>％</t>
  </si>
  <si>
    <t>「出来形部分等」の
払いの有無
（Ｄ）</t>
  </si>
  <si>
    <t>→</t>
  </si>
  <si>
    <t>検査合格通知書における「単品スライド状況協議対象」記載の有無</t>
  </si>
  <si>
    <t>（代金額控除なし）</t>
  </si>
  <si>
    <t>－</t>
  </si>
  <si>
    <t>「無」の場合は部分払金等額を記入→</t>
  </si>
  <si>
    <t>部分引渡の有無
（Ｂ）</t>
  </si>
  <si>
    <t>「有」の場合は部分引渡額を記入→</t>
  </si>
  <si>
    <t>Ｕ－Ｄ－Ｂ</t>
  </si>
  <si>
    <t>工　　　事　　　材　　　料　　　名</t>
  </si>
  <si>
    <r>
      <t>変動額（M</t>
    </r>
    <r>
      <rPr>
        <vertAlign val="superscript"/>
        <sz val="11"/>
        <rFont val="ＭＳ Ｐゴシック"/>
        <family val="3"/>
      </rPr>
      <t>変更</t>
    </r>
    <r>
      <rPr>
        <sz val="11"/>
        <rFont val="ＭＳ Ｐゴシック"/>
        <family val="3"/>
      </rPr>
      <t>-M</t>
    </r>
    <r>
      <rPr>
        <vertAlign val="superscript"/>
        <sz val="11"/>
        <rFont val="ＭＳ Ｐゴシック"/>
        <family val="3"/>
      </rPr>
      <t>当初</t>
    </r>
    <r>
      <rPr>
        <sz val="11"/>
        <rFont val="ＭＳ Ｐゴシック"/>
        <family val="3"/>
      </rPr>
      <t>）
(別添算出表より</t>
    </r>
    <r>
      <rPr>
        <sz val="11"/>
        <rFont val="ＭＳ Ｐゴシック"/>
        <family val="3"/>
      </rPr>
      <t>)</t>
    </r>
  </si>
  <si>
    <t>鋼材類</t>
  </si>
  <si>
    <t>（</t>
  </si>
  <si>
    <t>）</t>
  </si>
  <si>
    <t>単品スライド条項
の対象となる
主要な工事材料の
数量及び変動金額</t>
  </si>
  <si>
    <t>燃料油</t>
  </si>
  <si>
    <t>（</t>
  </si>
  <si>
    <t>）</t>
  </si>
  <si>
    <t>アスファルト類</t>
  </si>
  <si>
    <t>（</t>
  </si>
  <si>
    <t>）</t>
  </si>
  <si>
    <t xml:space="preserve">
</t>
  </si>
  <si>
    <r>
      <t>合計　Σ（M</t>
    </r>
    <r>
      <rPr>
        <vertAlign val="superscript"/>
        <sz val="11"/>
        <rFont val="ＭＳ Ｐゴシック"/>
        <family val="3"/>
      </rPr>
      <t>変更</t>
    </r>
    <r>
      <rPr>
        <sz val="11"/>
        <rFont val="ＭＳ Ｐゴシック"/>
        <family val="3"/>
      </rPr>
      <t>-M</t>
    </r>
    <r>
      <rPr>
        <vertAlign val="superscript"/>
        <sz val="11"/>
        <rFont val="ＭＳ Ｐゴシック"/>
        <family val="3"/>
      </rPr>
      <t>当初</t>
    </r>
    <r>
      <rPr>
        <sz val="11"/>
        <rFont val="ＭＳ Ｐゴシック"/>
        <family val="3"/>
      </rPr>
      <t>）</t>
    </r>
  </si>
  <si>
    <t>スライド額（税込）
（S)</t>
  </si>
  <si>
    <r>
      <t>Σ（M</t>
    </r>
    <r>
      <rPr>
        <vertAlign val="superscript"/>
        <sz val="11"/>
        <rFont val="ＭＳ Ｐゴシック"/>
        <family val="3"/>
      </rPr>
      <t>変更</t>
    </r>
    <r>
      <rPr>
        <sz val="11"/>
        <rFont val="ＭＳ Ｐゴシック"/>
        <family val="3"/>
      </rPr>
      <t>-M</t>
    </r>
    <r>
      <rPr>
        <vertAlign val="superscript"/>
        <sz val="11"/>
        <rFont val="ＭＳ Ｐゴシック"/>
        <family val="3"/>
      </rPr>
      <t>当初</t>
    </r>
    <r>
      <rPr>
        <sz val="11"/>
        <rFont val="ＭＳ Ｐゴシック"/>
        <family val="3"/>
      </rPr>
      <t>）－P×1/100＝</t>
    </r>
  </si>
  <si>
    <t>－</t>
  </si>
  <si>
    <t>×１／１００＝</t>
  </si>
  <si>
    <t>担当者</t>
  </si>
  <si>
    <t>課</t>
  </si>
  <si>
    <t>係</t>
  </si>
  <si>
    <t>鋼材</t>
  </si>
  <si>
    <t>工事名</t>
  </si>
  <si>
    <t>燃料類</t>
  </si>
  <si>
    <t>アスファルト類</t>
  </si>
  <si>
    <t>設計額（Ｔ）</t>
  </si>
  <si>
    <t>現場代理人氏名</t>
  </si>
  <si>
    <t>落札率（ｋ）</t>
  </si>
  <si>
    <t>白セルを入力</t>
  </si>
  <si>
    <t>自動計算</t>
  </si>
  <si>
    <t>部分引渡代金額（Ｂ)</t>
  </si>
  <si>
    <t>単位：円（税抜価格）</t>
  </si>
  <si>
    <t>設計
数量</t>
  </si>
  <si>
    <t>実購入
数量</t>
  </si>
  <si>
    <t>単
位</t>
  </si>
  <si>
    <t>各月　資材単価</t>
  </si>
  <si>
    <t>合計</t>
  </si>
  <si>
    <t>購入先</t>
  </si>
  <si>
    <t>当初設計単価</t>
  </si>
  <si>
    <t>（ｐ）</t>
  </si>
  <si>
    <t>出来形払数量</t>
  </si>
  <si>
    <t>部分引渡数量</t>
  </si>
  <si>
    <t>差引数量</t>
  </si>
  <si>
    <t>当初設計金額</t>
  </si>
  <si>
    <t>「部分払い」・「出来形部分等の支払い」による数量がある場合は、その各総数量を数量欄（D列）に記載し、また各月の使用数量欄へは</t>
  </si>
  <si>
    <t>対象とすることができる旨の記載があれば、数量から控除しない</t>
  </si>
  <si>
    <t>○○事務所長</t>
  </si>
  <si>
    <t>様</t>
  </si>
  <si>
    <t xml:space="preserve">　２．対象材料は、品目毎および購入年月毎にとりまとめるものとする。なお、とりまとめ数量欄が足りない場合は、別紙にとりまとめ
　　　るものとする。但し同一の品目で同一年月でも複数の単価がある場合は、区分するものとする。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</si>
  <si>
    <t xml:space="preserve">　２．対象材料は、品目毎および購入年月毎にとりまとめるものとする。なお、とりまとめ数量欄が足りない場合は、複数枚に
　　　なってもよい。
　　　同一の品目で同一年月でも複数の単価がある場合や購入先が異なる場合は、区分するものとする。
</t>
  </si>
  <si>
    <t>　</t>
  </si>
  <si>
    <t>（万円未満切捨）</t>
  </si>
  <si>
    <r>
      <t>スライド額（税込）
（S'</t>
    </r>
    <r>
      <rPr>
        <sz val="11"/>
        <rFont val="ＭＳ Ｐゴシック"/>
        <family val="3"/>
      </rPr>
      <t>'</t>
    </r>
    <r>
      <rPr>
        <sz val="11"/>
        <rFont val="ＭＳ Ｐゴシック"/>
        <family val="3"/>
      </rPr>
      <t>)</t>
    </r>
  </si>
  <si>
    <t>消費税</t>
  </si>
  <si>
    <t>S'＋消費税＝</t>
  </si>
  <si>
    <t>(職）</t>
  </si>
  <si>
    <t>（氏名）</t>
  </si>
  <si>
    <t>スライド額（税抜）
（S')</t>
  </si>
  <si>
    <t>　２．対象材料は、品目毎および購入年月毎にとりまとめるものとする。なお、とりまとめ数量欄が足りない場合は、
　　　複数枚になってもよい。</t>
  </si>
  <si>
    <t>各種資機材の材料証明書</t>
  </si>
  <si>
    <t>品  目</t>
  </si>
  <si>
    <t>規  格</t>
  </si>
  <si>
    <t>単  位</t>
  </si>
  <si>
    <t>数  量</t>
  </si>
  <si>
    <t>購入単価</t>
  </si>
  <si>
    <t>購入金額</t>
  </si>
  <si>
    <t>出 荷 元</t>
  </si>
  <si>
    <t>搬入年月</t>
  </si>
  <si>
    <t>運搬費の内燃料代</t>
  </si>
  <si>
    <t>品目</t>
  </si>
  <si>
    <t>規格</t>
  </si>
  <si>
    <t>単位</t>
  </si>
  <si>
    <t>数量</t>
  </si>
  <si>
    <t>記載例</t>
  </si>
  <si>
    <t>再生骨材</t>
  </si>
  <si>
    <t>40㎜</t>
  </si>
  <si>
    <r>
      <t>m</t>
    </r>
    <r>
      <rPr>
        <vertAlign val="superscript"/>
        <sz val="7.5"/>
        <rFont val="ＭＳ Ｐゴシック"/>
        <family val="3"/>
      </rPr>
      <t>3</t>
    </r>
  </si>
  <si>
    <t>北海道砂利</t>
  </si>
  <si>
    <t>軽油</t>
  </si>
  <si>
    <t>１．２号</t>
  </si>
  <si>
    <t>Ｌ</t>
  </si>
  <si>
    <t>東京石油</t>
  </si>
  <si>
    <t>大阪石油</t>
  </si>
  <si>
    <t>重建設機械</t>
  </si>
  <si>
    <t>ブルドーザ　　　　　　２１ｔ級</t>
  </si>
  <si>
    <t>回</t>
  </si>
  <si>
    <t>四国リース</t>
  </si>
  <si>
    <t>四国石油</t>
  </si>
  <si>
    <t>計</t>
  </si>
  <si>
    <t>建設機械の貨物自動車等による運搬にかかる運搬金額計算総括表（提出資料）</t>
  </si>
  <si>
    <t>建設機械名・規格</t>
  </si>
  <si>
    <t>路面切削機</t>
  </si>
  <si>
    <t>機械搬入所在地</t>
  </si>
  <si>
    <t>現場所在地</t>
  </si>
  <si>
    <t>機械搬出場所</t>
  </si>
  <si>
    <t>運    搬    車    両</t>
  </si>
  <si>
    <t>運　　　　　　　　　　賃</t>
  </si>
  <si>
    <t>機械名</t>
  </si>
  <si>
    <t>運搬距離</t>
  </si>
  <si>
    <t>積載重量</t>
  </si>
  <si>
    <t>基本運賃</t>
  </si>
  <si>
    <t>×(</t>
  </si>
  <si>
    <t>特大品</t>
  </si>
  <si>
    <t>＋</t>
  </si>
  <si>
    <t>悪路</t>
  </si>
  <si>
    <t>＋</t>
  </si>
  <si>
    <t>深夜早朝</t>
  </si>
  <si>
    <t>＋</t>
  </si>
  <si>
    <t>冬期割増</t>
  </si>
  <si>
    <t>)＋</t>
  </si>
  <si>
    <t>地区割増・</t>
  </si>
  <si>
    <t>＝</t>
  </si>
  <si>
    <t>(ｔ積)</t>
  </si>
  <si>
    <t>(㎞)</t>
  </si>
  <si>
    <t>（ｔ）</t>
  </si>
  <si>
    <t>その他</t>
  </si>
  <si>
    <t>セミトレーラ</t>
  </si>
  <si>
    <t>×(</t>
  </si>
  <si>
    <t>＋</t>
  </si>
  <si>
    <t>)＋</t>
  </si>
  <si>
    <t>=</t>
  </si>
  <si>
    <t>重建設機械の分解、組立及び輸送にかかる運搬金額計算総括表（提出資料）</t>
  </si>
  <si>
    <t>ブルドーザ　２１ｔ級</t>
  </si>
  <si>
    <t>トラック</t>
  </si>
  <si>
    <t>合計往復</t>
  </si>
  <si>
    <t>×(</t>
  </si>
  <si>
    <t>仮設材</t>
  </si>
  <si>
    <t>台数</t>
  </si>
  <si>
    <t>数量(t）</t>
  </si>
  <si>
    <t>×</t>
  </si>
  <si>
    <t>基本運賃(t）</t>
  </si>
  <si>
    <t>＝</t>
  </si>
  <si>
    <t>（台）</t>
  </si>
  <si>
    <t>H鋼(12m以内)</t>
  </si>
  <si>
    <t>×</t>
  </si>
  <si>
    <t>×(</t>
  </si>
  <si>
    <t>＋</t>
  </si>
  <si>
    <t>)＋</t>
  </si>
  <si>
    <t>=</t>
  </si>
  <si>
    <t>松本市</t>
  </si>
  <si>
    <t>長野市</t>
  </si>
  <si>
    <t>長野市南県</t>
  </si>
  <si>
    <t>備考</t>
  </si>
  <si>
    <t>品　　目</t>
  </si>
  <si>
    <t>主要資材名</t>
  </si>
  <si>
    <t>異形棒鋼</t>
  </si>
  <si>
    <t>規　　格</t>
  </si>
  <si>
    <t>SD345φ１３</t>
  </si>
  <si>
    <t>ｔ</t>
  </si>
  <si>
    <t>設計数量</t>
  </si>
  <si>
    <t>※１</t>
  </si>
  <si>
    <r>
      <t>ΣM</t>
    </r>
    <r>
      <rPr>
        <vertAlign val="superscript"/>
        <sz val="11"/>
        <rFont val="ＭＳ Ｐゴシック"/>
        <family val="3"/>
      </rPr>
      <t>当初</t>
    </r>
    <r>
      <rPr>
        <sz val="11"/>
        <rFont val="ＭＳ Ｐゴシック"/>
        <family val="3"/>
      </rPr>
      <t>(ｐ)</t>
    </r>
  </si>
  <si>
    <t>その数量を控除し入力すること</t>
  </si>
  <si>
    <t>変動額</t>
  </si>
  <si>
    <t>設計額の１％超判定</t>
  </si>
  <si>
    <t>対象資材のスライド算定額</t>
  </si>
  <si>
    <t>設計額の１％超判定</t>
  </si>
  <si>
    <t>その他の品目</t>
  </si>
  <si>
    <t>その他の品目の場合は具体名を記載：</t>
  </si>
  <si>
    <t>※２</t>
  </si>
  <si>
    <t>出来形部分等代金額（D)</t>
  </si>
  <si>
    <r>
      <t>ΣM</t>
    </r>
    <r>
      <rPr>
        <vertAlign val="superscript"/>
        <sz val="11"/>
        <color indexed="10"/>
        <rFont val="ＭＳ Ｐゴシック"/>
        <family val="3"/>
      </rPr>
      <t>当初</t>
    </r>
    <r>
      <rPr>
        <sz val="11"/>
        <color indexed="10"/>
        <rFont val="ＭＳ Ｐゴシック"/>
        <family val="3"/>
      </rPr>
      <t>(ｐ)×ｋ</t>
    </r>
  </si>
  <si>
    <t>○○</t>
  </si>
  <si>
    <t>○○市</t>
  </si>
  <si>
    <t>単品スライド適用請負代金の変更額算定表</t>
  </si>
  <si>
    <t>実購入量</t>
  </si>
  <si>
    <t>使用数量（Ｄ）</t>
  </si>
  <si>
    <t>当該対象材料の搬入・購入・支払い等購入した価格・購入先・月を証明する書類、的確に入金を確認できる資料を添付すること</t>
  </si>
  <si>
    <t>令和○○年○月○○日</t>
  </si>
  <si>
    <t>R○年○月</t>
  </si>
  <si>
    <t>R○年○月　計</t>
  </si>
  <si>
    <t>R○年△月</t>
  </si>
  <si>
    <t>R○年△月　計</t>
  </si>
  <si>
    <t>R○年□月　計</t>
  </si>
  <si>
    <t>工事請負契約書第２６条第５項に基づく請負代金額の変更請求額の内訳は、下記のとおりです。</t>
  </si>
  <si>
    <t>　1．購入先、購入単価、購入数量等を証明出来る場合は、その資料（納品書等）を添付の上、併せて監督職員に提出
　　すること。</t>
  </si>
  <si>
    <t>発注者</t>
  </si>
  <si>
    <t>受注者</t>
  </si>
  <si>
    <t>受注者</t>
  </si>
  <si>
    <t>当初想定金額</t>
  </si>
  <si>
    <t>R○年□月</t>
  </si>
  <si>
    <r>
      <rPr>
        <sz val="11"/>
        <color indexed="8"/>
        <rFont val="ＭＳ Ｐ明朝"/>
        <family val="1"/>
      </rPr>
      <t>令和</t>
    </r>
    <r>
      <rPr>
        <sz val="11"/>
        <color indexed="8"/>
        <rFont val="Segoe UI Symbol"/>
        <family val="2"/>
      </rPr>
      <t>○○</t>
    </r>
    <r>
      <rPr>
        <sz val="11"/>
        <color indexed="8"/>
        <rFont val="明朝"/>
        <family val="1"/>
      </rPr>
      <t>年</t>
    </r>
    <r>
      <rPr>
        <sz val="11"/>
        <color indexed="8"/>
        <rFont val="Segoe UI Symbol"/>
        <family val="2"/>
      </rPr>
      <t>○</t>
    </r>
    <r>
      <rPr>
        <sz val="11"/>
        <color indexed="8"/>
        <rFont val="明朝"/>
        <family val="1"/>
      </rPr>
      <t>月</t>
    </r>
    <r>
      <rPr>
        <sz val="11"/>
        <color indexed="8"/>
        <rFont val="Segoe UI Symbol"/>
        <family val="2"/>
      </rPr>
      <t>○○</t>
    </r>
    <r>
      <rPr>
        <sz val="11"/>
        <color indexed="8"/>
        <rFont val="明朝"/>
        <family val="1"/>
      </rPr>
      <t>日</t>
    </r>
  </si>
  <si>
    <r>
      <t>　令和</t>
    </r>
    <r>
      <rPr>
        <sz val="11"/>
        <color indexed="8"/>
        <rFont val="Segoe UI Symbol"/>
        <family val="2"/>
      </rPr>
      <t>○</t>
    </r>
    <r>
      <rPr>
        <sz val="11"/>
        <color indexed="8"/>
        <rFont val="明朝"/>
        <family val="1"/>
      </rPr>
      <t>年</t>
    </r>
    <r>
      <rPr>
        <sz val="11"/>
        <color indexed="8"/>
        <rFont val="Segoe UI Symbol"/>
        <family val="2"/>
      </rPr>
      <t>○</t>
    </r>
    <r>
      <rPr>
        <sz val="11"/>
        <color indexed="8"/>
        <rFont val="明朝"/>
        <family val="1"/>
      </rPr>
      <t>月</t>
    </r>
    <r>
      <rPr>
        <sz val="11"/>
        <color indexed="8"/>
        <rFont val="Segoe UI Symbol"/>
        <family val="2"/>
      </rPr>
      <t>○</t>
    </r>
    <r>
      <rPr>
        <sz val="11"/>
        <color indexed="8"/>
        <rFont val="明朝"/>
        <family val="1"/>
      </rPr>
      <t>日付けで通知のあった請負代金額の変更に必要な購入した価格等について、下記のとおり資料を提出します。</t>
    </r>
  </si>
  <si>
    <t>R4年４月</t>
  </si>
  <si>
    <t>R4年5月</t>
  </si>
  <si>
    <t>R4年６月</t>
  </si>
  <si>
    <t>R4年７月</t>
  </si>
  <si>
    <t>R4年８月</t>
  </si>
  <si>
    <t>R4年９月</t>
  </si>
  <si>
    <t>R4年１０月</t>
  </si>
  <si>
    <t>R4年１１月</t>
  </si>
  <si>
    <t>R4年１２月</t>
  </si>
  <si>
    <t>様式　３－２</t>
  </si>
  <si>
    <t>-</t>
  </si>
  <si>
    <t>R〇年4月</t>
  </si>
  <si>
    <t>R〇年7月</t>
  </si>
  <si>
    <t>R〇年8月</t>
  </si>
  <si>
    <t>様式　３－３</t>
  </si>
  <si>
    <t>仮設材（鋼矢板、Ｈ形鋼、覆工板等）の運搬にかかる運搬金額計算総括表（提出資料）</t>
  </si>
  <si>
    <t>様式－５</t>
  </si>
  <si>
    <t>工事請負契約書第２６条第５項の対象材料内訳書</t>
  </si>
  <si>
    <t>（記載例）</t>
  </si>
  <si>
    <t>（　別　添　）</t>
  </si>
  <si>
    <t>単品スライド適用請負代金額の変更額算定　総括表</t>
  </si>
  <si>
    <t>令和　　年　　月　　日</t>
  </si>
  <si>
    <t>令和</t>
  </si>
  <si>
    <t>受注者からの請求日</t>
  </si>
  <si>
    <t>（受注者の請求日から７日以内）</t>
  </si>
  <si>
    <t>「協議開始日」を
受注者へ通知した日</t>
  </si>
  <si>
    <t>「協議開始日」</t>
  </si>
  <si>
    <t>請負代金額（税込）
（Ｕ）</t>
  </si>
  <si>
    <t>S''×100/110＝</t>
  </si>
  <si>
    <t>S'×0.1＝</t>
  </si>
  <si>
    <t>様式5-1</t>
  </si>
  <si>
    <t>様式５－１＜別添＞</t>
  </si>
  <si>
    <t>令和○○年度　○○○○工事</t>
  </si>
  <si>
    <t>請負代金額(Ｕ)</t>
  </si>
  <si>
    <t>ただし、「出来形部分等の支払い」については、「出来高検査結果通知書」に合格した旨通知を行うにあたり、出来形部分も単品スライド条項の</t>
  </si>
  <si>
    <t>（D発注者)</t>
  </si>
  <si>
    <t>変動後実勢単価（発注者）</t>
  </si>
  <si>
    <t>変動後加重平均単価(発注者)</t>
  </si>
  <si>
    <t>（ｐ’発注者）</t>
  </si>
  <si>
    <t>M当初(ｐ×D発注者)</t>
  </si>
  <si>
    <t>変更設計金額（発注者）</t>
  </si>
  <si>
    <t>M変更(ｐ’発注者×D発注者)</t>
  </si>
  <si>
    <t>ΣM変更(ｐ’発注者)</t>
  </si>
  <si>
    <t>ΣM変更(ｐ’発注者)×ｋ</t>
  </si>
  <si>
    <t>M計=Ｍ変更（ｐ’発注者)×ｋ－M当初×ｋ</t>
  </si>
  <si>
    <t>（Ｄ受注者)</t>
  </si>
  <si>
    <t>変動後単価（受注者）</t>
  </si>
  <si>
    <t>（ｐ’受注者）(実購入単価)</t>
  </si>
  <si>
    <t>変更設計金額（受注者）</t>
  </si>
  <si>
    <t>M変更(ｐ’受注者×D発注者or受注者)</t>
  </si>
  <si>
    <t>M変更(ｐ’受注者×D)</t>
  </si>
  <si>
    <t>ΣM変更(ｐ’受注者)</t>
  </si>
  <si>
    <t>(ｐ’発注者×ｋ)＜ｐ’受注者
の場合</t>
  </si>
  <si>
    <t>(ｐ’発注者×ｋ)≧ｐ’受注者
の場合</t>
  </si>
  <si>
    <t>M計=Ｍ変更（ｐ’受注者)－M当初×ｋ</t>
  </si>
  <si>
    <t>対象材料額合計</t>
  </si>
  <si>
    <r>
      <t>Ｍ</t>
    </r>
    <r>
      <rPr>
        <vertAlign val="superscript"/>
        <sz val="11"/>
        <rFont val="ＭＳ Ｐゴシック"/>
        <family val="3"/>
      </rPr>
      <t>計</t>
    </r>
    <r>
      <rPr>
        <sz val="11"/>
        <rFont val="ＭＳ Ｐゴシック"/>
        <family val="3"/>
      </rPr>
      <t>×110/100-P×1/100</t>
    </r>
  </si>
  <si>
    <r>
      <t>Ｍ</t>
    </r>
    <r>
      <rPr>
        <vertAlign val="superscript"/>
        <sz val="11"/>
        <rFont val="ＭＳ Ｐゴシック"/>
        <family val="3"/>
      </rPr>
      <t>計</t>
    </r>
    <r>
      <rPr>
        <sz val="11"/>
        <rFont val="ＭＳ Ｐゴシック"/>
        <family val="3"/>
      </rPr>
      <t>×110/100</t>
    </r>
  </si>
  <si>
    <t>※３</t>
  </si>
  <si>
    <t>受注者から実際の購入金額でスライド額を算出することを希望する旨の申し出があった場合、申し出のあった材料毎にスライド額を</t>
  </si>
  <si>
    <t>「実際の購入金額」にて算出するか「実勢価格」にて算出するかを確認すること（別紙-１参照）</t>
  </si>
  <si>
    <t>請負代金額（税込）
（P)</t>
  </si>
  <si>
    <t>18-8-25BB、18-8-40BB、18-5-40BB、捨-8-40BB</t>
  </si>
  <si>
    <t>（一）○○川</t>
  </si>
  <si>
    <t>工事名</t>
  </si>
  <si>
    <t>確認できた
材料の名称規格</t>
  </si>
  <si>
    <t>請負代金額（P）</t>
  </si>
  <si>
    <t>対象品目</t>
  </si>
  <si>
    <t>受注者</t>
  </si>
  <si>
    <t>○○事務所</t>
  </si>
  <si>
    <t>○○建設(株)</t>
  </si>
  <si>
    <t>○○　○○</t>
  </si>
  <si>
    <t xml:space="preserve">18-8-40BB </t>
  </si>
  <si>
    <t xml:space="preserve">18-5-40BB </t>
  </si>
  <si>
    <t xml:space="preserve">捨-8-40BB </t>
  </si>
  <si>
    <t>ｍ３</t>
  </si>
  <si>
    <t>W/C=60%以下</t>
  </si>
  <si>
    <t xml:space="preserve">18-8-25BB </t>
  </si>
  <si>
    <t>(例)</t>
  </si>
  <si>
    <t>　　※変動金額：
　　　　税込・請負代金額
　　　　ベース</t>
  </si>
  <si>
    <t>（増額単品スライド用計算書R4.8.Ver1）</t>
  </si>
  <si>
    <t>コンクリート類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</si>
</sst>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Red]\-#,##0.0000"/>
    <numFmt numFmtId="178" formatCode="&quot;*&quot;#,##0.00"/>
    <numFmt numFmtId="179" formatCode="&quot;-&quot;#,##0.00"/>
    <numFmt numFmtId="180" formatCode="&quot;-&quot;#,##0;[Red]\-#,##0"/>
    <numFmt numFmtId="181" formatCode="#,##0.00&quot;　*&quot;"/>
    <numFmt numFmtId="182" formatCode="&quot;*　&quot;#,##0.0000"/>
    <numFmt numFmtId="183" formatCode="&quot;*　&quot;#,##0.00"/>
    <numFmt numFmtId="184" formatCode="#,##0&quot;+&quot;"/>
    <numFmt numFmtId="185" formatCode="&quot;(&quot;#,##0&quot;-&quot;"/>
    <numFmt numFmtId="186" formatCode="#,##0&quot;)/&quot;"/>
    <numFmt numFmtId="187" formatCode="&quot;*&quot;0&quot;＝&quot;"/>
    <numFmt numFmtId="188" formatCode="#,##0.00&quot;%&quot;"/>
    <numFmt numFmtId="189" formatCode="#,##0.0&quot;%&quot;"/>
    <numFmt numFmtId="190" formatCode="&quot;+&quot;#,##0;[Red]\-#,##0"/>
    <numFmt numFmtId="191" formatCode="#,##0.0;[Red]\-#,##0.0"/>
    <numFmt numFmtId="192" formatCode="0.0_ "/>
    <numFmt numFmtId="193" formatCode="0.00_ "/>
    <numFmt numFmtId="194" formatCode="#,##0.000;[Red]\-#,##0.000"/>
    <numFmt numFmtId="195" formatCode="#,##0.00000;[Red]\-#,##0.00000"/>
    <numFmt numFmtId="196" formatCode="0.0%"/>
    <numFmt numFmtId="197" formatCode="0.000%"/>
    <numFmt numFmtId="198" formatCode="0.0000%"/>
    <numFmt numFmtId="199" formatCode="#,##0.0000_ ;[Red]\-#,##0.0000\ "/>
    <numFmt numFmtId="200" formatCode="0.0000_ "/>
    <numFmt numFmtId="201" formatCode="0.000_ "/>
    <numFmt numFmtId="202" formatCode="[$]ggge&quot;年&quot;m&quot;月&quot;d&quot;日&quot;;@"/>
    <numFmt numFmtId="203" formatCode="[$-411]gge&quot;年&quot;m&quot;月&quot;d&quot;日&quot;;@"/>
    <numFmt numFmtId="204" formatCode="[$]gge&quot;年&quot;m&quot;月&quot;d&quot;日&quot;;@"/>
    <numFmt numFmtId="205" formatCode="0.0"/>
    <numFmt numFmtId="206" formatCode="0_ "/>
    <numFmt numFmtId="207" formatCode="0.000"/>
  </numFmts>
  <fonts count="79">
    <font>
      <sz val="11"/>
      <name val="ＭＳ Ｐゴシック"/>
      <family val="3"/>
    </font>
    <font>
      <sz val="11"/>
      <color indexed="8"/>
      <name val="明朝"/>
      <family val="1"/>
    </font>
    <font>
      <sz val="11"/>
      <name val="明朝"/>
      <family val="1"/>
    </font>
    <font>
      <sz val="6"/>
      <name val="ＭＳ Ｐゴシック"/>
      <family val="3"/>
    </font>
    <font>
      <sz val="6"/>
      <name val="明朝"/>
      <family val="3"/>
    </font>
    <font>
      <sz val="16"/>
      <color indexed="8"/>
      <name val="明朝"/>
      <family val="1"/>
    </font>
    <font>
      <sz val="11"/>
      <name val="ＭＳ 明朝"/>
      <family val="1"/>
    </font>
    <font>
      <sz val="6"/>
      <name val="ＭＳ 明朝"/>
      <family val="1"/>
    </font>
    <font>
      <sz val="6"/>
      <color indexed="8"/>
      <name val="明朝"/>
      <family val="1"/>
    </font>
    <font>
      <sz val="10"/>
      <color indexed="8"/>
      <name val="明朝"/>
      <family val="1"/>
    </font>
    <font>
      <sz val="9"/>
      <color indexed="8"/>
      <name val="明朝"/>
      <family val="1"/>
    </font>
    <font>
      <sz val="14"/>
      <name val="ＭＳ Ｐゴシック"/>
      <family val="3"/>
    </font>
    <font>
      <vertAlign val="superscript"/>
      <sz val="11"/>
      <name val="ＭＳ Ｐゴシック"/>
      <family val="3"/>
    </font>
    <font>
      <sz val="10"/>
      <name val="ＭＳ Ｐゴシック"/>
      <family val="3"/>
    </font>
    <font>
      <sz val="11"/>
      <color indexed="10"/>
      <name val="ＭＳ Ｐゴシック"/>
      <family val="3"/>
    </font>
    <font>
      <b/>
      <sz val="11"/>
      <name val="ＭＳ Ｐゴシック"/>
      <family val="3"/>
    </font>
    <font>
      <sz val="9"/>
      <name val="ＭＳ Ｐゴシック"/>
      <family val="3"/>
    </font>
    <font>
      <b/>
      <sz val="9"/>
      <name val="ＭＳ Ｐゴシック"/>
      <family val="3"/>
    </font>
    <font>
      <b/>
      <sz val="10"/>
      <name val="ＭＳ Ｐゴシック"/>
      <family val="3"/>
    </font>
    <font>
      <sz val="7.5"/>
      <name val="ＭＳ Ｐゴシック"/>
      <family val="3"/>
    </font>
    <font>
      <sz val="8"/>
      <name val="ＭＳ Ｐゴシック"/>
      <family val="3"/>
    </font>
    <font>
      <vertAlign val="superscript"/>
      <sz val="7.5"/>
      <name val="ＭＳ Ｐゴシック"/>
      <family val="3"/>
    </font>
    <font>
      <sz val="5"/>
      <name val="ＭＳ Ｐゴシック"/>
      <family val="3"/>
    </font>
    <font>
      <b/>
      <sz val="8"/>
      <name val="ＭＳ Ｐゴシック"/>
      <family val="3"/>
    </font>
    <font>
      <sz val="12"/>
      <name val="ＭＳ Ｐゴシック"/>
      <family val="3"/>
    </font>
    <font>
      <sz val="16"/>
      <name val="ＭＳ Ｐゴシック"/>
      <family val="3"/>
    </font>
    <font>
      <vertAlign val="superscript"/>
      <sz val="11"/>
      <color indexed="10"/>
      <name val="ＭＳ Ｐゴシック"/>
      <family val="3"/>
    </font>
    <font>
      <sz val="11"/>
      <color indexed="8"/>
      <name val="Segoe UI Symbol"/>
      <family val="2"/>
    </font>
    <font>
      <sz val="11"/>
      <color indexed="8"/>
      <name val="ＭＳ Ｐ明朝"/>
      <family val="1"/>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8"/>
      <name val="ＭＳ Ｐゴシック"/>
      <family val="3"/>
    </font>
    <font>
      <sz val="12"/>
      <color indexed="10"/>
      <name val="ＭＳ Ｐゴシック"/>
      <family val="3"/>
    </font>
    <font>
      <sz val="11"/>
      <color indexed="30"/>
      <name val="ＭＳ Ｐゴシック"/>
      <family val="3"/>
    </font>
    <font>
      <b/>
      <sz val="14"/>
      <color indexed="10"/>
      <name val="ＭＳ Ｐゴシック"/>
      <family val="3"/>
    </font>
    <font>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2"/>
      <color rgb="FFFF0000"/>
      <name val="ＭＳ Ｐゴシック"/>
      <family val="3"/>
    </font>
    <font>
      <sz val="11"/>
      <color rgb="FF0070C0"/>
      <name val="ＭＳ Ｐゴシック"/>
      <family val="3"/>
    </font>
    <font>
      <sz val="11"/>
      <color rgb="FFFF0000"/>
      <name val="ＭＳ Ｐゴシック"/>
      <family val="3"/>
    </font>
    <font>
      <b/>
      <sz val="14"/>
      <color rgb="FFFF0000"/>
      <name val="ＭＳ Ｐゴシック"/>
      <family val="3"/>
    </font>
    <font>
      <sz val="14"/>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style="double"/>
      <right style="hair"/>
      <top style="hair"/>
      <bottom style="hair"/>
    </border>
    <border>
      <left style="double"/>
      <right style="hair"/>
      <top style="hair"/>
      <bottom style="thin"/>
    </border>
    <border>
      <left>
        <color indexed="63"/>
      </left>
      <right>
        <color indexed="63"/>
      </right>
      <top style="hair"/>
      <bottom style="thin"/>
    </border>
    <border>
      <left>
        <color indexed="63"/>
      </left>
      <right>
        <color indexed="63"/>
      </right>
      <top style="hair"/>
      <bottom style="hair"/>
    </border>
    <border>
      <left style="double"/>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color indexed="63"/>
      </left>
      <right style="double"/>
      <top>
        <color indexed="63"/>
      </top>
      <bottom style="hair"/>
    </border>
    <border>
      <left>
        <color indexed="63"/>
      </left>
      <right style="double"/>
      <top style="hair"/>
      <bottom style="hair"/>
    </border>
    <border>
      <left style="hair"/>
      <right>
        <color indexed="63"/>
      </right>
      <top style="hair"/>
      <bottom style="hair"/>
    </border>
    <border>
      <left>
        <color indexed="63"/>
      </left>
      <right style="double"/>
      <top style="hair"/>
      <bottom>
        <color indexed="63"/>
      </bottom>
    </border>
    <border>
      <left>
        <color indexed="63"/>
      </left>
      <right style="hair"/>
      <top style="hair"/>
      <bottom style="hair"/>
    </border>
    <border>
      <left style="hair"/>
      <right>
        <color indexed="63"/>
      </right>
      <top>
        <color indexed="63"/>
      </top>
      <bottom style="hair"/>
    </border>
    <border>
      <left>
        <color indexed="63"/>
      </left>
      <right style="double"/>
      <top style="hair"/>
      <bottom style="thin"/>
    </border>
    <border>
      <left style="double"/>
      <right style="hair"/>
      <top>
        <color indexed="63"/>
      </top>
      <bottom>
        <color indexed="63"/>
      </bottom>
    </border>
    <border>
      <left style="double"/>
      <right style="hair"/>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color indexed="63"/>
      </top>
      <bottom style="hair"/>
    </border>
    <border>
      <left>
        <color indexed="63"/>
      </left>
      <right>
        <color indexed="63"/>
      </right>
      <top>
        <color indexed="63"/>
      </top>
      <bottom style="hair"/>
    </border>
    <border>
      <left style="double"/>
      <right style="hair"/>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hair"/>
      <top style="hair"/>
      <bottom style="thin"/>
    </border>
    <border>
      <left style="hair"/>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hair"/>
    </border>
    <border>
      <left style="thin"/>
      <right style="hair"/>
      <top style="hair"/>
      <bottom style="hair"/>
    </border>
    <border>
      <left style="hair"/>
      <right style="hair"/>
      <top>
        <color indexed="63"/>
      </top>
      <bottom style="hair"/>
    </border>
    <border>
      <left style="hair"/>
      <right style="hair"/>
      <top style="hair"/>
      <bottom style="hair"/>
    </border>
    <border>
      <left style="thin"/>
      <right style="hair"/>
      <top style="hair"/>
      <bottom style="thin"/>
    </border>
    <border>
      <left style="thin"/>
      <right style="thin"/>
      <top style="hair"/>
      <bottom style="thin"/>
    </border>
    <border>
      <left style="thin"/>
      <right style="thin"/>
      <top style="thin"/>
      <bottom style="medium"/>
    </border>
    <border>
      <left style="thin"/>
      <right style="thin"/>
      <top style="medium"/>
      <bottom style="thin"/>
    </border>
    <border>
      <left style="thin"/>
      <right style="thin"/>
      <top style="thin"/>
      <bottom style="dotted"/>
    </border>
    <border>
      <left>
        <color indexed="63"/>
      </left>
      <right style="thin"/>
      <top style="thin"/>
      <bottom style="hair"/>
    </border>
    <border>
      <left>
        <color indexed="63"/>
      </left>
      <right style="thin"/>
      <top>
        <color indexed="63"/>
      </top>
      <bottom style="hair"/>
    </border>
    <border>
      <left style="hair"/>
      <right>
        <color indexed="63"/>
      </right>
      <top style="thin"/>
      <bottom style="hair"/>
    </border>
    <border>
      <left style="thin"/>
      <right style="thin"/>
      <top style="thin"/>
      <bottom style="hair"/>
    </border>
    <border>
      <left style="double"/>
      <right style="hair"/>
      <top style="double"/>
      <bottom style="hair"/>
    </border>
    <border>
      <left style="thin"/>
      <right style="thin"/>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double"/>
    </border>
    <border>
      <left style="double"/>
      <right>
        <color indexed="63"/>
      </right>
      <top style="thin"/>
      <bottom style="thin"/>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style="double"/>
      <right style="thin"/>
      <top style="thin"/>
      <bottom>
        <color indexed="63"/>
      </bottom>
    </border>
    <border>
      <left style="double"/>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hair"/>
      <right>
        <color indexed="63"/>
      </right>
      <top>
        <color indexed="63"/>
      </top>
      <bottom style="double"/>
    </border>
    <border>
      <left>
        <color indexed="63"/>
      </left>
      <right>
        <color indexed="63"/>
      </right>
      <top style="thin"/>
      <bottom style="double"/>
    </border>
    <border>
      <left>
        <color indexed="63"/>
      </left>
      <right style="hair"/>
      <top>
        <color indexed="63"/>
      </top>
      <bottom style="hair"/>
    </border>
    <border>
      <left style="double"/>
      <right>
        <color indexed="63"/>
      </right>
      <top style="hair"/>
      <bottom>
        <color indexed="63"/>
      </bottom>
    </border>
    <border>
      <left style="double"/>
      <right>
        <color indexed="63"/>
      </right>
      <top>
        <color indexed="63"/>
      </top>
      <bottom>
        <color indexed="63"/>
      </bottom>
    </border>
    <border>
      <left style="double"/>
      <right>
        <color indexed="63"/>
      </right>
      <top>
        <color indexed="63"/>
      </top>
      <bottom style="hair"/>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double"/>
      <top style="thin"/>
      <bottom style="hair"/>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thin"/>
      <top style="hair"/>
      <bottom style="thin"/>
    </border>
    <border>
      <left>
        <color indexed="63"/>
      </left>
      <right style="thin"/>
      <top style="hair"/>
      <bottom style="hair"/>
    </border>
    <border>
      <left>
        <color indexed="63"/>
      </left>
      <right>
        <color indexed="63"/>
      </right>
      <top>
        <color indexed="63"/>
      </top>
      <bottom style="thin"/>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hair"/>
      <top style="thin"/>
      <bottom style="hair"/>
    </border>
    <border>
      <left style="thin"/>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style="hair"/>
    </border>
    <border>
      <left>
        <color indexed="63"/>
      </left>
      <right>
        <color indexed="63"/>
      </right>
      <top style="thin"/>
      <bottom>
        <color indexed="63"/>
      </bottom>
    </border>
    <border>
      <left>
        <color indexed="63"/>
      </left>
      <right style="thin"/>
      <top>
        <color indexed="63"/>
      </top>
      <bottom>
        <color indexed="63"/>
      </bottom>
    </border>
    <border>
      <left style="thin"/>
      <right style="hair"/>
      <top style="thin"/>
      <bottom style="hair"/>
    </border>
    <border>
      <left style="hair"/>
      <right style="hair"/>
      <top>
        <color indexed="63"/>
      </top>
      <bottom style="thin"/>
    </border>
    <border>
      <left style="hair"/>
      <right style="thin"/>
      <top style="thin"/>
      <bottom style="hair"/>
    </border>
    <border>
      <left style="hair"/>
      <right style="thin"/>
      <top style="hair"/>
      <bottom style="thin"/>
    </border>
    <border>
      <left>
        <color indexed="63"/>
      </left>
      <right style="hair"/>
      <top style="thin"/>
      <bottom style="thin"/>
    </border>
    <border>
      <left style="hair"/>
      <right style="hair"/>
      <top style="thin"/>
      <bottom style="hair"/>
    </border>
    <border>
      <left style="hair"/>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566">
    <xf numFmtId="0" fontId="0" fillId="0" borderId="0" xfId="0" applyAlignment="1">
      <alignment vertical="center"/>
    </xf>
    <xf numFmtId="0" fontId="1" fillId="0" borderId="0" xfId="62" applyFont="1" applyAlignment="1">
      <alignment vertical="center"/>
      <protection/>
    </xf>
    <xf numFmtId="0" fontId="1" fillId="0" borderId="0" xfId="62" applyFont="1" applyAlignment="1">
      <alignment horizontal="right" vertical="center"/>
      <protection/>
    </xf>
    <xf numFmtId="0" fontId="1" fillId="33" borderId="0" xfId="62" applyFont="1" applyFill="1" applyAlignment="1">
      <alignment vertical="center" wrapText="1"/>
      <protection/>
    </xf>
    <xf numFmtId="0" fontId="1" fillId="33" borderId="0" xfId="62" applyFont="1" applyFill="1" applyAlignment="1">
      <alignment horizontal="left" vertical="center" wrapText="1"/>
      <protection/>
    </xf>
    <xf numFmtId="0" fontId="6" fillId="0" borderId="0" xfId="0" applyFont="1" applyAlignment="1">
      <alignment vertical="center"/>
    </xf>
    <xf numFmtId="176" fontId="6" fillId="33" borderId="0" xfId="0" applyNumberFormat="1" applyFont="1" applyFill="1" applyAlignment="1">
      <alignment horizontal="center" vertical="center" shrinkToFit="1"/>
    </xf>
    <xf numFmtId="0" fontId="1" fillId="0" borderId="0" xfId="62" applyFont="1" applyAlignment="1">
      <alignment horizontal="centerContinuous" vertical="center"/>
      <protection/>
    </xf>
    <xf numFmtId="0" fontId="1" fillId="33" borderId="10" xfId="62" applyFont="1" applyFill="1" applyBorder="1" applyAlignment="1">
      <alignment vertical="center" wrapText="1"/>
      <protection/>
    </xf>
    <xf numFmtId="0" fontId="1" fillId="33" borderId="11" xfId="62" applyFont="1" applyFill="1" applyBorder="1" applyAlignment="1">
      <alignment horizontal="center" vertical="center" wrapText="1"/>
      <protection/>
    </xf>
    <xf numFmtId="0" fontId="8" fillId="33" borderId="11" xfId="62" applyFont="1" applyFill="1" applyBorder="1" applyAlignment="1">
      <alignment horizontal="center" vertical="center" wrapText="1"/>
      <protection/>
    </xf>
    <xf numFmtId="0" fontId="1" fillId="33" borderId="10" xfId="62" applyFont="1" applyFill="1" applyBorder="1" applyAlignment="1">
      <alignment horizontal="center" vertical="center" wrapText="1"/>
      <protection/>
    </xf>
    <xf numFmtId="0" fontId="1" fillId="0" borderId="0" xfId="62" applyFont="1" applyAlignment="1">
      <alignment horizontal="center" vertical="center"/>
      <protection/>
    </xf>
    <xf numFmtId="0" fontId="9" fillId="33" borderId="10" xfId="62" applyFont="1" applyFill="1" applyBorder="1" applyAlignment="1">
      <alignment horizontal="center" vertical="center" wrapText="1"/>
      <protection/>
    </xf>
    <xf numFmtId="0" fontId="1" fillId="33" borderId="11" xfId="62" applyFont="1" applyFill="1" applyBorder="1" applyAlignment="1">
      <alignment vertical="center" wrapText="1"/>
      <protection/>
    </xf>
    <xf numFmtId="0" fontId="8" fillId="33" borderId="10" xfId="62" applyFont="1" applyFill="1" applyBorder="1" applyAlignment="1">
      <alignment vertical="center" wrapText="1"/>
      <protection/>
    </xf>
    <xf numFmtId="0" fontId="9" fillId="33" borderId="10" xfId="62" applyFont="1" applyFill="1" applyBorder="1" applyAlignment="1">
      <alignment vertical="center" wrapText="1"/>
      <protection/>
    </xf>
    <xf numFmtId="0" fontId="8" fillId="33" borderId="12" xfId="62" applyFont="1" applyFill="1" applyBorder="1" applyAlignment="1">
      <alignment vertical="center" wrapText="1"/>
      <protection/>
    </xf>
    <xf numFmtId="0" fontId="8" fillId="33" borderId="11" xfId="62" applyFont="1" applyFill="1" applyBorder="1" applyAlignment="1">
      <alignment vertical="center" wrapText="1"/>
      <protection/>
    </xf>
    <xf numFmtId="0" fontId="1" fillId="33" borderId="13" xfId="62" applyFont="1" applyFill="1" applyBorder="1" applyAlignment="1">
      <alignment vertical="center" wrapText="1"/>
      <protection/>
    </xf>
    <xf numFmtId="0" fontId="8" fillId="33" borderId="14" xfId="62" applyFont="1" applyFill="1" applyBorder="1" applyAlignment="1">
      <alignment horizontal="center" vertical="center" wrapText="1"/>
      <protection/>
    </xf>
    <xf numFmtId="0" fontId="9" fillId="33" borderId="15" xfId="62" applyFont="1" applyFill="1" applyBorder="1" applyAlignment="1">
      <alignment vertical="center" wrapText="1"/>
      <protection/>
    </xf>
    <xf numFmtId="0" fontId="1" fillId="33" borderId="13" xfId="62" applyFont="1" applyFill="1" applyBorder="1" applyAlignment="1">
      <alignment horizontal="center" vertical="center" wrapText="1"/>
      <protection/>
    </xf>
    <xf numFmtId="0" fontId="9" fillId="33" borderId="15" xfId="62" applyFont="1" applyFill="1" applyBorder="1" applyAlignment="1">
      <alignment horizontal="center" vertical="center" wrapText="1"/>
      <protection/>
    </xf>
    <xf numFmtId="0" fontId="1" fillId="0" borderId="16" xfId="62" applyFont="1" applyBorder="1" applyAlignment="1">
      <alignment vertical="center"/>
      <protection/>
    </xf>
    <xf numFmtId="0" fontId="1" fillId="0" borderId="0" xfId="61" applyFont="1" applyAlignment="1">
      <alignment vertical="center"/>
      <protection/>
    </xf>
    <xf numFmtId="0" fontId="1" fillId="33" borderId="10" xfId="62" applyFont="1" applyFill="1" applyBorder="1" applyAlignment="1">
      <alignment horizontal="left" vertical="center" wrapText="1"/>
      <protection/>
    </xf>
    <xf numFmtId="0" fontId="1" fillId="34" borderId="11" xfId="62" applyFont="1" applyFill="1" applyBorder="1" applyAlignment="1">
      <alignment horizontal="center" vertical="center" wrapText="1"/>
      <protection/>
    </xf>
    <xf numFmtId="3" fontId="10" fillId="34" borderId="11" xfId="62" applyNumberFormat="1" applyFont="1" applyFill="1" applyBorder="1" applyAlignment="1">
      <alignment horizontal="center" vertical="center" wrapText="1"/>
      <protection/>
    </xf>
    <xf numFmtId="0" fontId="9" fillId="34" borderId="10" xfId="62" applyFont="1" applyFill="1" applyBorder="1" applyAlignment="1">
      <alignment horizontal="center" vertical="center" wrapText="1"/>
      <protection/>
    </xf>
    <xf numFmtId="0" fontId="9" fillId="34" borderId="10" xfId="62" applyFont="1" applyFill="1" applyBorder="1" applyAlignment="1">
      <alignment horizontal="left" vertical="center" wrapText="1"/>
      <protection/>
    </xf>
    <xf numFmtId="0" fontId="1" fillId="34" borderId="11" xfId="62" applyFont="1" applyFill="1" applyBorder="1" applyAlignment="1">
      <alignment horizontal="left" vertical="center"/>
      <protection/>
    </xf>
    <xf numFmtId="0" fontId="1" fillId="0" borderId="11" xfId="62" applyFont="1" applyFill="1" applyBorder="1" applyAlignment="1">
      <alignment horizontal="center" vertical="center" wrapText="1"/>
      <protection/>
    </xf>
    <xf numFmtId="3" fontId="10" fillId="0" borderId="11" xfId="62" applyNumberFormat="1"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9" fillId="0" borderId="10" xfId="62" applyFont="1" applyFill="1" applyBorder="1" applyAlignment="1">
      <alignment horizontal="left" vertical="center" wrapText="1"/>
      <protection/>
    </xf>
    <xf numFmtId="0" fontId="1" fillId="0" borderId="0" xfId="62" applyFont="1" applyFill="1" applyAlignment="1">
      <alignment vertical="center"/>
      <protection/>
    </xf>
    <xf numFmtId="0" fontId="1" fillId="35" borderId="11" xfId="62" applyFont="1" applyFill="1" applyBorder="1" applyAlignment="1">
      <alignment horizontal="center" vertical="center" wrapText="1"/>
      <protection/>
    </xf>
    <xf numFmtId="3" fontId="10" fillId="35" borderId="11" xfId="62" applyNumberFormat="1" applyFont="1" applyFill="1" applyBorder="1" applyAlignment="1">
      <alignment horizontal="center" vertical="center" wrapText="1"/>
      <protection/>
    </xf>
    <xf numFmtId="0" fontId="1" fillId="35" borderId="11" xfId="62" applyFont="1" applyFill="1" applyBorder="1" applyAlignment="1">
      <alignment horizontal="center" vertical="center" shrinkToFit="1"/>
      <protection/>
    </xf>
    <xf numFmtId="0" fontId="9" fillId="35" borderId="10" xfId="62" applyFont="1" applyFill="1" applyBorder="1" applyAlignment="1">
      <alignment horizontal="center" vertical="center" wrapText="1"/>
      <protection/>
    </xf>
    <xf numFmtId="0" fontId="9" fillId="35" borderId="10" xfId="62" applyFont="1" applyFill="1" applyBorder="1" applyAlignment="1">
      <alignment horizontal="left" vertical="center" wrapText="1"/>
      <protection/>
    </xf>
    <xf numFmtId="0" fontId="1" fillId="35" borderId="11" xfId="62" applyFont="1" applyFill="1" applyBorder="1" applyAlignment="1">
      <alignment horizontal="left" vertical="center"/>
      <protection/>
    </xf>
    <xf numFmtId="3" fontId="10" fillId="33" borderId="11" xfId="62" applyNumberFormat="1" applyFont="1" applyFill="1" applyBorder="1" applyAlignment="1">
      <alignment horizontal="center" vertical="center" wrapText="1"/>
      <protection/>
    </xf>
    <xf numFmtId="38" fontId="0" fillId="0" borderId="0" xfId="49" applyAlignment="1">
      <alignment vertical="center"/>
    </xf>
    <xf numFmtId="38" fontId="0" fillId="0" borderId="0" xfId="49" applyAlignment="1">
      <alignment horizontal="right" vertical="center"/>
    </xf>
    <xf numFmtId="38" fontId="0" fillId="0" borderId="17" xfId="49" applyFont="1" applyBorder="1" applyAlignment="1">
      <alignment horizontal="distributed" vertical="center" indent="1" shrinkToFit="1"/>
    </xf>
    <xf numFmtId="38" fontId="0" fillId="0" borderId="18" xfId="49" applyBorder="1" applyAlignment="1">
      <alignment horizontal="distributed" vertical="center" indent="1" shrinkToFit="1"/>
    </xf>
    <xf numFmtId="38" fontId="0" fillId="0" borderId="19" xfId="49" applyFont="1" applyBorder="1" applyAlignment="1">
      <alignment vertical="center" shrinkToFit="1"/>
    </xf>
    <xf numFmtId="38" fontId="0" fillId="0" borderId="19" xfId="49" applyBorder="1" applyAlignment="1">
      <alignment horizontal="center" vertical="center" shrinkToFit="1"/>
    </xf>
    <xf numFmtId="38" fontId="0" fillId="0" borderId="20" xfId="49" applyFont="1" applyBorder="1" applyAlignment="1" quotePrefix="1">
      <alignment horizontal="center" vertical="center" shrinkToFit="1"/>
    </xf>
    <xf numFmtId="38" fontId="0" fillId="0" borderId="20" xfId="49" applyFont="1" applyBorder="1" applyAlignment="1">
      <alignment horizontal="center" vertical="center" shrinkToFit="1"/>
    </xf>
    <xf numFmtId="38" fontId="0" fillId="0" borderId="20" xfId="49" applyFont="1" applyBorder="1" applyAlignment="1">
      <alignment horizontal="left" vertical="center" shrinkToFit="1"/>
    </xf>
    <xf numFmtId="38" fontId="0" fillId="0" borderId="21" xfId="49" applyFont="1" applyBorder="1" applyAlignment="1">
      <alignment horizontal="center" vertical="center" shrinkToFit="1"/>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18" xfId="49" applyFont="1" applyBorder="1" applyAlignment="1">
      <alignment horizontal="center" vertical="center" wrapText="1" shrinkToFit="1"/>
    </xf>
    <xf numFmtId="38" fontId="0" fillId="0" borderId="19" xfId="49" applyFont="1" applyBorder="1" applyAlignment="1" quotePrefix="1">
      <alignment horizontal="center" vertical="center" shrinkToFit="1"/>
    </xf>
    <xf numFmtId="38" fontId="0" fillId="0" borderId="19" xfId="49" applyFont="1" applyBorder="1" applyAlignment="1">
      <alignment horizontal="center" vertical="center" shrinkToFit="1"/>
    </xf>
    <xf numFmtId="38" fontId="0" fillId="0" borderId="19" xfId="49" applyFont="1" applyBorder="1" applyAlignment="1">
      <alignment horizontal="left" vertical="center" shrinkToFit="1"/>
    </xf>
    <xf numFmtId="38" fontId="0" fillId="0" borderId="24" xfId="49" applyFont="1" applyBorder="1" applyAlignment="1">
      <alignment horizontal="center" vertical="center" wrapText="1" shrinkToFit="1"/>
    </xf>
    <xf numFmtId="38" fontId="0" fillId="0" borderId="25" xfId="49" applyBorder="1" applyAlignment="1">
      <alignment horizontal="center" vertical="center"/>
    </xf>
    <xf numFmtId="38" fontId="0" fillId="0" borderId="17" xfId="49" applyFont="1" applyBorder="1" applyAlignment="1">
      <alignment horizontal="center" vertical="center" wrapText="1" shrinkToFit="1"/>
    </xf>
    <xf numFmtId="38" fontId="0" fillId="0" borderId="26" xfId="49" applyBorder="1" applyAlignment="1">
      <alignment horizontal="center" vertical="center"/>
    </xf>
    <xf numFmtId="38" fontId="0" fillId="0" borderId="17" xfId="49" applyFont="1" applyBorder="1" applyAlignment="1">
      <alignment horizontal="distributed" vertical="center" wrapText="1" indent="1" shrinkToFit="1"/>
    </xf>
    <xf numFmtId="38" fontId="0" fillId="0" borderId="26" xfId="49" applyFont="1" applyBorder="1" applyAlignment="1">
      <alignment horizontal="center" vertical="center"/>
    </xf>
    <xf numFmtId="38" fontId="0" fillId="0" borderId="27" xfId="49" applyFont="1" applyBorder="1" applyAlignment="1">
      <alignment horizontal="center" vertical="center" wrapText="1"/>
    </xf>
    <xf numFmtId="38" fontId="0" fillId="36" borderId="28" xfId="49" applyFont="1" applyFill="1" applyBorder="1" applyAlignment="1">
      <alignment vertical="center"/>
    </xf>
    <xf numFmtId="38" fontId="0" fillId="0" borderId="27" xfId="49" applyFont="1" applyBorder="1" applyAlignment="1">
      <alignment horizontal="center" vertical="center"/>
    </xf>
    <xf numFmtId="38" fontId="0" fillId="0" borderId="29" xfId="49" applyFont="1" applyBorder="1" applyAlignment="1">
      <alignment horizontal="center" vertical="center"/>
    </xf>
    <xf numFmtId="38" fontId="0" fillId="36" borderId="27" xfId="49" applyFont="1" applyFill="1" applyBorder="1" applyAlignment="1">
      <alignment vertical="center" wrapText="1"/>
    </xf>
    <xf numFmtId="38" fontId="0" fillId="36" borderId="20" xfId="49" applyFont="1" applyFill="1" applyBorder="1" applyAlignment="1">
      <alignment vertical="center" wrapText="1"/>
    </xf>
    <xf numFmtId="38" fontId="0" fillId="36" borderId="25" xfId="49" applyFont="1" applyFill="1" applyBorder="1" applyAlignment="1">
      <alignment horizontal="center" vertical="center"/>
    </xf>
    <xf numFmtId="38" fontId="0" fillId="0" borderId="30" xfId="49" applyFont="1" applyBorder="1" applyAlignment="1">
      <alignment horizontal="center" vertical="center"/>
    </xf>
    <xf numFmtId="38" fontId="0" fillId="36" borderId="25" xfId="49" applyFont="1" applyFill="1" applyBorder="1" applyAlignment="1">
      <alignment vertical="center"/>
    </xf>
    <xf numFmtId="38" fontId="0" fillId="0" borderId="31" xfId="49" applyBorder="1" applyAlignment="1">
      <alignment horizontal="center" vertical="center"/>
    </xf>
    <xf numFmtId="38" fontId="0" fillId="0" borderId="32" xfId="49" applyFont="1" applyBorder="1" applyAlignment="1">
      <alignment vertical="center" wrapText="1" shrinkToFit="1"/>
    </xf>
    <xf numFmtId="38" fontId="0" fillId="0" borderId="20" xfId="49" applyFont="1" applyBorder="1" applyAlignment="1">
      <alignment vertical="center"/>
    </xf>
    <xf numFmtId="38" fontId="0" fillId="0" borderId="31" xfId="49" applyFont="1" applyBorder="1" applyAlignment="1">
      <alignment horizontal="center" vertical="center"/>
    </xf>
    <xf numFmtId="38" fontId="0" fillId="0" borderId="33" xfId="49" applyBorder="1" applyAlignment="1">
      <alignment horizontal="distributed" vertical="center" indent="1" shrinkToFi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0" xfId="49" applyAlignment="1">
      <alignment horizontal="center" vertical="center" shrinkToFit="1"/>
    </xf>
    <xf numFmtId="38" fontId="0" fillId="0" borderId="0" xfId="49" applyAlignment="1">
      <alignment horizontal="center" vertical="center"/>
    </xf>
    <xf numFmtId="198" fontId="14" fillId="0" borderId="0" xfId="42" applyNumberFormat="1" applyFont="1" applyFill="1" applyBorder="1" applyAlignment="1">
      <alignment vertical="center" shrinkToFit="1"/>
    </xf>
    <xf numFmtId="198" fontId="0" fillId="0" borderId="0" xfId="42" applyNumberFormat="1" applyBorder="1" applyAlignment="1">
      <alignment vertical="center" shrinkToFit="1"/>
    </xf>
    <xf numFmtId="38" fontId="0" fillId="34" borderId="36" xfId="49" applyFont="1" applyFill="1" applyBorder="1" applyAlignment="1">
      <alignment vertical="center" shrinkToFit="1"/>
    </xf>
    <xf numFmtId="38" fontId="0" fillId="0" borderId="37" xfId="49" applyFont="1" applyBorder="1" applyAlignment="1">
      <alignment horizontal="center" vertical="center"/>
    </xf>
    <xf numFmtId="0" fontId="6" fillId="0" borderId="0" xfId="0" applyFont="1" applyAlignment="1">
      <alignment horizontal="right" vertical="center"/>
    </xf>
    <xf numFmtId="0" fontId="1" fillId="0" borderId="0" xfId="62" applyFont="1" applyFill="1" applyAlignment="1">
      <alignment horizontal="distributed" vertical="center"/>
      <protection/>
    </xf>
    <xf numFmtId="0" fontId="1" fillId="0" borderId="0" xfId="62" applyFont="1" applyFill="1" applyAlignment="1">
      <alignment vertical="center" wrapText="1"/>
      <protection/>
    </xf>
    <xf numFmtId="0" fontId="1" fillId="0" borderId="0" xfId="62" applyFont="1" applyFill="1" applyAlignment="1">
      <alignment horizontal="center" vertical="center" wrapText="1"/>
      <protection/>
    </xf>
    <xf numFmtId="38" fontId="1" fillId="33" borderId="11" xfId="49" applyFont="1" applyFill="1" applyBorder="1" applyAlignment="1">
      <alignment horizontal="right" vertical="center" shrinkToFit="1"/>
    </xf>
    <xf numFmtId="38" fontId="1" fillId="33" borderId="11" xfId="49" applyFont="1" applyFill="1" applyBorder="1" applyAlignment="1">
      <alignment horizontal="center" vertical="center" shrinkToFit="1"/>
    </xf>
    <xf numFmtId="38" fontId="1" fillId="33" borderId="10" xfId="49" applyFont="1" applyFill="1" applyBorder="1" applyAlignment="1">
      <alignment vertical="center" shrinkToFit="1"/>
    </xf>
    <xf numFmtId="38" fontId="1" fillId="33" borderId="11" xfId="49" applyFont="1" applyFill="1" applyBorder="1" applyAlignment="1">
      <alignment vertical="center" shrinkToFit="1"/>
    </xf>
    <xf numFmtId="38" fontId="1" fillId="33" borderId="10" xfId="49" applyFont="1" applyFill="1" applyBorder="1" applyAlignment="1">
      <alignment horizontal="right" vertical="center" shrinkToFit="1"/>
    </xf>
    <xf numFmtId="38" fontId="1" fillId="33" borderId="12" xfId="49" applyFont="1" applyFill="1" applyBorder="1" applyAlignment="1">
      <alignment horizontal="right" vertical="center" shrinkToFit="1"/>
    </xf>
    <xf numFmtId="38" fontId="1" fillId="33" borderId="13" xfId="49" applyFont="1" applyFill="1" applyBorder="1" applyAlignment="1">
      <alignment vertical="center" shrinkToFit="1"/>
    </xf>
    <xf numFmtId="38" fontId="1" fillId="33" borderId="14" xfId="49" applyFont="1" applyFill="1" applyBorder="1" applyAlignment="1">
      <alignment horizontal="right" vertical="center" shrinkToFit="1"/>
    </xf>
    <xf numFmtId="38" fontId="1" fillId="33" borderId="13" xfId="49" applyFont="1" applyFill="1" applyBorder="1" applyAlignment="1">
      <alignment horizontal="center" vertical="center" shrinkToFit="1"/>
    </xf>
    <xf numFmtId="38" fontId="0" fillId="0" borderId="25" xfId="49" applyFont="1" applyBorder="1" applyAlignment="1">
      <alignment horizontal="center" vertical="center"/>
    </xf>
    <xf numFmtId="38" fontId="0" fillId="0" borderId="38" xfId="49" applyFont="1" applyBorder="1" applyAlignment="1">
      <alignment vertical="center" wrapText="1" shrinkToFit="1"/>
    </xf>
    <xf numFmtId="38" fontId="14" fillId="0" borderId="0" xfId="49" applyFont="1" applyAlignment="1">
      <alignment vertical="center"/>
    </xf>
    <xf numFmtId="0" fontId="1" fillId="0" borderId="0" xfId="62" applyFont="1" applyFill="1" applyAlignment="1">
      <alignment horizontal="center" vertical="center" shrinkToFit="1"/>
      <protection/>
    </xf>
    <xf numFmtId="0" fontId="13" fillId="0" borderId="0" xfId="64" applyFont="1">
      <alignment/>
      <protection/>
    </xf>
    <xf numFmtId="0" fontId="18" fillId="0" borderId="0" xfId="64" applyFont="1">
      <alignment/>
      <protection/>
    </xf>
    <xf numFmtId="0" fontId="20" fillId="0" borderId="0" xfId="64" applyFont="1">
      <alignment/>
      <protection/>
    </xf>
    <xf numFmtId="0" fontId="19" fillId="0" borderId="39" xfId="64" applyFont="1" applyBorder="1" applyAlignment="1">
      <alignment horizontal="center"/>
      <protection/>
    </xf>
    <xf numFmtId="0" fontId="19" fillId="0" borderId="10" xfId="64" applyFont="1" applyBorder="1" applyAlignment="1">
      <alignment horizontal="center"/>
      <protection/>
    </xf>
    <xf numFmtId="0" fontId="19" fillId="0" borderId="10" xfId="64" applyFont="1" applyBorder="1" applyAlignment="1">
      <alignment vertical="center"/>
      <protection/>
    </xf>
    <xf numFmtId="0" fontId="19" fillId="0" borderId="40" xfId="64" applyFont="1" applyBorder="1">
      <alignment/>
      <protection/>
    </xf>
    <xf numFmtId="0" fontId="19" fillId="0" borderId="39" xfId="64" applyFont="1" applyBorder="1">
      <alignment/>
      <protection/>
    </xf>
    <xf numFmtId="0" fontId="19" fillId="0" borderId="10" xfId="64" applyFont="1" applyBorder="1">
      <alignment/>
      <protection/>
    </xf>
    <xf numFmtId="0" fontId="19" fillId="0" borderId="10" xfId="64" applyFont="1" applyBorder="1" applyAlignment="1">
      <alignment horizontal="center" vertical="center"/>
      <protection/>
    </xf>
    <xf numFmtId="3" fontId="19" fillId="0" borderId="10" xfId="64" applyNumberFormat="1" applyFont="1" applyBorder="1" applyAlignment="1">
      <alignment horizontal="center" vertical="center"/>
      <protection/>
    </xf>
    <xf numFmtId="0" fontId="19" fillId="0" borderId="10" xfId="64" applyFont="1" applyBorder="1" applyAlignment="1">
      <alignment horizontal="center" vertical="center" shrinkToFit="1"/>
      <protection/>
    </xf>
    <xf numFmtId="0" fontId="19" fillId="0" borderId="40" xfId="64" applyFont="1" applyBorder="1" applyAlignment="1">
      <alignment horizontal="center" vertical="center"/>
      <protection/>
    </xf>
    <xf numFmtId="0" fontId="19" fillId="0" borderId="39" xfId="64" applyFont="1" applyBorder="1" applyAlignment="1">
      <alignment horizontal="center" vertical="center"/>
      <protection/>
    </xf>
    <xf numFmtId="38" fontId="19" fillId="0" borderId="10" xfId="49" applyFont="1" applyBorder="1" applyAlignment="1">
      <alignment vertical="center"/>
    </xf>
    <xf numFmtId="0" fontId="19" fillId="0" borderId="40" xfId="64" applyFont="1" applyBorder="1" applyAlignment="1">
      <alignment horizontal="center"/>
      <protection/>
    </xf>
    <xf numFmtId="0" fontId="19" fillId="0" borderId="10" xfId="64" applyFont="1" applyBorder="1" applyAlignment="1">
      <alignment vertical="center" shrinkToFit="1"/>
      <protection/>
    </xf>
    <xf numFmtId="0" fontId="22" fillId="0" borderId="10" xfId="64" applyFont="1" applyBorder="1" applyAlignment="1">
      <alignment wrapText="1"/>
      <protection/>
    </xf>
    <xf numFmtId="38" fontId="19" fillId="0" borderId="10" xfId="49" applyFont="1" applyBorder="1" applyAlignment="1">
      <alignment/>
    </xf>
    <xf numFmtId="38" fontId="19" fillId="0" borderId="10" xfId="64" applyNumberFormat="1" applyFont="1" applyBorder="1" applyAlignment="1">
      <alignment vertical="center"/>
      <protection/>
    </xf>
    <xf numFmtId="0" fontId="23" fillId="0" borderId="10" xfId="64" applyFont="1" applyBorder="1" applyAlignment="1">
      <alignment horizontal="center"/>
      <protection/>
    </xf>
    <xf numFmtId="0" fontId="20" fillId="0" borderId="10" xfId="64" applyFont="1" applyBorder="1" applyAlignment="1">
      <alignment horizontal="center"/>
      <protection/>
    </xf>
    <xf numFmtId="0" fontId="20" fillId="0" borderId="41" xfId="64" applyFont="1" applyBorder="1" applyAlignment="1">
      <alignment horizontal="center"/>
      <protection/>
    </xf>
    <xf numFmtId="0" fontId="20" fillId="0" borderId="12" xfId="64" applyFont="1" applyBorder="1" applyAlignment="1">
      <alignment vertical="center"/>
      <protection/>
    </xf>
    <xf numFmtId="0" fontId="20" fillId="0" borderId="11" xfId="64" applyFont="1" applyBorder="1" applyAlignment="1">
      <alignment horizontal="center" vertical="center"/>
      <protection/>
    </xf>
    <xf numFmtId="0" fontId="20" fillId="0" borderId="10" xfId="64" applyFont="1" applyBorder="1">
      <alignment/>
      <protection/>
    </xf>
    <xf numFmtId="0" fontId="20" fillId="0" borderId="41" xfId="64" applyFont="1" applyBorder="1">
      <alignment/>
      <protection/>
    </xf>
    <xf numFmtId="38" fontId="20" fillId="0" borderId="15" xfId="49" applyFont="1" applyBorder="1" applyAlignment="1">
      <alignment/>
    </xf>
    <xf numFmtId="0" fontId="16" fillId="0" borderId="10" xfId="64" applyFont="1" applyBorder="1" applyAlignment="1">
      <alignment horizontal="center"/>
      <protection/>
    </xf>
    <xf numFmtId="38" fontId="20" fillId="0" borderId="10" xfId="49" applyFont="1" applyBorder="1" applyAlignment="1">
      <alignment/>
    </xf>
    <xf numFmtId="0" fontId="20" fillId="0" borderId="15" xfId="64" applyFont="1" applyBorder="1">
      <alignment/>
      <protection/>
    </xf>
    <xf numFmtId="0" fontId="20" fillId="0" borderId="0" xfId="64" applyFont="1" applyBorder="1" applyAlignment="1">
      <alignment vertical="center"/>
      <protection/>
    </xf>
    <xf numFmtId="0" fontId="20" fillId="0" borderId="11" xfId="64" applyFont="1" applyBorder="1" applyAlignment="1">
      <alignment vertical="center"/>
      <protection/>
    </xf>
    <xf numFmtId="38" fontId="20" fillId="0" borderId="42" xfId="49" applyFont="1" applyBorder="1" applyAlignment="1">
      <alignment/>
    </xf>
    <xf numFmtId="0" fontId="16" fillId="0" borderId="15" xfId="64" applyFont="1" applyBorder="1" applyAlignment="1">
      <alignment horizontal="center"/>
      <protection/>
    </xf>
    <xf numFmtId="0" fontId="20" fillId="0" borderId="42" xfId="64" applyFont="1" applyBorder="1">
      <alignment/>
      <protection/>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0" fillId="0" borderId="0" xfId="63" applyAlignment="1">
      <alignment vertical="center" shrinkToFit="1"/>
      <protection/>
    </xf>
    <xf numFmtId="0" fontId="0" fillId="34" borderId="10" xfId="63" applyFill="1" applyBorder="1" applyAlignment="1">
      <alignment vertical="center" shrinkToFit="1"/>
      <protection/>
    </xf>
    <xf numFmtId="0" fontId="0" fillId="0" borderId="0" xfId="63" applyBorder="1" applyAlignment="1">
      <alignment vertical="center" shrinkToFit="1"/>
      <protection/>
    </xf>
    <xf numFmtId="0" fontId="0" fillId="0" borderId="43" xfId="63" applyBorder="1" applyAlignment="1">
      <alignment vertical="center" shrinkToFit="1"/>
      <protection/>
    </xf>
    <xf numFmtId="0" fontId="14" fillId="0" borderId="0" xfId="63" applyFont="1" applyFill="1" applyBorder="1" applyAlignment="1">
      <alignment vertical="center" shrinkToFit="1"/>
      <protection/>
    </xf>
    <xf numFmtId="0" fontId="0" fillId="0" borderId="0" xfId="63" applyBorder="1" applyAlignment="1">
      <alignment horizontal="center" vertical="center" shrinkToFit="1"/>
      <protection/>
    </xf>
    <xf numFmtId="0" fontId="0" fillId="0" borderId="0" xfId="63" applyAlignment="1">
      <alignment horizontal="center" vertical="center" shrinkToFit="1"/>
      <protection/>
    </xf>
    <xf numFmtId="0" fontId="0" fillId="0" borderId="10" xfId="63" applyBorder="1" applyAlignment="1">
      <alignment vertical="center" shrinkToFit="1"/>
      <protection/>
    </xf>
    <xf numFmtId="0" fontId="0" fillId="34" borderId="10" xfId="63" applyFill="1" applyBorder="1" applyAlignment="1">
      <alignment horizontal="right" vertical="center" shrinkToFit="1"/>
      <protection/>
    </xf>
    <xf numFmtId="0" fontId="0" fillId="34" borderId="19" xfId="63" applyFill="1" applyBorder="1" applyAlignment="1">
      <alignment vertical="center" shrinkToFit="1"/>
      <protection/>
    </xf>
    <xf numFmtId="0" fontId="0" fillId="34" borderId="44" xfId="63" applyFill="1" applyBorder="1" applyAlignment="1">
      <alignment vertical="center" shrinkToFit="1"/>
      <protection/>
    </xf>
    <xf numFmtId="0" fontId="0" fillId="34" borderId="45" xfId="63" applyFill="1" applyBorder="1" applyAlignment="1">
      <alignment vertical="center" shrinkToFit="1"/>
      <protection/>
    </xf>
    <xf numFmtId="0" fontId="0" fillId="0" borderId="46" xfId="63" applyBorder="1" applyAlignment="1">
      <alignment horizontal="center" vertical="center" shrinkToFit="1"/>
      <protection/>
    </xf>
    <xf numFmtId="0" fontId="0" fillId="34" borderId="47" xfId="63" applyFill="1" applyBorder="1" applyAlignment="1">
      <alignment vertical="center" shrinkToFit="1"/>
      <protection/>
    </xf>
    <xf numFmtId="38" fontId="0" fillId="34" borderId="48" xfId="63" applyNumberFormat="1" applyFill="1" applyBorder="1" applyAlignment="1">
      <alignment horizontal="right" vertical="center" shrinkToFit="1"/>
      <protection/>
    </xf>
    <xf numFmtId="0" fontId="0" fillId="34" borderId="49" xfId="63" applyFill="1" applyBorder="1" applyAlignment="1">
      <alignment vertical="center" shrinkToFit="1"/>
      <protection/>
    </xf>
    <xf numFmtId="0" fontId="0" fillId="34" borderId="50" xfId="63" applyFill="1" applyBorder="1" applyAlignment="1">
      <alignment vertical="center" shrinkToFit="1"/>
      <protection/>
    </xf>
    <xf numFmtId="0" fontId="0" fillId="34" borderId="48" xfId="63" applyFill="1" applyBorder="1" applyAlignment="1">
      <alignment horizontal="center" vertical="center" shrinkToFit="1"/>
      <protection/>
    </xf>
    <xf numFmtId="0" fontId="0" fillId="34" borderId="36" xfId="63" applyFill="1" applyBorder="1" applyAlignment="1">
      <alignment vertical="center" shrinkToFit="1"/>
      <protection/>
    </xf>
    <xf numFmtId="38" fontId="0" fillId="0" borderId="51" xfId="63" applyNumberFormat="1" applyBorder="1" applyAlignment="1">
      <alignment horizontal="center" vertical="center" shrinkToFit="1"/>
      <protection/>
    </xf>
    <xf numFmtId="38" fontId="0" fillId="0" borderId="52" xfId="63" applyNumberFormat="1" applyBorder="1" applyAlignment="1">
      <alignment horizontal="center" vertical="center" shrinkToFit="1"/>
      <protection/>
    </xf>
    <xf numFmtId="38" fontId="0" fillId="34" borderId="48" xfId="63" applyNumberFormat="1" applyFill="1" applyBorder="1" applyAlignment="1">
      <alignment vertical="center" shrinkToFit="1"/>
      <protection/>
    </xf>
    <xf numFmtId="0" fontId="0" fillId="0" borderId="11" xfId="63" applyBorder="1" applyAlignment="1">
      <alignment horizontal="center" vertical="center" shrinkToFit="1"/>
      <protection/>
    </xf>
    <xf numFmtId="0" fontId="0" fillId="34" borderId="53" xfId="63" applyFill="1" applyBorder="1" applyAlignment="1">
      <alignment vertical="center" shrinkToFit="1"/>
      <protection/>
    </xf>
    <xf numFmtId="38" fontId="0" fillId="34" borderId="54" xfId="63" applyNumberFormat="1" applyFill="1" applyBorder="1" applyAlignment="1">
      <alignment vertical="center" shrinkToFit="1"/>
      <protection/>
    </xf>
    <xf numFmtId="0" fontId="0" fillId="0" borderId="0" xfId="63" applyFill="1" applyAlignment="1">
      <alignment vertical="center" shrinkToFit="1"/>
      <protection/>
    </xf>
    <xf numFmtId="0" fontId="14" fillId="0" borderId="0" xfId="63" applyFont="1" applyAlignment="1">
      <alignment horizontal="right" vertical="center" shrinkToFit="1"/>
      <protection/>
    </xf>
    <xf numFmtId="38" fontId="0" fillId="37" borderId="10" xfId="63" applyNumberFormat="1" applyFill="1" applyBorder="1" applyAlignment="1">
      <alignment vertical="center" shrinkToFit="1"/>
      <protection/>
    </xf>
    <xf numFmtId="38" fontId="0" fillId="37" borderId="55" xfId="63" applyNumberFormat="1" applyFill="1" applyBorder="1" applyAlignment="1">
      <alignment vertical="center" shrinkToFit="1"/>
      <protection/>
    </xf>
    <xf numFmtId="38" fontId="15" fillId="38" borderId="14" xfId="49" applyFont="1" applyFill="1" applyBorder="1" applyAlignment="1">
      <alignment vertical="center" shrinkToFit="1"/>
    </xf>
    <xf numFmtId="38" fontId="0" fillId="37" borderId="56" xfId="63" applyNumberFormat="1" applyFill="1" applyBorder="1" applyAlignment="1">
      <alignment vertical="center" shrinkToFit="1"/>
      <protection/>
    </xf>
    <xf numFmtId="38" fontId="0" fillId="0" borderId="20" xfId="49" applyFont="1" applyBorder="1" applyAlignment="1">
      <alignment horizontal="center" vertical="center"/>
    </xf>
    <xf numFmtId="38" fontId="0" fillId="0" borderId="19" xfId="49" applyFont="1" applyBorder="1" applyAlignment="1">
      <alignment horizontal="center" vertical="center"/>
    </xf>
    <xf numFmtId="38" fontId="0" fillId="0" borderId="0" xfId="49" applyFont="1" applyAlignment="1">
      <alignment vertical="center"/>
    </xf>
    <xf numFmtId="0" fontId="0" fillId="0" borderId="0" xfId="63" applyFont="1" applyAlignment="1">
      <alignment vertical="center" shrinkToFit="1"/>
      <protection/>
    </xf>
    <xf numFmtId="38" fontId="0" fillId="34" borderId="57" xfId="63" applyNumberFormat="1" applyFill="1" applyBorder="1" applyAlignment="1">
      <alignment vertical="center" shrinkToFit="1"/>
      <protection/>
    </xf>
    <xf numFmtId="38" fontId="14" fillId="34" borderId="11" xfId="49" applyFont="1" applyFill="1" applyBorder="1" applyAlignment="1">
      <alignment vertical="center" shrinkToFit="1"/>
    </xf>
    <xf numFmtId="0" fontId="0" fillId="0" borderId="46" xfId="63" applyFont="1" applyBorder="1" applyAlignment="1">
      <alignment horizontal="center" vertical="center" shrinkToFit="1"/>
      <protection/>
    </xf>
    <xf numFmtId="38" fontId="0" fillId="34" borderId="11" xfId="63" applyNumberFormat="1" applyFont="1" applyFill="1" applyBorder="1" applyAlignment="1">
      <alignment vertical="center" shrinkToFit="1"/>
      <protection/>
    </xf>
    <xf numFmtId="194" fontId="0" fillId="34" borderId="36" xfId="63" applyNumberFormat="1" applyFill="1" applyBorder="1" applyAlignment="1">
      <alignment horizontal="center" vertical="center" shrinkToFit="1"/>
      <protection/>
    </xf>
    <xf numFmtId="194" fontId="0" fillId="34" borderId="51" xfId="63" applyNumberFormat="1" applyFill="1" applyBorder="1" applyAlignment="1">
      <alignment horizontal="center" vertical="center" shrinkToFit="1"/>
      <protection/>
    </xf>
    <xf numFmtId="0" fontId="0" fillId="34" borderId="47" xfId="63" applyFill="1" applyBorder="1" applyAlignment="1">
      <alignment horizontal="center" vertical="center" shrinkToFit="1"/>
      <protection/>
    </xf>
    <xf numFmtId="0" fontId="0" fillId="34" borderId="29" xfId="63" applyFill="1" applyBorder="1" applyAlignment="1">
      <alignment horizontal="center" vertical="center" shrinkToFit="1"/>
      <protection/>
    </xf>
    <xf numFmtId="0" fontId="0" fillId="34" borderId="58" xfId="63" applyFont="1" applyFill="1" applyBorder="1" applyAlignment="1">
      <alignment vertical="center" shrinkToFit="1"/>
      <protection/>
    </xf>
    <xf numFmtId="0" fontId="0" fillId="34" borderId="59" xfId="63" applyFont="1" applyFill="1" applyBorder="1" applyAlignment="1">
      <alignment vertical="center" shrinkToFit="1"/>
      <protection/>
    </xf>
    <xf numFmtId="0" fontId="0" fillId="34" borderId="60" xfId="63" applyFont="1" applyFill="1" applyBorder="1" applyAlignment="1">
      <alignment vertical="center" shrinkToFit="1"/>
      <protection/>
    </xf>
    <xf numFmtId="0" fontId="0" fillId="34" borderId="30" xfId="63" applyFont="1" applyFill="1" applyBorder="1" applyAlignment="1">
      <alignment vertical="center" shrinkToFit="1"/>
      <protection/>
    </xf>
    <xf numFmtId="194" fontId="0" fillId="34" borderId="61" xfId="63" applyNumberFormat="1" applyFill="1" applyBorder="1" applyAlignment="1">
      <alignment horizontal="right" vertical="center" shrinkToFit="1"/>
      <protection/>
    </xf>
    <xf numFmtId="194" fontId="0" fillId="34" borderId="49" xfId="63" applyNumberFormat="1" applyFill="1" applyBorder="1" applyAlignment="1">
      <alignment horizontal="right" vertical="center" shrinkToFit="1"/>
      <protection/>
    </xf>
    <xf numFmtId="38" fontId="0" fillId="0" borderId="0" xfId="63" applyNumberFormat="1" applyAlignment="1">
      <alignment vertical="center" shrinkToFit="1"/>
      <protection/>
    </xf>
    <xf numFmtId="0" fontId="73" fillId="0" borderId="0" xfId="62" applyFont="1" applyAlignment="1">
      <alignment vertical="center"/>
      <protection/>
    </xf>
    <xf numFmtId="0" fontId="73" fillId="0" borderId="0" xfId="62" applyFont="1" applyFill="1" applyAlignment="1">
      <alignment horizontal="distributed" vertical="center"/>
      <protection/>
    </xf>
    <xf numFmtId="0" fontId="74" fillId="0" borderId="10" xfId="0" applyFont="1" applyBorder="1" applyAlignment="1">
      <alignment vertical="center"/>
    </xf>
    <xf numFmtId="0" fontId="74" fillId="0" borderId="1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xf>
    <xf numFmtId="38" fontId="0" fillId="0" borderId="62" xfId="49" applyFont="1" applyBorder="1" applyAlignment="1">
      <alignment horizontal="distributed" vertical="center" indent="1" shrinkToFit="1"/>
    </xf>
    <xf numFmtId="38" fontId="0" fillId="0" borderId="17" xfId="49" applyFont="1" applyBorder="1" applyAlignment="1">
      <alignment horizontal="distributed" vertical="center" indent="1" shrinkToFit="1"/>
    </xf>
    <xf numFmtId="38" fontId="0" fillId="0" borderId="45" xfId="49" applyFont="1" applyBorder="1" applyAlignment="1">
      <alignment vertical="center" shrinkToFit="1"/>
    </xf>
    <xf numFmtId="38" fontId="0" fillId="0" borderId="27" xfId="49" applyFont="1" applyBorder="1" applyAlignment="1">
      <alignment horizontal="center" vertical="center" shrinkToFit="1"/>
    </xf>
    <xf numFmtId="38" fontId="0" fillId="0" borderId="17" xfId="49" applyFont="1" applyBorder="1" applyAlignment="1">
      <alignment horizontal="center" vertical="center" shrinkToFit="1"/>
    </xf>
    <xf numFmtId="38" fontId="0" fillId="0" borderId="45" xfId="49" applyFont="1" applyBorder="1" applyAlignment="1">
      <alignment horizontal="center" vertical="center" shrinkToFit="1"/>
    </xf>
    <xf numFmtId="38" fontId="0" fillId="0" borderId="21" xfId="49" applyFont="1" applyBorder="1" applyAlignment="1">
      <alignment horizontal="center" vertical="center" wrapText="1" shrinkToFit="1"/>
    </xf>
    <xf numFmtId="38" fontId="0" fillId="0" borderId="18" xfId="49" applyFont="1" applyBorder="1" applyAlignment="1">
      <alignment horizontal="center" vertical="center" wrapText="1" shrinkToFit="1"/>
    </xf>
    <xf numFmtId="38" fontId="0" fillId="0" borderId="17" xfId="49" applyFont="1" applyBorder="1" applyAlignment="1">
      <alignment horizontal="center" vertical="center" wrapText="1" shrinkToFit="1"/>
    </xf>
    <xf numFmtId="38" fontId="0" fillId="0" borderId="0" xfId="49" applyFont="1" applyAlignment="1">
      <alignment horizontal="right" vertical="center"/>
    </xf>
    <xf numFmtId="0" fontId="0" fillId="0" borderId="0" xfId="63" applyFont="1" applyAlignment="1">
      <alignment horizontal="right" vertical="center" shrinkToFit="1"/>
      <protection/>
    </xf>
    <xf numFmtId="0" fontId="0" fillId="34" borderId="40" xfId="63" applyFont="1" applyFill="1" applyBorder="1" applyAlignment="1">
      <alignment vertical="center" shrinkToFit="1"/>
      <protection/>
    </xf>
    <xf numFmtId="0" fontId="75" fillId="0" borderId="0" xfId="63" applyFont="1" applyAlignment="1">
      <alignment vertical="center" shrinkToFit="1"/>
      <protection/>
    </xf>
    <xf numFmtId="0" fontId="75" fillId="0" borderId="0" xfId="63" applyFont="1" applyAlignment="1">
      <alignment horizontal="right" vertical="center" shrinkToFit="1"/>
      <protection/>
    </xf>
    <xf numFmtId="0" fontId="75" fillId="0" borderId="0" xfId="63" applyFont="1" applyAlignment="1">
      <alignment vertical="center" shrinkToFit="1"/>
      <protection/>
    </xf>
    <xf numFmtId="38" fontId="0" fillId="0" borderId="24" xfId="49" applyFont="1" applyBorder="1" applyAlignment="1">
      <alignment horizontal="distributed" vertical="center" indent="1" shrinkToFit="1"/>
    </xf>
    <xf numFmtId="0" fontId="0" fillId="34" borderId="10" xfId="63" applyFont="1" applyFill="1" applyBorder="1" applyAlignment="1">
      <alignment vertical="center" shrinkToFit="1"/>
      <protection/>
    </xf>
    <xf numFmtId="0" fontId="76" fillId="0" borderId="12" xfId="63" applyFont="1" applyBorder="1" applyAlignment="1">
      <alignment horizontal="center" vertical="center" shrinkToFit="1"/>
      <protection/>
    </xf>
    <xf numFmtId="0" fontId="76" fillId="0" borderId="46" xfId="63" applyFont="1" applyBorder="1" applyAlignment="1">
      <alignment horizontal="center" vertical="center" shrinkToFit="1"/>
      <protection/>
    </xf>
    <xf numFmtId="0" fontId="76" fillId="0" borderId="0" xfId="63" applyFont="1" applyAlignment="1">
      <alignment vertical="center" shrinkToFit="1"/>
      <protection/>
    </xf>
    <xf numFmtId="0" fontId="0" fillId="0" borderId="12" xfId="63" applyFont="1" applyBorder="1" applyAlignment="1">
      <alignment horizontal="center" vertical="center" shrinkToFit="1"/>
      <protection/>
    </xf>
    <xf numFmtId="38" fontId="13" fillId="0" borderId="32" xfId="49" applyFont="1" applyBorder="1" applyAlignment="1">
      <alignment vertical="top" wrapText="1" shrinkToFit="1"/>
    </xf>
    <xf numFmtId="0" fontId="0" fillId="0" borderId="0" xfId="63" applyFont="1" applyAlignment="1">
      <alignment vertical="center" shrinkToFit="1"/>
      <protection/>
    </xf>
    <xf numFmtId="0" fontId="1" fillId="33" borderId="40" xfId="62" applyFont="1" applyFill="1" applyBorder="1" applyAlignment="1">
      <alignment horizontal="center" vertical="center" wrapText="1"/>
      <protection/>
    </xf>
    <xf numFmtId="0" fontId="1" fillId="33" borderId="15" xfId="62" applyFont="1" applyFill="1" applyBorder="1" applyAlignment="1">
      <alignment horizontal="center" vertical="center" wrapText="1"/>
      <protection/>
    </xf>
    <xf numFmtId="0" fontId="1" fillId="0" borderId="0" xfId="62" applyFont="1" applyAlignment="1">
      <alignment vertical="top" wrapText="1"/>
      <protection/>
    </xf>
    <xf numFmtId="0" fontId="1" fillId="33" borderId="10" xfId="62" applyFont="1" applyFill="1" applyBorder="1" applyAlignment="1">
      <alignment horizontal="center" vertical="center" wrapText="1"/>
      <protection/>
    </xf>
    <xf numFmtId="0" fontId="1" fillId="33" borderId="42" xfId="62" applyFont="1" applyFill="1" applyBorder="1" applyAlignment="1">
      <alignment horizontal="center" vertical="center" wrapText="1"/>
      <protection/>
    </xf>
    <xf numFmtId="6" fontId="1" fillId="0" borderId="12" xfId="58" applyFont="1" applyBorder="1" applyAlignment="1">
      <alignment horizontal="center" vertical="center"/>
    </xf>
    <xf numFmtId="6" fontId="1" fillId="0" borderId="63" xfId="58" applyFont="1" applyBorder="1" applyAlignment="1">
      <alignment horizontal="center" vertical="center"/>
    </xf>
    <xf numFmtId="6" fontId="1" fillId="0" borderId="12" xfId="58" applyFont="1" applyBorder="1" applyAlignment="1">
      <alignment horizontal="center" vertical="center" wrapText="1"/>
    </xf>
    <xf numFmtId="6" fontId="1" fillId="0" borderId="10" xfId="58" applyFont="1" applyBorder="1" applyAlignment="1">
      <alignment horizontal="center" vertical="center"/>
    </xf>
    <xf numFmtId="6" fontId="1" fillId="0" borderId="64" xfId="58" applyFont="1" applyBorder="1" applyAlignment="1">
      <alignment horizontal="center" vertical="center"/>
    </xf>
    <xf numFmtId="0" fontId="1" fillId="0" borderId="65" xfId="62" applyFont="1" applyBorder="1" applyAlignment="1">
      <alignment horizontal="center" vertical="center"/>
      <protection/>
    </xf>
    <xf numFmtId="0" fontId="1" fillId="0" borderId="66"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63" xfId="62" applyFont="1" applyBorder="1" applyAlignment="1">
      <alignment horizontal="center" vertical="center"/>
      <protection/>
    </xf>
    <xf numFmtId="176" fontId="1" fillId="33" borderId="0" xfId="62" applyNumberFormat="1" applyFont="1" applyFill="1" applyAlignment="1">
      <alignment horizontal="center" vertical="center" shrinkToFit="1"/>
      <protection/>
    </xf>
    <xf numFmtId="0" fontId="5" fillId="0" borderId="0" xfId="62" applyFont="1" applyAlignment="1">
      <alignment horizontal="center" vertical="center"/>
      <protection/>
    </xf>
    <xf numFmtId="0" fontId="1" fillId="33" borderId="0" xfId="62" applyFont="1" applyFill="1" applyAlignment="1">
      <alignment horizontal="center" vertical="center" shrinkToFit="1"/>
      <protection/>
    </xf>
    <xf numFmtId="0" fontId="1" fillId="0" borderId="0" xfId="62" applyFont="1" applyAlignment="1">
      <alignment horizontal="left" vertical="top" wrapText="1"/>
      <protection/>
    </xf>
    <xf numFmtId="6" fontId="1" fillId="0" borderId="63" xfId="58" applyFont="1" applyBorder="1" applyAlignment="1">
      <alignment horizontal="center" vertical="center" wrapText="1"/>
    </xf>
    <xf numFmtId="176" fontId="1" fillId="33" borderId="0" xfId="62" applyNumberFormat="1" applyFont="1" applyFill="1" applyAlignment="1">
      <alignment horizontal="right" vertical="center" shrinkToFit="1"/>
      <protection/>
    </xf>
    <xf numFmtId="0" fontId="19" fillId="0" borderId="67" xfId="64" applyFont="1" applyBorder="1" applyAlignment="1">
      <alignment horizontal="center"/>
      <protection/>
    </xf>
    <xf numFmtId="0" fontId="19" fillId="0" borderId="42" xfId="64" applyFont="1" applyBorder="1" applyAlignment="1">
      <alignment horizontal="center"/>
      <protection/>
    </xf>
    <xf numFmtId="0" fontId="19" fillId="0" borderId="15" xfId="64" applyFont="1" applyBorder="1" applyAlignment="1">
      <alignment horizontal="center"/>
      <protection/>
    </xf>
    <xf numFmtId="0" fontId="19" fillId="0" borderId="12" xfId="64" applyFont="1" applyBorder="1" applyAlignment="1">
      <alignment horizontal="center" vertical="center"/>
      <protection/>
    </xf>
    <xf numFmtId="0" fontId="19" fillId="0" borderId="11" xfId="64" applyFont="1" applyBorder="1" applyAlignment="1">
      <alignment horizontal="center" vertical="center"/>
      <protection/>
    </xf>
    <xf numFmtId="0" fontId="19" fillId="0" borderId="68" xfId="64" applyFont="1" applyBorder="1" applyAlignment="1">
      <alignment horizontal="center" vertical="center"/>
      <protection/>
    </xf>
    <xf numFmtId="0" fontId="19" fillId="0" borderId="69" xfId="64" applyFont="1" applyBorder="1" applyAlignment="1">
      <alignment horizontal="center" vertical="center"/>
      <protection/>
    </xf>
    <xf numFmtId="0" fontId="20" fillId="0" borderId="12" xfId="64" applyFont="1" applyBorder="1" applyAlignment="1">
      <alignment horizontal="center" vertical="center"/>
      <protection/>
    </xf>
    <xf numFmtId="0" fontId="20" fillId="0" borderId="11" xfId="64" applyFont="1" applyBorder="1" applyAlignment="1">
      <alignment horizontal="center" vertical="center"/>
      <protection/>
    </xf>
    <xf numFmtId="0" fontId="23" fillId="0" borderId="40" xfId="64" applyFont="1" applyBorder="1" applyAlignment="1">
      <alignment horizontal="center"/>
      <protection/>
    </xf>
    <xf numFmtId="0" fontId="23" fillId="0" borderId="42" xfId="64" applyFont="1" applyBorder="1" applyAlignment="1">
      <alignment horizontal="center"/>
      <protection/>
    </xf>
    <xf numFmtId="0" fontId="23" fillId="0" borderId="70" xfId="64" applyFont="1" applyBorder="1" applyAlignment="1">
      <alignment horizontal="center"/>
      <protection/>
    </xf>
    <xf numFmtId="0" fontId="20" fillId="0" borderId="71" xfId="64" applyFont="1" applyBorder="1" applyAlignment="1">
      <alignment horizontal="center" vertical="center"/>
      <protection/>
    </xf>
    <xf numFmtId="0" fontId="20" fillId="0" borderId="72" xfId="64" applyFont="1" applyBorder="1" applyAlignment="1">
      <alignment horizontal="center" vertical="center"/>
      <protection/>
    </xf>
    <xf numFmtId="0" fontId="16" fillId="0" borderId="12" xfId="64" applyFont="1" applyBorder="1" applyAlignment="1">
      <alignment horizontal="center" vertical="center"/>
      <protection/>
    </xf>
    <xf numFmtId="0" fontId="16" fillId="0" borderId="11" xfId="64" applyFont="1" applyBorder="1" applyAlignment="1">
      <alignment horizontal="center" vertical="center"/>
      <protection/>
    </xf>
    <xf numFmtId="0" fontId="23" fillId="0" borderId="67" xfId="64" applyFont="1" applyBorder="1" applyAlignment="1">
      <alignment horizontal="center"/>
      <protection/>
    </xf>
    <xf numFmtId="0" fontId="23" fillId="0" borderId="15" xfId="64" applyFont="1" applyBorder="1" applyAlignment="1">
      <alignment horizontal="center"/>
      <protection/>
    </xf>
    <xf numFmtId="0" fontId="20" fillId="0" borderId="40" xfId="64" applyFont="1" applyBorder="1" applyAlignment="1">
      <alignment horizontal="left"/>
      <protection/>
    </xf>
    <xf numFmtId="0" fontId="20" fillId="0" borderId="42" xfId="64" applyFont="1" applyBorder="1" applyAlignment="1">
      <alignment horizontal="left"/>
      <protection/>
    </xf>
    <xf numFmtId="0" fontId="20" fillId="0" borderId="15" xfId="64" applyFont="1" applyBorder="1" applyAlignment="1">
      <alignment horizontal="left"/>
      <protection/>
    </xf>
    <xf numFmtId="0" fontId="23" fillId="0" borderId="40" xfId="64" applyFont="1" applyBorder="1" applyAlignment="1">
      <alignment vertical="center" shrinkToFit="1"/>
      <protection/>
    </xf>
    <xf numFmtId="0" fontId="23" fillId="0" borderId="15" xfId="64" applyFont="1" applyBorder="1" applyAlignment="1">
      <alignment vertical="center" shrinkToFit="1"/>
      <protection/>
    </xf>
    <xf numFmtId="0" fontId="20" fillId="0" borderId="40" xfId="64" applyFont="1" applyBorder="1" applyAlignment="1">
      <alignment horizontal="center"/>
      <protection/>
    </xf>
    <xf numFmtId="0" fontId="20" fillId="0" borderId="15" xfId="64" applyFont="1" applyBorder="1" applyAlignment="1">
      <alignment horizontal="center"/>
      <protection/>
    </xf>
    <xf numFmtId="0" fontId="23" fillId="0" borderId="40" xfId="64" applyFont="1" applyBorder="1" applyAlignment="1">
      <alignment/>
      <protection/>
    </xf>
    <xf numFmtId="0" fontId="23" fillId="0" borderId="15" xfId="64" applyFont="1" applyBorder="1" applyAlignment="1">
      <alignment/>
      <protection/>
    </xf>
    <xf numFmtId="0" fontId="20" fillId="0" borderId="40" xfId="64" applyFont="1" applyBorder="1" applyAlignment="1">
      <alignment shrinkToFit="1"/>
      <protection/>
    </xf>
    <xf numFmtId="0" fontId="20" fillId="0" borderId="15" xfId="64" applyFont="1" applyBorder="1" applyAlignment="1">
      <alignment shrinkToFit="1"/>
      <protection/>
    </xf>
    <xf numFmtId="0" fontId="20" fillId="0" borderId="40" xfId="64" applyFont="1" applyBorder="1" applyAlignment="1">
      <alignment/>
      <protection/>
    </xf>
    <xf numFmtId="0" fontId="20" fillId="0" borderId="15" xfId="64" applyFont="1" applyBorder="1" applyAlignment="1">
      <alignment/>
      <protection/>
    </xf>
    <xf numFmtId="0" fontId="20" fillId="0" borderId="73" xfId="64" applyFont="1" applyBorder="1" applyAlignment="1">
      <alignment horizontal="center" vertical="center"/>
      <protection/>
    </xf>
    <xf numFmtId="0" fontId="20" fillId="0" borderId="74" xfId="64" applyFont="1" applyBorder="1" applyAlignment="1">
      <alignment horizontal="center" vertical="center"/>
      <protection/>
    </xf>
    <xf numFmtId="0" fontId="20" fillId="0" borderId="75" xfId="64" applyFont="1" applyBorder="1" applyAlignment="1">
      <alignment horizontal="center" vertical="center"/>
      <protection/>
    </xf>
    <xf numFmtId="0" fontId="20" fillId="0" borderId="76" xfId="64" applyFont="1" applyBorder="1" applyAlignment="1">
      <alignment horizontal="center" vertical="center"/>
      <protection/>
    </xf>
    <xf numFmtId="0" fontId="23" fillId="0" borderId="40" xfId="64" applyFont="1" applyBorder="1" applyAlignment="1">
      <alignment wrapText="1"/>
      <protection/>
    </xf>
    <xf numFmtId="0" fontId="23" fillId="0" borderId="15" xfId="64" applyFont="1" applyBorder="1" applyAlignment="1">
      <alignment wrapText="1"/>
      <protection/>
    </xf>
    <xf numFmtId="38" fontId="20" fillId="0" borderId="67" xfId="49" applyFont="1" applyBorder="1" applyAlignment="1">
      <alignment/>
    </xf>
    <xf numFmtId="38" fontId="20" fillId="0" borderId="15" xfId="49" applyFont="1" applyBorder="1" applyAlignment="1">
      <alignment/>
    </xf>
    <xf numFmtId="0" fontId="20" fillId="0" borderId="12" xfId="64" applyFont="1" applyBorder="1" applyAlignment="1">
      <alignment horizontal="center" vertical="center" shrinkToFit="1"/>
      <protection/>
    </xf>
    <xf numFmtId="0" fontId="20" fillId="0" borderId="11" xfId="64" applyFont="1" applyBorder="1" applyAlignment="1">
      <alignment horizontal="center" vertical="center" shrinkToFit="1"/>
      <protection/>
    </xf>
    <xf numFmtId="0" fontId="25" fillId="0" borderId="0" xfId="0" applyFont="1" applyAlignment="1">
      <alignment horizontal="center" vertical="center"/>
    </xf>
    <xf numFmtId="38" fontId="76" fillId="0" borderId="30" xfId="49" applyFont="1" applyBorder="1" applyAlignment="1">
      <alignment vertical="center"/>
    </xf>
    <xf numFmtId="38" fontId="76" fillId="0" borderId="37" xfId="49" applyFont="1" applyBorder="1" applyAlignment="1">
      <alignment vertical="center"/>
    </xf>
    <xf numFmtId="38" fontId="0" fillId="0" borderId="77" xfId="49" applyFont="1" applyBorder="1" applyAlignment="1">
      <alignment horizontal="right" vertical="center"/>
    </xf>
    <xf numFmtId="38" fontId="0" fillId="0" borderId="34" xfId="49" applyFont="1" applyBorder="1" applyAlignment="1">
      <alignment horizontal="right" vertical="center"/>
    </xf>
    <xf numFmtId="38" fontId="0" fillId="0" borderId="78" xfId="49" applyFont="1" applyBorder="1" applyAlignment="1">
      <alignment horizontal="right" vertical="center"/>
    </xf>
    <xf numFmtId="38" fontId="0" fillId="0" borderId="34" xfId="49" applyFont="1" applyBorder="1" applyAlignment="1">
      <alignment horizontal="center" vertical="center"/>
    </xf>
    <xf numFmtId="38" fontId="0" fillId="0" borderId="30" xfId="49" applyFont="1" applyBorder="1" applyAlignment="1">
      <alignment horizontal="center" vertical="center"/>
    </xf>
    <xf numFmtId="38" fontId="0" fillId="0" borderId="37" xfId="49" applyFont="1" applyBorder="1" applyAlignment="1">
      <alignment horizontal="center" vertical="center"/>
    </xf>
    <xf numFmtId="38" fontId="76" fillId="0" borderId="37" xfId="49" applyFont="1" applyBorder="1" applyAlignment="1">
      <alignment horizontal="center" vertical="center"/>
    </xf>
    <xf numFmtId="38" fontId="76" fillId="0" borderId="37" xfId="49" applyFont="1" applyBorder="1" applyAlignment="1">
      <alignment horizontal="center" vertical="center" shrinkToFit="1"/>
    </xf>
    <xf numFmtId="38" fontId="0" fillId="0" borderId="37" xfId="49" applyFont="1" applyBorder="1" applyAlignment="1" quotePrefix="1">
      <alignment horizontal="center" vertical="center"/>
    </xf>
    <xf numFmtId="38" fontId="0" fillId="0" borderId="79" xfId="49" applyFont="1" applyBorder="1" applyAlignment="1" quotePrefix="1">
      <alignment horizontal="center" vertical="center"/>
    </xf>
    <xf numFmtId="38" fontId="0" fillId="0" borderId="27" xfId="49" applyFont="1" applyBorder="1" applyAlignment="1">
      <alignment horizontal="center" vertical="center"/>
    </xf>
    <xf numFmtId="38" fontId="0" fillId="0" borderId="20" xfId="49" applyFont="1" applyBorder="1" applyAlignment="1">
      <alignment horizontal="center" vertical="center"/>
    </xf>
    <xf numFmtId="38" fontId="76" fillId="0" borderId="20" xfId="49" applyFont="1" applyBorder="1" applyAlignment="1">
      <alignment horizontal="center" vertical="center"/>
    </xf>
    <xf numFmtId="38" fontId="0" fillId="0" borderId="27" xfId="49" applyFont="1" applyBorder="1" applyAlignment="1">
      <alignment horizontal="center" vertical="center"/>
    </xf>
    <xf numFmtId="38" fontId="0" fillId="0" borderId="20" xfId="49" applyFont="1" applyBorder="1" applyAlignment="1">
      <alignment vertical="center"/>
    </xf>
    <xf numFmtId="38" fontId="0" fillId="0" borderId="27" xfId="49" applyNumberFormat="1" applyBorder="1" applyAlignment="1">
      <alignment vertical="center"/>
    </xf>
    <xf numFmtId="38" fontId="0" fillId="0" borderId="20" xfId="49" applyNumberFormat="1" applyBorder="1" applyAlignment="1">
      <alignment vertical="center"/>
    </xf>
    <xf numFmtId="38" fontId="0" fillId="0" borderId="45" xfId="49" applyFont="1" applyBorder="1" applyAlignment="1">
      <alignment horizontal="center" vertical="center"/>
    </xf>
    <xf numFmtId="38" fontId="0" fillId="0" borderId="19" xfId="49" applyFont="1" applyBorder="1" applyAlignment="1">
      <alignment horizontal="center" vertical="center"/>
    </xf>
    <xf numFmtId="38" fontId="0" fillId="0" borderId="44" xfId="49" applyFont="1" applyBorder="1" applyAlignment="1">
      <alignment horizontal="center" vertical="center"/>
    </xf>
    <xf numFmtId="38" fontId="76" fillId="0" borderId="45" xfId="49" applyNumberFormat="1" applyFont="1" applyBorder="1" applyAlignment="1">
      <alignment vertical="center"/>
    </xf>
    <xf numFmtId="38" fontId="76" fillId="0" borderId="19" xfId="49" applyNumberFormat="1" applyFont="1" applyBorder="1" applyAlignment="1">
      <alignment vertical="center"/>
    </xf>
    <xf numFmtId="38" fontId="76" fillId="0" borderId="20" xfId="49" applyFont="1" applyBorder="1" applyAlignment="1">
      <alignment vertical="center"/>
    </xf>
    <xf numFmtId="38" fontId="76" fillId="0" borderId="27" xfId="49" applyNumberFormat="1" applyFont="1" applyBorder="1" applyAlignment="1">
      <alignment vertical="center"/>
    </xf>
    <xf numFmtId="38" fontId="76" fillId="0" borderId="20" xfId="49" applyNumberFormat="1" applyFont="1" applyBorder="1" applyAlignment="1">
      <alignment vertical="center"/>
    </xf>
    <xf numFmtId="38" fontId="0" fillId="0" borderId="32" xfId="49" applyFont="1" applyBorder="1" applyAlignment="1">
      <alignment horizontal="distributed" wrapText="1" indent="1" shrinkToFit="1"/>
    </xf>
    <xf numFmtId="38" fontId="0" fillId="0" borderId="27" xfId="49" applyFont="1" applyBorder="1" applyAlignment="1">
      <alignment horizontal="distributed" vertical="center" indent="1"/>
    </xf>
    <xf numFmtId="38" fontId="0" fillId="0" borderId="20" xfId="49" applyFont="1" applyBorder="1" applyAlignment="1">
      <alignment horizontal="distributed" vertical="center" indent="1"/>
    </xf>
    <xf numFmtId="38" fontId="0" fillId="0" borderId="79" xfId="49" applyFont="1" applyBorder="1" applyAlignment="1">
      <alignment horizontal="center" vertical="center"/>
    </xf>
    <xf numFmtId="38" fontId="0" fillId="0" borderId="37" xfId="49" applyFont="1" applyBorder="1" applyAlignment="1">
      <alignment horizontal="center" vertical="center" wrapText="1"/>
    </xf>
    <xf numFmtId="38" fontId="0" fillId="0" borderId="25" xfId="49" applyFont="1" applyBorder="1" applyAlignment="1">
      <alignment horizontal="center" vertical="center" wrapText="1"/>
    </xf>
    <xf numFmtId="38" fontId="0" fillId="0" borderId="80" xfId="49" applyFont="1" applyBorder="1" applyAlignment="1">
      <alignment horizontal="center" vertical="center" wrapText="1"/>
    </xf>
    <xf numFmtId="38" fontId="0" fillId="0" borderId="81" xfId="49" applyFont="1" applyBorder="1" applyAlignment="1">
      <alignment horizontal="center" vertical="center" wrapText="1"/>
    </xf>
    <xf numFmtId="38" fontId="0" fillId="0" borderId="82" xfId="49" applyFont="1" applyBorder="1" applyAlignment="1">
      <alignment horizontal="center" vertical="center" wrapText="1"/>
    </xf>
    <xf numFmtId="38" fontId="0" fillId="0" borderId="22" xfId="49" applyFont="1" applyBorder="1" applyAlignment="1">
      <alignment horizontal="center" vertical="center" wrapText="1"/>
    </xf>
    <xf numFmtId="38" fontId="0" fillId="0" borderId="83" xfId="49" applyFont="1" applyBorder="1" applyAlignment="1">
      <alignment horizontal="center" vertical="center" wrapText="1"/>
    </xf>
    <xf numFmtId="38" fontId="0" fillId="0" borderId="30" xfId="49" applyFont="1" applyBorder="1" applyAlignment="1">
      <alignment horizontal="center" vertical="center" wrapText="1"/>
    </xf>
    <xf numFmtId="38" fontId="0" fillId="0" borderId="79" xfId="49" applyFont="1" applyBorder="1" applyAlignment="1">
      <alignment horizontal="center" vertical="center" wrapText="1"/>
    </xf>
    <xf numFmtId="38" fontId="0" fillId="0" borderId="45" xfId="49" applyFont="1" applyBorder="1" applyAlignment="1">
      <alignment horizontal="left" vertical="center"/>
    </xf>
    <xf numFmtId="38" fontId="0" fillId="0" borderId="19" xfId="49" applyBorder="1" applyAlignment="1">
      <alignment horizontal="left" vertical="center"/>
    </xf>
    <xf numFmtId="38" fontId="0" fillId="0" borderId="44" xfId="49" applyBorder="1" applyAlignment="1">
      <alignment horizontal="left" vertical="center"/>
    </xf>
    <xf numFmtId="38" fontId="76" fillId="0" borderId="45" xfId="49" applyFont="1" applyBorder="1" applyAlignment="1">
      <alignment vertical="center"/>
    </xf>
    <xf numFmtId="38" fontId="76" fillId="0" borderId="19" xfId="49" applyFont="1" applyBorder="1" applyAlignment="1">
      <alignment vertical="center"/>
    </xf>
    <xf numFmtId="38" fontId="0" fillId="0" borderId="80" xfId="49" applyFont="1" applyBorder="1" applyAlignment="1">
      <alignment horizontal="center" vertical="center" wrapText="1" shrinkToFit="1"/>
    </xf>
    <xf numFmtId="38" fontId="0" fillId="0" borderId="82" xfId="49" applyFont="1" applyBorder="1" applyAlignment="1">
      <alignment horizontal="center" vertical="center" wrapText="1" shrinkToFit="1"/>
    </xf>
    <xf numFmtId="38" fontId="0" fillId="0" borderId="23" xfId="49" applyFont="1" applyBorder="1" applyAlignment="1">
      <alignment horizontal="center" vertical="center" wrapText="1" shrinkToFit="1"/>
    </xf>
    <xf numFmtId="38" fontId="0" fillId="0" borderId="83" xfId="49" applyFont="1" applyBorder="1" applyAlignment="1">
      <alignment horizontal="center" vertical="center" wrapText="1" shrinkToFit="1"/>
    </xf>
    <xf numFmtId="38" fontId="0" fillId="0" borderId="37" xfId="49" applyFont="1" applyBorder="1" applyAlignment="1">
      <alignment horizontal="center" vertical="center" wrapText="1" shrinkToFit="1"/>
    </xf>
    <xf numFmtId="38" fontId="0" fillId="0" borderId="79" xfId="49" applyFont="1" applyBorder="1" applyAlignment="1">
      <alignment horizontal="center" vertical="center" wrapText="1" shrinkToFit="1"/>
    </xf>
    <xf numFmtId="38" fontId="0" fillId="0" borderId="27" xfId="49" applyFont="1" applyBorder="1" applyAlignment="1">
      <alignment horizontal="center" vertical="center" shrinkToFit="1"/>
    </xf>
    <xf numFmtId="38" fontId="0" fillId="0" borderId="20" xfId="49" applyFont="1" applyBorder="1" applyAlignment="1">
      <alignment horizontal="center" vertical="center" shrinkToFit="1"/>
    </xf>
    <xf numFmtId="38" fontId="0" fillId="0" borderId="29" xfId="49" applyFont="1" applyBorder="1" applyAlignment="1">
      <alignment horizontal="center" vertical="center" shrinkToFit="1"/>
    </xf>
    <xf numFmtId="38" fontId="0" fillId="0" borderId="27" xfId="49" applyNumberFormat="1" applyBorder="1" applyAlignment="1">
      <alignment horizontal="right" vertical="center"/>
    </xf>
    <xf numFmtId="38" fontId="0" fillId="0" borderId="20" xfId="49" applyNumberFormat="1" applyBorder="1" applyAlignment="1">
      <alignment horizontal="right" vertical="center"/>
    </xf>
    <xf numFmtId="38" fontId="0" fillId="36" borderId="27" xfId="49" applyFont="1" applyFill="1" applyBorder="1" applyAlignment="1">
      <alignment horizontal="center" vertical="center" wrapText="1"/>
    </xf>
    <xf numFmtId="38" fontId="0" fillId="36" borderId="20" xfId="49" applyFont="1" applyFill="1" applyBorder="1" applyAlignment="1">
      <alignment horizontal="center" vertical="center" wrapText="1"/>
    </xf>
    <xf numFmtId="38" fontId="0" fillId="36" borderId="29" xfId="49" applyFont="1" applyFill="1" applyBorder="1" applyAlignment="1">
      <alignment horizontal="center" vertical="center" wrapText="1"/>
    </xf>
    <xf numFmtId="38" fontId="0" fillId="36" borderId="27" xfId="49" applyFont="1" applyFill="1" applyBorder="1" applyAlignment="1">
      <alignment horizontal="center" vertical="center"/>
    </xf>
    <xf numFmtId="38" fontId="0" fillId="36" borderId="20" xfId="49" applyFont="1" applyFill="1" applyBorder="1" applyAlignment="1">
      <alignment horizontal="center" vertical="center"/>
    </xf>
    <xf numFmtId="38" fontId="0" fillId="0" borderId="84" xfId="49" applyFont="1" applyBorder="1" applyAlignment="1">
      <alignment horizontal="center" vertical="center" wrapText="1"/>
    </xf>
    <xf numFmtId="38" fontId="0" fillId="0" borderId="23" xfId="49" applyFont="1" applyBorder="1" applyAlignment="1">
      <alignment horizontal="left" vertical="center" wrapText="1"/>
    </xf>
    <xf numFmtId="38" fontId="0" fillId="0" borderId="0" xfId="49" applyFont="1" applyBorder="1" applyAlignment="1">
      <alignment horizontal="left" vertical="center" wrapText="1"/>
    </xf>
    <xf numFmtId="38" fontId="0" fillId="0" borderId="29" xfId="49" applyFont="1" applyBorder="1" applyAlignment="1">
      <alignment horizontal="center" vertical="center"/>
    </xf>
    <xf numFmtId="38" fontId="0" fillId="0" borderId="27" xfId="49" applyBorder="1" applyAlignment="1">
      <alignment horizontal="center" vertical="center"/>
    </xf>
    <xf numFmtId="38" fontId="0" fillId="0" borderId="20" xfId="49" applyBorder="1" applyAlignment="1">
      <alignment horizontal="center" vertical="center"/>
    </xf>
    <xf numFmtId="38" fontId="0" fillId="0" borderId="29" xfId="49" applyBorder="1" applyAlignment="1">
      <alignment horizontal="center" vertical="center"/>
    </xf>
    <xf numFmtId="38" fontId="76" fillId="0" borderId="27" xfId="49" applyFont="1" applyBorder="1" applyAlignment="1">
      <alignment vertical="center"/>
    </xf>
    <xf numFmtId="38" fontId="0" fillId="0" borderId="27" xfId="49" applyFont="1" applyBorder="1" applyAlignment="1">
      <alignment horizontal="left" vertical="center"/>
    </xf>
    <xf numFmtId="38" fontId="0" fillId="0" borderId="20" xfId="49" applyBorder="1" applyAlignment="1">
      <alignment horizontal="left" vertical="center"/>
    </xf>
    <xf numFmtId="38" fontId="0" fillId="0" borderId="29" xfId="49" applyBorder="1" applyAlignment="1">
      <alignment horizontal="left" vertical="center"/>
    </xf>
    <xf numFmtId="193" fontId="76" fillId="0" borderId="27" xfId="42" applyNumberFormat="1" applyFont="1" applyBorder="1" applyAlignment="1">
      <alignment vertical="center"/>
    </xf>
    <xf numFmtId="193" fontId="76" fillId="0" borderId="20" xfId="42" applyNumberFormat="1" applyFont="1" applyBorder="1" applyAlignment="1">
      <alignment vertical="center"/>
    </xf>
    <xf numFmtId="38" fontId="0" fillId="0" borderId="20" xfId="49" applyFont="1" applyBorder="1" applyAlignment="1">
      <alignment horizontal="left" vertical="center" wrapText="1"/>
    </xf>
    <xf numFmtId="38" fontId="0" fillId="0" borderId="20" xfId="49" applyFont="1" applyBorder="1" applyAlignment="1">
      <alignment horizontal="left" vertical="center" wrapText="1"/>
    </xf>
    <xf numFmtId="38" fontId="0" fillId="0" borderId="26" xfId="49" applyFont="1" applyBorder="1" applyAlignment="1">
      <alignment horizontal="left" vertical="center" wrapText="1"/>
    </xf>
    <xf numFmtId="38" fontId="0" fillId="0" borderId="19" xfId="49" applyFont="1" applyBorder="1" applyAlignment="1">
      <alignment horizontal="left" vertical="center"/>
    </xf>
    <xf numFmtId="38" fontId="0" fillId="0" borderId="19" xfId="49" applyFont="1" applyBorder="1" applyAlignment="1">
      <alignment horizontal="left" vertical="center"/>
    </xf>
    <xf numFmtId="38" fontId="0" fillId="0" borderId="31" xfId="49" applyFont="1" applyBorder="1" applyAlignment="1">
      <alignment horizontal="left" vertical="center"/>
    </xf>
    <xf numFmtId="38" fontId="0" fillId="0" borderId="30" xfId="49" applyBorder="1" applyAlignment="1">
      <alignment horizontal="center" vertical="center"/>
    </xf>
    <xf numFmtId="38" fontId="0" fillId="0" borderId="37" xfId="49" applyBorder="1" applyAlignment="1">
      <alignment horizontal="center" vertical="center"/>
    </xf>
    <xf numFmtId="38" fontId="0" fillId="0" borderId="79" xfId="49" applyBorder="1" applyAlignment="1">
      <alignment horizontal="center" vertical="center"/>
    </xf>
    <xf numFmtId="38" fontId="0" fillId="0" borderId="19" xfId="49" applyFont="1" applyBorder="1" applyAlignment="1">
      <alignment vertical="center"/>
    </xf>
    <xf numFmtId="38" fontId="0" fillId="0" borderId="31" xfId="49" applyFont="1" applyBorder="1" applyAlignment="1">
      <alignment vertical="center"/>
    </xf>
    <xf numFmtId="38" fontId="0" fillId="0" borderId="85" xfId="49" applyFont="1" applyBorder="1" applyAlignment="1" quotePrefix="1">
      <alignment horizontal="center" vertical="center"/>
    </xf>
    <xf numFmtId="38" fontId="0" fillId="0" borderId="86" xfId="49" applyFont="1" applyBorder="1" applyAlignment="1" quotePrefix="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0" xfId="49" applyFont="1" applyBorder="1" applyAlignment="1" quotePrefix="1">
      <alignment horizontal="center" vertical="center" shrinkToFit="1"/>
    </xf>
    <xf numFmtId="38" fontId="0" fillId="0" borderId="26" xfId="49" applyFont="1" applyBorder="1" applyAlignment="1" quotePrefix="1">
      <alignment horizontal="center" vertical="center" shrinkToFit="1"/>
    </xf>
    <xf numFmtId="38" fontId="0" fillId="0" borderId="27" xfId="49" applyFont="1" applyBorder="1" applyAlignment="1">
      <alignment horizontal="left" vertical="center" indent="1"/>
    </xf>
    <xf numFmtId="38" fontId="0" fillId="0" borderId="20" xfId="49" applyFont="1" applyBorder="1" applyAlignment="1">
      <alignment horizontal="left" vertical="center" indent="1"/>
    </xf>
    <xf numFmtId="38" fontId="0" fillId="0" borderId="26" xfId="49" applyFont="1" applyBorder="1" applyAlignment="1">
      <alignment horizontal="left" vertical="center" indent="1"/>
    </xf>
    <xf numFmtId="38" fontId="29" fillId="0" borderId="0" xfId="49" applyFont="1" applyAlignment="1">
      <alignment horizontal="center" vertical="center"/>
    </xf>
    <xf numFmtId="38" fontId="11" fillId="0" borderId="34" xfId="49" applyFont="1" applyBorder="1" applyAlignment="1">
      <alignment horizontal="center" vertical="center" shrinkToFit="1"/>
    </xf>
    <xf numFmtId="38" fontId="0" fillId="0" borderId="34" xfId="49" applyFont="1" applyBorder="1" applyAlignment="1" quotePrefix="1">
      <alignment horizontal="right" vertical="center"/>
    </xf>
    <xf numFmtId="38" fontId="0" fillId="0" borderId="34" xfId="49" applyFont="1" applyBorder="1" applyAlignment="1" quotePrefix="1">
      <alignment horizontal="right" vertical="center"/>
    </xf>
    <xf numFmtId="38" fontId="0" fillId="0" borderId="87" xfId="49" applyFont="1" applyBorder="1" applyAlignment="1">
      <alignment horizontal="left" vertical="center" indent="1"/>
    </xf>
    <xf numFmtId="38" fontId="0" fillId="0" borderId="88" xfId="49" applyFont="1" applyBorder="1" applyAlignment="1">
      <alignment horizontal="left" vertical="center" indent="1"/>
    </xf>
    <xf numFmtId="38" fontId="0" fillId="0" borderId="89" xfId="49" applyFont="1" applyBorder="1" applyAlignment="1">
      <alignment horizontal="left" vertical="center" indent="1"/>
    </xf>
    <xf numFmtId="38" fontId="0" fillId="0" borderId="20" xfId="49" applyFont="1" applyBorder="1" applyAlignment="1" quotePrefix="1">
      <alignment horizontal="center" vertical="center"/>
    </xf>
    <xf numFmtId="38" fontId="0" fillId="0" borderId="29" xfId="49" applyFont="1" applyBorder="1" applyAlignment="1" quotePrefix="1">
      <alignment horizontal="center" vertical="center"/>
    </xf>
    <xf numFmtId="38" fontId="0" fillId="0" borderId="19" xfId="49" applyFont="1" applyBorder="1" applyAlignment="1">
      <alignment horizontal="center" vertical="center" shrinkToFit="1"/>
    </xf>
    <xf numFmtId="38" fontId="0" fillId="0" borderId="19" xfId="49" applyFont="1" applyBorder="1" applyAlignment="1" quotePrefix="1">
      <alignment horizontal="center" vertical="center"/>
    </xf>
    <xf numFmtId="38" fontId="0" fillId="0" borderId="44" xfId="49" applyFont="1" applyBorder="1" applyAlignment="1" quotePrefix="1">
      <alignment horizontal="center" vertical="center"/>
    </xf>
    <xf numFmtId="38" fontId="0" fillId="34" borderId="45" xfId="49" applyFill="1" applyBorder="1" applyAlignment="1">
      <alignment vertical="center" shrinkToFit="1"/>
    </xf>
    <xf numFmtId="38" fontId="0" fillId="34" borderId="90" xfId="49" applyFill="1" applyBorder="1" applyAlignment="1">
      <alignment vertical="center" shrinkToFit="1"/>
    </xf>
    <xf numFmtId="38" fontId="0" fillId="34" borderId="44" xfId="49" applyFill="1" applyBorder="1" applyAlignment="1">
      <alignment vertical="center" shrinkToFit="1"/>
    </xf>
    <xf numFmtId="38" fontId="0" fillId="34" borderId="27" xfId="49" applyFill="1" applyBorder="1" applyAlignment="1">
      <alignment horizontal="right" vertical="center" shrinkToFit="1"/>
    </xf>
    <xf numFmtId="38" fontId="0" fillId="34" borderId="91" xfId="49" applyFill="1" applyBorder="1" applyAlignment="1">
      <alignment horizontal="right" vertical="center" shrinkToFit="1"/>
    </xf>
    <xf numFmtId="38" fontId="0" fillId="34" borderId="29" xfId="49" applyFill="1" applyBorder="1" applyAlignment="1">
      <alignment horizontal="right" vertical="center" shrinkToFit="1"/>
    </xf>
    <xf numFmtId="0" fontId="14" fillId="34" borderId="13" xfId="63" applyFont="1" applyFill="1" applyBorder="1" applyAlignment="1">
      <alignment horizontal="center" vertical="center" shrinkToFit="1"/>
      <protection/>
    </xf>
    <xf numFmtId="0" fontId="14" fillId="34" borderId="92" xfId="63" applyFont="1" applyFill="1" applyBorder="1" applyAlignment="1">
      <alignment horizontal="center" vertical="center" shrinkToFit="1"/>
      <protection/>
    </xf>
    <xf numFmtId="0" fontId="14" fillId="34" borderId="76" xfId="63" applyFont="1" applyFill="1" applyBorder="1" applyAlignment="1">
      <alignment horizontal="center" vertical="center" shrinkToFit="1"/>
      <protection/>
    </xf>
    <xf numFmtId="0" fontId="0" fillId="34" borderId="45" xfId="63" applyFill="1" applyBorder="1" applyAlignment="1">
      <alignment horizontal="left" vertical="center" shrinkToFit="1"/>
      <protection/>
    </xf>
    <xf numFmtId="0" fontId="0" fillId="34" borderId="90" xfId="63" applyFill="1" applyBorder="1" applyAlignment="1">
      <alignment horizontal="left" vertical="center" shrinkToFit="1"/>
      <protection/>
    </xf>
    <xf numFmtId="38" fontId="0" fillId="34" borderId="93" xfId="49" applyFill="1" applyBorder="1" applyAlignment="1">
      <alignment vertical="center" shrinkToFit="1"/>
    </xf>
    <xf numFmtId="38" fontId="0" fillId="0" borderId="27" xfId="49" applyBorder="1" applyAlignment="1">
      <alignment vertical="center" shrinkToFit="1"/>
    </xf>
    <xf numFmtId="38" fontId="0" fillId="0" borderId="29" xfId="49" applyBorder="1" applyAlignment="1">
      <alignment vertical="center" shrinkToFit="1"/>
    </xf>
    <xf numFmtId="38" fontId="0" fillId="0" borderId="91" xfId="49" applyBorder="1" applyAlignment="1">
      <alignment vertical="center" shrinkToFit="1"/>
    </xf>
    <xf numFmtId="0" fontId="14" fillId="34" borderId="94" xfId="63" applyFont="1" applyFill="1" applyBorder="1" applyAlignment="1">
      <alignment horizontal="center" vertical="center" shrinkToFit="1"/>
      <protection/>
    </xf>
    <xf numFmtId="0" fontId="14" fillId="34" borderId="23" xfId="63" applyFont="1" applyFill="1" applyBorder="1" applyAlignment="1">
      <alignment horizontal="center" vertical="center" shrinkToFit="1"/>
      <protection/>
    </xf>
    <xf numFmtId="0" fontId="14" fillId="34" borderId="95" xfId="63" applyFont="1" applyFill="1" applyBorder="1" applyAlignment="1">
      <alignment horizontal="center" vertical="center" shrinkToFit="1"/>
      <protection/>
    </xf>
    <xf numFmtId="0" fontId="0" fillId="34" borderId="27" xfId="63" applyFont="1" applyFill="1" applyBorder="1" applyAlignment="1">
      <alignment horizontal="center" vertical="center" shrinkToFit="1"/>
      <protection/>
    </xf>
    <xf numFmtId="0" fontId="0" fillId="34" borderId="91" xfId="63" applyFill="1" applyBorder="1" applyAlignment="1">
      <alignment horizontal="center" vertical="center" shrinkToFit="1"/>
      <protection/>
    </xf>
    <xf numFmtId="38" fontId="0" fillId="34" borderId="47" xfId="49" applyFill="1" applyBorder="1" applyAlignment="1">
      <alignment horizontal="right" vertical="center" shrinkToFit="1"/>
    </xf>
    <xf numFmtId="38" fontId="0" fillId="34" borderId="30" xfId="49" applyFont="1" applyFill="1" applyBorder="1" applyAlignment="1">
      <alignment horizontal="left" vertical="center" shrinkToFit="1"/>
    </xf>
    <xf numFmtId="38" fontId="0" fillId="34" borderId="59" xfId="49" applyFont="1" applyFill="1" applyBorder="1" applyAlignment="1">
      <alignment horizontal="left" vertical="center" shrinkToFit="1"/>
    </xf>
    <xf numFmtId="38" fontId="0" fillId="0" borderId="47" xfId="49" applyBorder="1" applyAlignment="1">
      <alignment horizontal="center" vertical="center" shrinkToFit="1"/>
    </xf>
    <xf numFmtId="38" fontId="0" fillId="0" borderId="20" xfId="49" applyBorder="1" applyAlignment="1">
      <alignment horizontal="center" vertical="center" shrinkToFit="1"/>
    </xf>
    <xf numFmtId="38" fontId="0" fillId="0" borderId="91" xfId="49" applyBorder="1" applyAlignment="1">
      <alignment horizontal="center" vertical="center" shrinkToFit="1"/>
    </xf>
    <xf numFmtId="0" fontId="0" fillId="34" borderId="27" xfId="63" applyFill="1" applyBorder="1" applyAlignment="1">
      <alignment horizontal="left" vertical="center" shrinkToFit="1"/>
      <protection/>
    </xf>
    <xf numFmtId="0" fontId="0" fillId="34" borderId="91" xfId="63" applyFill="1" applyBorder="1" applyAlignment="1">
      <alignment horizontal="left" vertical="center" shrinkToFit="1"/>
      <protection/>
    </xf>
    <xf numFmtId="38" fontId="0" fillId="0" borderId="47" xfId="49" applyBorder="1" applyAlignment="1">
      <alignment vertical="center" shrinkToFit="1"/>
    </xf>
    <xf numFmtId="194" fontId="0" fillId="0" borderId="30" xfId="49" applyNumberFormat="1" applyBorder="1" applyAlignment="1">
      <alignment vertical="center" shrinkToFit="1"/>
    </xf>
    <xf numFmtId="194" fontId="0" fillId="0" borderId="79" xfId="49" applyNumberFormat="1" applyBorder="1" applyAlignment="1">
      <alignment vertical="center" shrinkToFit="1"/>
    </xf>
    <xf numFmtId="0" fontId="0" fillId="0" borderId="27" xfId="63" applyFont="1" applyBorder="1" applyAlignment="1">
      <alignment horizontal="center" vertical="center" shrinkToFit="1"/>
      <protection/>
    </xf>
    <xf numFmtId="0" fontId="0" fillId="0" borderId="91" xfId="63" applyFont="1" applyBorder="1" applyAlignment="1">
      <alignment horizontal="center" vertical="center" shrinkToFit="1"/>
      <protection/>
    </xf>
    <xf numFmtId="194" fontId="0" fillId="0" borderId="60" xfId="49" applyNumberFormat="1" applyBorder="1" applyAlignment="1">
      <alignment vertical="center" shrinkToFit="1"/>
    </xf>
    <xf numFmtId="194" fontId="0" fillId="0" borderId="96" xfId="49" applyNumberFormat="1" applyBorder="1" applyAlignment="1">
      <alignment vertical="center" shrinkToFit="1"/>
    </xf>
    <xf numFmtId="194" fontId="0" fillId="0" borderId="59" xfId="49" applyNumberFormat="1" applyBorder="1" applyAlignment="1">
      <alignment vertical="center" shrinkToFit="1"/>
    </xf>
    <xf numFmtId="194" fontId="0" fillId="0" borderId="58" xfId="49" applyNumberFormat="1" applyBorder="1" applyAlignment="1">
      <alignment vertical="center" shrinkToFit="1"/>
    </xf>
    <xf numFmtId="194" fontId="0" fillId="0" borderId="97" xfId="49" applyNumberFormat="1" applyBorder="1" applyAlignment="1">
      <alignment vertical="center" shrinkToFit="1"/>
    </xf>
    <xf numFmtId="206" fontId="0" fillId="0" borderId="98" xfId="63" applyNumberFormat="1" applyFont="1" applyBorder="1" applyAlignment="1">
      <alignment horizontal="center" vertical="center" shrinkToFit="1"/>
      <protection/>
    </xf>
    <xf numFmtId="206" fontId="0" fillId="0" borderId="99" xfId="63" applyNumberFormat="1" applyFont="1" applyBorder="1" applyAlignment="1">
      <alignment horizontal="center" vertical="center" shrinkToFit="1"/>
      <protection/>
    </xf>
    <xf numFmtId="206" fontId="0" fillId="0" borderId="36" xfId="63" applyNumberFormat="1" applyFont="1" applyBorder="1" applyAlignment="1">
      <alignment horizontal="center" vertical="center" shrinkToFit="1"/>
      <protection/>
    </xf>
    <xf numFmtId="206" fontId="0" fillId="0" borderId="100" xfId="63" applyNumberFormat="1" applyFont="1" applyBorder="1" applyAlignment="1">
      <alignment horizontal="center" vertical="center" shrinkToFit="1"/>
      <protection/>
    </xf>
    <xf numFmtId="206" fontId="0" fillId="0" borderId="101" xfId="63" applyNumberFormat="1" applyFont="1" applyBorder="1" applyAlignment="1">
      <alignment horizontal="center" vertical="center" shrinkToFit="1"/>
      <protection/>
    </xf>
    <xf numFmtId="206" fontId="0" fillId="0" borderId="51" xfId="63" applyNumberFormat="1" applyFont="1" applyBorder="1" applyAlignment="1">
      <alignment horizontal="center" vertical="center" shrinkToFit="1"/>
      <protection/>
    </xf>
    <xf numFmtId="0" fontId="0" fillId="0" borderId="102" xfId="63" applyFont="1" applyBorder="1" applyAlignment="1">
      <alignment horizontal="center" vertical="center" shrinkToFit="1"/>
      <protection/>
    </xf>
    <xf numFmtId="0" fontId="0" fillId="0" borderId="103" xfId="63" applyFont="1" applyBorder="1" applyAlignment="1">
      <alignment horizontal="center" vertical="center" shrinkToFit="1"/>
      <protection/>
    </xf>
    <xf numFmtId="0" fontId="0" fillId="0" borderId="104" xfId="63" applyFont="1" applyBorder="1" applyAlignment="1">
      <alignment horizontal="center" vertical="center" shrinkToFit="1"/>
      <protection/>
    </xf>
    <xf numFmtId="0" fontId="0" fillId="34" borderId="98" xfId="63" applyFont="1" applyFill="1" applyBorder="1" applyAlignment="1">
      <alignment horizontal="left" vertical="center" shrinkToFit="1"/>
      <protection/>
    </xf>
    <xf numFmtId="0" fontId="0" fillId="34" borderId="36" xfId="63" applyFont="1" applyFill="1" applyBorder="1" applyAlignment="1">
      <alignment horizontal="left" vertical="center" shrinkToFit="1"/>
      <protection/>
    </xf>
    <xf numFmtId="194" fontId="0" fillId="0" borderId="105" xfId="49" applyNumberFormat="1" applyBorder="1" applyAlignment="1">
      <alignment vertical="center" shrinkToFit="1"/>
    </xf>
    <xf numFmtId="38" fontId="0" fillId="34" borderId="47" xfId="49" applyFont="1" applyFill="1" applyBorder="1" applyAlignment="1">
      <alignment horizontal="center" vertical="center" shrinkToFit="1"/>
    </xf>
    <xf numFmtId="38" fontId="0" fillId="34" borderId="20" xfId="49" applyFont="1" applyFill="1" applyBorder="1" applyAlignment="1">
      <alignment horizontal="center" vertical="center" shrinkToFit="1"/>
    </xf>
    <xf numFmtId="38" fontId="0" fillId="34" borderId="91" xfId="49" applyFont="1" applyFill="1" applyBorder="1" applyAlignment="1">
      <alignment horizontal="center" vertical="center" shrinkToFit="1"/>
    </xf>
    <xf numFmtId="0" fontId="0" fillId="34" borderId="27" xfId="63" applyFont="1" applyFill="1" applyBorder="1" applyAlignment="1">
      <alignment horizontal="left" vertical="center" shrinkToFit="1"/>
      <protection/>
    </xf>
    <xf numFmtId="1" fontId="0" fillId="0" borderId="98" xfId="63" applyNumberFormat="1" applyFont="1" applyBorder="1" applyAlignment="1">
      <alignment horizontal="center" vertical="center" shrinkToFit="1"/>
      <protection/>
    </xf>
    <xf numFmtId="1" fontId="0" fillId="0" borderId="99" xfId="63" applyNumberFormat="1" applyFont="1" applyBorder="1" applyAlignment="1">
      <alignment horizontal="center" vertical="center" shrinkToFit="1"/>
      <protection/>
    </xf>
    <xf numFmtId="1" fontId="0" fillId="0" borderId="36" xfId="63" applyNumberFormat="1" applyFont="1" applyBorder="1" applyAlignment="1">
      <alignment horizontal="center" vertical="center" shrinkToFit="1"/>
      <protection/>
    </xf>
    <xf numFmtId="38" fontId="0" fillId="0" borderId="100" xfId="63" applyNumberFormat="1" applyFont="1" applyBorder="1" applyAlignment="1">
      <alignment horizontal="center" vertical="center" shrinkToFit="1"/>
      <protection/>
    </xf>
    <xf numFmtId="38" fontId="0" fillId="0" borderId="101" xfId="63" applyNumberFormat="1" applyFont="1" applyBorder="1" applyAlignment="1">
      <alignment horizontal="center" vertical="center" shrinkToFit="1"/>
      <protection/>
    </xf>
    <xf numFmtId="38" fontId="0" fillId="0" borderId="51" xfId="63" applyNumberFormat="1" applyFont="1" applyBorder="1" applyAlignment="1">
      <alignment horizontal="center" vertical="center" shrinkToFit="1"/>
      <protection/>
    </xf>
    <xf numFmtId="1" fontId="0" fillId="0" borderId="100" xfId="63" applyNumberFormat="1" applyFont="1" applyBorder="1" applyAlignment="1">
      <alignment horizontal="center" vertical="center" shrinkToFit="1"/>
      <protection/>
    </xf>
    <xf numFmtId="1" fontId="0" fillId="0" borderId="101" xfId="63" applyNumberFormat="1" applyFont="1" applyBorder="1" applyAlignment="1">
      <alignment horizontal="center" vertical="center" shrinkToFit="1"/>
      <protection/>
    </xf>
    <xf numFmtId="1" fontId="0" fillId="0" borderId="51" xfId="63" applyNumberFormat="1" applyFont="1" applyBorder="1" applyAlignment="1">
      <alignment horizontal="center" vertical="center" shrinkToFit="1"/>
      <protection/>
    </xf>
    <xf numFmtId="0" fontId="0" fillId="34" borderId="65" xfId="63" applyFill="1" applyBorder="1" applyAlignment="1">
      <alignment horizontal="center" vertical="center" shrinkToFit="1"/>
      <protection/>
    </xf>
    <xf numFmtId="0" fontId="0" fillId="34" borderId="106" xfId="63" applyFill="1" applyBorder="1" applyAlignment="1">
      <alignment horizontal="center" vertical="center" shrinkToFit="1"/>
      <protection/>
    </xf>
    <xf numFmtId="0" fontId="0" fillId="34" borderId="74" xfId="63" applyFill="1" applyBorder="1" applyAlignment="1">
      <alignment horizontal="center" vertical="center" shrinkToFit="1"/>
      <protection/>
    </xf>
    <xf numFmtId="0" fontId="0" fillId="34" borderId="13" xfId="63" applyFill="1" applyBorder="1" applyAlignment="1">
      <alignment horizontal="center" vertical="center" shrinkToFit="1"/>
      <protection/>
    </xf>
    <xf numFmtId="0" fontId="0" fillId="34" borderId="92" xfId="63" applyFill="1" applyBorder="1" applyAlignment="1">
      <alignment horizontal="center" vertical="center" shrinkToFit="1"/>
      <protection/>
    </xf>
    <xf numFmtId="0" fontId="0" fillId="34" borderId="76" xfId="63" applyFill="1" applyBorder="1" applyAlignment="1">
      <alignment horizontal="center" vertical="center" shrinkToFit="1"/>
      <protection/>
    </xf>
    <xf numFmtId="0" fontId="0" fillId="37" borderId="40" xfId="63" applyFont="1" applyFill="1" applyBorder="1" applyAlignment="1">
      <alignment horizontal="center" vertical="center" shrinkToFit="1"/>
      <protection/>
    </xf>
    <xf numFmtId="0" fontId="0" fillId="37" borderId="42" xfId="63" applyFill="1" applyBorder="1" applyAlignment="1">
      <alignment horizontal="center" vertical="center" shrinkToFit="1"/>
      <protection/>
    </xf>
    <xf numFmtId="0" fontId="14" fillId="0" borderId="0" xfId="63" applyFont="1" applyBorder="1" applyAlignment="1">
      <alignment vertical="center" shrinkToFit="1"/>
      <protection/>
    </xf>
    <xf numFmtId="0" fontId="14" fillId="0" borderId="107" xfId="63" applyFont="1" applyBorder="1" applyAlignment="1">
      <alignment vertical="center" shrinkToFit="1"/>
      <protection/>
    </xf>
    <xf numFmtId="0" fontId="0" fillId="34" borderId="57" xfId="63" applyFill="1" applyBorder="1" applyAlignment="1">
      <alignment horizontal="center" vertical="center" shrinkToFit="1"/>
      <protection/>
    </xf>
    <xf numFmtId="0" fontId="0" fillId="34" borderId="10" xfId="63" applyFont="1" applyFill="1" applyBorder="1" applyAlignment="1">
      <alignment horizontal="center" vertical="center" shrinkToFit="1"/>
      <protection/>
    </xf>
    <xf numFmtId="0" fontId="0" fillId="37" borderId="10" xfId="63" applyFill="1" applyBorder="1" applyAlignment="1">
      <alignment horizontal="center" vertical="center" shrinkToFit="1"/>
      <protection/>
    </xf>
    <xf numFmtId="0" fontId="0" fillId="37" borderId="40" xfId="63" applyFont="1" applyFill="1" applyBorder="1" applyAlignment="1">
      <alignment horizontal="center" vertical="center" shrinkToFit="1"/>
      <protection/>
    </xf>
    <xf numFmtId="0" fontId="0" fillId="37" borderId="15" xfId="63" applyFill="1" applyBorder="1" applyAlignment="1">
      <alignment horizontal="center" vertical="center" shrinkToFit="1"/>
      <protection/>
    </xf>
    <xf numFmtId="0" fontId="14" fillId="0" borderId="0" xfId="63" applyFont="1" applyAlignment="1">
      <alignment vertical="center" shrinkToFit="1"/>
      <protection/>
    </xf>
    <xf numFmtId="0" fontId="14" fillId="34" borderId="11" xfId="63" applyFont="1" applyFill="1" applyBorder="1" applyAlignment="1">
      <alignment horizontal="center" vertical="center" shrinkToFit="1"/>
      <protection/>
    </xf>
    <xf numFmtId="0" fontId="75" fillId="0" borderId="0" xfId="63" applyFont="1" applyAlignment="1">
      <alignment vertical="center" shrinkToFit="1"/>
      <protection/>
    </xf>
    <xf numFmtId="0" fontId="75" fillId="0" borderId="107" xfId="63" applyFont="1" applyBorder="1" applyAlignment="1">
      <alignment vertical="center" shrinkToFit="1"/>
      <protection/>
    </xf>
    <xf numFmtId="0" fontId="14" fillId="0" borderId="106" xfId="63" applyFont="1" applyBorder="1" applyAlignment="1">
      <alignment vertical="center" shrinkToFit="1"/>
      <protection/>
    </xf>
    <xf numFmtId="0" fontId="0" fillId="34" borderId="105" xfId="63" applyFont="1" applyFill="1" applyBorder="1" applyAlignment="1">
      <alignment horizontal="center" vertical="center" wrapText="1" shrinkToFit="1"/>
      <protection/>
    </xf>
    <xf numFmtId="0" fontId="0" fillId="34" borderId="93" xfId="63" applyFill="1" applyBorder="1" applyAlignment="1">
      <alignment horizontal="center" vertical="center" shrinkToFit="1"/>
      <protection/>
    </xf>
    <xf numFmtId="0" fontId="0" fillId="34" borderId="108" xfId="63" applyFill="1" applyBorder="1" applyAlignment="1">
      <alignment horizontal="center" vertical="center" wrapText="1" shrinkToFit="1"/>
      <protection/>
    </xf>
    <xf numFmtId="0" fontId="0" fillId="34" borderId="53" xfId="63" applyFill="1" applyBorder="1" applyAlignment="1">
      <alignment horizontal="center" vertical="center" shrinkToFit="1"/>
      <protection/>
    </xf>
    <xf numFmtId="0" fontId="0" fillId="34" borderId="100" xfId="63" applyFill="1" applyBorder="1" applyAlignment="1">
      <alignment horizontal="center" vertical="center" wrapText="1" shrinkToFit="1"/>
      <protection/>
    </xf>
    <xf numFmtId="0" fontId="0" fillId="34" borderId="109" xfId="63" applyFill="1" applyBorder="1" applyAlignment="1">
      <alignment horizontal="center" vertical="center" shrinkToFit="1"/>
      <protection/>
    </xf>
    <xf numFmtId="0" fontId="0" fillId="34" borderId="110" xfId="63" applyFill="1" applyBorder="1" applyAlignment="1">
      <alignment horizontal="center" vertical="center" wrapText="1" shrinkToFit="1"/>
      <protection/>
    </xf>
    <xf numFmtId="0" fontId="0" fillId="34" borderId="111" xfId="63" applyFill="1" applyBorder="1" applyAlignment="1">
      <alignment horizontal="center" vertical="center" shrinkToFit="1"/>
      <protection/>
    </xf>
    <xf numFmtId="0" fontId="11" fillId="0" borderId="0" xfId="63" applyFont="1" applyAlignment="1">
      <alignment horizontal="center" vertical="center" shrinkToFit="1"/>
      <protection/>
    </xf>
    <xf numFmtId="0" fontId="0" fillId="0" borderId="40" xfId="63" applyFont="1" applyBorder="1" applyAlignment="1">
      <alignment horizontal="center" vertical="center" shrinkToFit="1"/>
      <protection/>
    </xf>
    <xf numFmtId="0" fontId="0" fillId="0" borderId="42" xfId="63" applyBorder="1" applyAlignment="1">
      <alignment horizontal="center" vertical="center" shrinkToFit="1"/>
      <protection/>
    </xf>
    <xf numFmtId="0" fontId="0" fillId="0" borderId="15" xfId="63" applyBorder="1" applyAlignment="1">
      <alignment horizontal="center" vertical="center" shrinkToFit="1"/>
      <protection/>
    </xf>
    <xf numFmtId="0" fontId="0" fillId="0" borderId="40" xfId="63" applyFont="1" applyBorder="1" applyAlignment="1">
      <alignment horizontal="center" vertical="center" shrinkToFit="1"/>
      <protection/>
    </xf>
    <xf numFmtId="0" fontId="0" fillId="34" borderId="10" xfId="63" applyFont="1" applyFill="1" applyBorder="1" applyAlignment="1">
      <alignment horizontal="center" vertical="center" shrinkToFit="1"/>
      <protection/>
    </xf>
    <xf numFmtId="0" fontId="0" fillId="34" borderId="10" xfId="63" applyFill="1" applyBorder="1" applyAlignment="1">
      <alignment horizontal="center" vertical="center" shrinkToFit="1"/>
      <protection/>
    </xf>
    <xf numFmtId="38" fontId="0" fillId="0" borderId="10" xfId="63" applyNumberFormat="1" applyFont="1" applyBorder="1" applyAlignment="1">
      <alignment horizontal="center" vertical="center" shrinkToFit="1"/>
      <protection/>
    </xf>
    <xf numFmtId="0" fontId="0" fillId="0" borderId="10" xfId="63" applyBorder="1" applyAlignment="1">
      <alignment horizontal="center" vertical="center" shrinkToFit="1"/>
      <protection/>
    </xf>
    <xf numFmtId="0" fontId="0" fillId="34" borderId="45" xfId="63" applyFont="1" applyFill="1" applyBorder="1" applyAlignment="1">
      <alignment horizontal="left" vertical="center" shrinkToFit="1"/>
      <protection/>
    </xf>
    <xf numFmtId="38" fontId="0" fillId="34" borderId="10" xfId="49" applyFill="1" applyBorder="1" applyAlignment="1">
      <alignment horizontal="right" vertical="center" shrinkToFit="1"/>
    </xf>
    <xf numFmtId="0" fontId="0" fillId="0" borderId="40" xfId="63" applyBorder="1" applyAlignment="1">
      <alignment horizontal="center" vertical="center" shrinkToFit="1"/>
      <protection/>
    </xf>
    <xf numFmtId="38" fontId="0" fillId="0" borderId="40" xfId="49" applyBorder="1" applyAlignment="1">
      <alignment horizontal="right" vertical="center" shrinkToFit="1"/>
    </xf>
    <xf numFmtId="38" fontId="0" fillId="0" borderId="15" xfId="49" applyBorder="1" applyAlignment="1">
      <alignment horizontal="right" vertical="center" shrinkToFit="1"/>
    </xf>
    <xf numFmtId="0" fontId="0" fillId="0" borderId="112" xfId="63" applyFont="1" applyBorder="1" applyAlignment="1">
      <alignment horizontal="center" vertical="center" shrinkToFit="1"/>
      <protection/>
    </xf>
    <xf numFmtId="38" fontId="0" fillId="0" borderId="10" xfId="49" applyBorder="1" applyAlignment="1">
      <alignment horizontal="right" vertical="center" shrinkToFit="1"/>
    </xf>
    <xf numFmtId="10" fontId="0" fillId="34" borderId="10" xfId="42" applyNumberFormat="1" applyFill="1" applyBorder="1" applyAlignment="1">
      <alignment horizontal="right" vertical="center" shrinkToFit="1"/>
    </xf>
    <xf numFmtId="38" fontId="0" fillId="0" borderId="10" xfId="49" applyBorder="1" applyAlignment="1">
      <alignment vertical="center" shrinkToFit="1"/>
    </xf>
    <xf numFmtId="0" fontId="0" fillId="0" borderId="0" xfId="63" applyAlignment="1">
      <alignment horizontal="right" vertical="center" shrinkToFit="1"/>
      <protection/>
    </xf>
    <xf numFmtId="0" fontId="0" fillId="0" borderId="92" xfId="63" applyBorder="1" applyAlignment="1">
      <alignment horizontal="right" vertical="center" shrinkToFit="1"/>
      <protection/>
    </xf>
    <xf numFmtId="0" fontId="0" fillId="34" borderId="12" xfId="63" applyFill="1" applyBorder="1" applyAlignment="1">
      <alignment horizontal="center" vertical="center" shrinkToFit="1"/>
      <protection/>
    </xf>
    <xf numFmtId="0" fontId="0" fillId="34" borderId="11" xfId="63" applyFill="1" applyBorder="1" applyAlignment="1">
      <alignment horizontal="center" vertical="center" shrinkToFit="1"/>
      <protection/>
    </xf>
    <xf numFmtId="0" fontId="0" fillId="34" borderId="96" xfId="63" applyFill="1" applyBorder="1" applyAlignment="1">
      <alignment horizontal="center" vertical="center" shrinkToFit="1"/>
      <protection/>
    </xf>
    <xf numFmtId="0" fontId="0" fillId="34" borderId="113" xfId="63" applyFill="1" applyBorder="1" applyAlignment="1">
      <alignment horizontal="center" vertical="center" shrinkToFit="1"/>
      <protection/>
    </xf>
    <xf numFmtId="0" fontId="0" fillId="34" borderId="60" xfId="63" applyFill="1" applyBorder="1" applyAlignment="1">
      <alignment horizontal="center" vertical="center" shrinkToFit="1"/>
      <protection/>
    </xf>
    <xf numFmtId="0" fontId="16" fillId="0" borderId="0" xfId="63" applyFont="1" applyAlignment="1">
      <alignment horizontal="right" vertical="center" shrinkToFit="1"/>
      <protection/>
    </xf>
    <xf numFmtId="38" fontId="0" fillId="34" borderId="65" xfId="49" applyFont="1" applyFill="1" applyBorder="1" applyAlignment="1">
      <alignment horizontal="center" vertical="center" shrinkToFit="1"/>
    </xf>
    <xf numFmtId="38" fontId="0" fillId="34" borderId="106" xfId="49" applyFont="1" applyFill="1" applyBorder="1" applyAlignment="1">
      <alignment horizontal="center" vertical="center" shrinkToFit="1"/>
    </xf>
    <xf numFmtId="38" fontId="0" fillId="34" borderId="74" xfId="49" applyFont="1" applyFill="1" applyBorder="1" applyAlignment="1">
      <alignment horizontal="center" vertical="center" shrinkToFit="1"/>
    </xf>
    <xf numFmtId="38" fontId="0" fillId="34" borderId="43" xfId="49" applyFont="1" applyFill="1" applyBorder="1" applyAlignment="1">
      <alignment horizontal="center" vertical="center" shrinkToFit="1"/>
    </xf>
    <xf numFmtId="38" fontId="0" fillId="34" borderId="0" xfId="49" applyFont="1" applyFill="1" applyBorder="1" applyAlignment="1">
      <alignment horizontal="center" vertical="center" shrinkToFit="1"/>
    </xf>
    <xf numFmtId="38" fontId="0" fillId="34" borderId="107" xfId="49" applyFont="1" applyFill="1" applyBorder="1" applyAlignment="1">
      <alignment horizontal="center" vertical="center" shrinkToFit="1"/>
    </xf>
    <xf numFmtId="38" fontId="0" fillId="34" borderId="13" xfId="49" applyFont="1" applyFill="1" applyBorder="1" applyAlignment="1">
      <alignment horizontal="center" vertical="center" shrinkToFit="1"/>
    </xf>
    <xf numFmtId="38" fontId="0" fillId="34" borderId="92" xfId="49" applyFont="1" applyFill="1" applyBorder="1" applyAlignment="1">
      <alignment horizontal="center" vertical="center" shrinkToFit="1"/>
    </xf>
    <xf numFmtId="38" fontId="0" fillId="34" borderId="76" xfId="49" applyFont="1" applyFill="1" applyBorder="1" applyAlignment="1">
      <alignment horizontal="center" vertical="center" shrinkToFit="1"/>
    </xf>
    <xf numFmtId="0" fontId="13" fillId="37" borderId="65" xfId="63" applyFont="1" applyFill="1" applyBorder="1" applyAlignment="1">
      <alignment horizontal="center" vertical="center" wrapText="1" shrinkToFit="1"/>
      <protection/>
    </xf>
    <xf numFmtId="0" fontId="13" fillId="37" borderId="106" xfId="63" applyFont="1" applyFill="1" applyBorder="1" applyAlignment="1">
      <alignment horizontal="center" vertical="center" wrapText="1" shrinkToFit="1"/>
      <protection/>
    </xf>
    <xf numFmtId="0" fontId="13" fillId="37" borderId="43" xfId="63" applyFont="1" applyFill="1" applyBorder="1" applyAlignment="1">
      <alignment horizontal="center" vertical="center" wrapText="1" shrinkToFit="1"/>
      <protection/>
    </xf>
    <xf numFmtId="0" fontId="13" fillId="37" borderId="0" xfId="63" applyFont="1" applyFill="1" applyBorder="1" applyAlignment="1">
      <alignment horizontal="center" vertical="center" wrapText="1" shrinkToFit="1"/>
      <protection/>
    </xf>
    <xf numFmtId="0" fontId="13" fillId="37" borderId="13" xfId="63" applyFont="1" applyFill="1" applyBorder="1" applyAlignment="1">
      <alignment horizontal="center" vertical="center" wrapText="1" shrinkToFit="1"/>
      <protection/>
    </xf>
    <xf numFmtId="0" fontId="13" fillId="37" borderId="92" xfId="63" applyFont="1" applyFill="1" applyBorder="1" applyAlignment="1">
      <alignment horizontal="center" vertical="center" wrapText="1" shrinkToFit="1"/>
      <protection/>
    </xf>
    <xf numFmtId="0" fontId="0" fillId="0" borderId="114" xfId="63" applyBorder="1" applyAlignment="1">
      <alignment horizontal="center" vertical="center" shrinkToFit="1"/>
      <protection/>
    </xf>
    <xf numFmtId="0" fontId="0" fillId="0" borderId="42" xfId="63" applyFont="1" applyBorder="1" applyAlignment="1">
      <alignment horizontal="center" vertical="center" shrinkToFit="1"/>
      <protection/>
    </xf>
    <xf numFmtId="0" fontId="0" fillId="0" borderId="15" xfId="63" applyFont="1" applyBorder="1" applyAlignment="1">
      <alignment horizontal="center" vertical="center" shrinkToFit="1"/>
      <protection/>
    </xf>
    <xf numFmtId="0" fontId="0" fillId="0" borderId="10" xfId="63" applyFont="1" applyBorder="1" applyAlignment="1">
      <alignment horizontal="center" vertical="center" shrinkToFit="1"/>
      <protection/>
    </xf>
    <xf numFmtId="38" fontId="77" fillId="0" borderId="0" xfId="49" applyFont="1" applyAlignment="1">
      <alignment horizontal="center" vertical="center"/>
    </xf>
    <xf numFmtId="38" fontId="76" fillId="0" borderId="27" xfId="49" applyFont="1" applyBorder="1" applyAlignment="1">
      <alignment vertical="center" shrinkToFit="1"/>
    </xf>
    <xf numFmtId="38" fontId="76" fillId="0" borderId="29" xfId="49" applyFont="1" applyBorder="1" applyAlignment="1">
      <alignment vertical="center" shrinkToFit="1"/>
    </xf>
    <xf numFmtId="38" fontId="76" fillId="0" borderId="47" xfId="49" applyFont="1" applyBorder="1" applyAlignment="1">
      <alignment horizontal="center" vertical="center" shrinkToFit="1"/>
    </xf>
    <xf numFmtId="38" fontId="76" fillId="0" borderId="20" xfId="49" applyFont="1" applyBorder="1" applyAlignment="1">
      <alignment horizontal="center" vertical="center" shrinkToFit="1"/>
    </xf>
    <xf numFmtId="38" fontId="76" fillId="0" borderId="91" xfId="49" applyFont="1" applyBorder="1" applyAlignment="1">
      <alignment horizontal="center" vertical="center" shrinkToFit="1"/>
    </xf>
    <xf numFmtId="194" fontId="76" fillId="0" borderId="30" xfId="49" applyNumberFormat="1" applyFont="1" applyBorder="1" applyAlignment="1">
      <alignment vertical="center" shrinkToFit="1"/>
    </xf>
    <xf numFmtId="194" fontId="76" fillId="0" borderId="79" xfId="49" applyNumberFormat="1" applyFont="1" applyBorder="1" applyAlignment="1">
      <alignment vertical="center" shrinkToFit="1"/>
    </xf>
    <xf numFmtId="194" fontId="76" fillId="0" borderId="60" xfId="49" applyNumberFormat="1" applyFont="1" applyBorder="1" applyAlignment="1">
      <alignment vertical="center" shrinkToFit="1"/>
    </xf>
    <xf numFmtId="194" fontId="76" fillId="0" borderId="96" xfId="49" applyNumberFormat="1" applyFont="1" applyBorder="1" applyAlignment="1">
      <alignment vertical="center" shrinkToFit="1"/>
    </xf>
    <xf numFmtId="201" fontId="76" fillId="0" borderId="98" xfId="63" applyNumberFormat="1" applyFont="1" applyBorder="1" applyAlignment="1">
      <alignment horizontal="center" vertical="center" shrinkToFit="1"/>
      <protection/>
    </xf>
    <xf numFmtId="201" fontId="76" fillId="0" borderId="99" xfId="63" applyNumberFormat="1" applyFont="1" applyBorder="1" applyAlignment="1">
      <alignment horizontal="center" vertical="center" shrinkToFit="1"/>
      <protection/>
    </xf>
    <xf numFmtId="201" fontId="76" fillId="0" borderId="36" xfId="63" applyNumberFormat="1" applyFont="1" applyBorder="1" applyAlignment="1">
      <alignment horizontal="center" vertical="center" shrinkToFit="1"/>
      <protection/>
    </xf>
    <xf numFmtId="201" fontId="76" fillId="0" borderId="100" xfId="63" applyNumberFormat="1" applyFont="1" applyBorder="1" applyAlignment="1">
      <alignment horizontal="center" vertical="center" shrinkToFit="1"/>
      <protection/>
    </xf>
    <xf numFmtId="201" fontId="76" fillId="0" borderId="101" xfId="63" applyNumberFormat="1" applyFont="1" applyBorder="1" applyAlignment="1">
      <alignment horizontal="center" vertical="center" shrinkToFit="1"/>
      <protection/>
    </xf>
    <xf numFmtId="201" fontId="76" fillId="0" borderId="51" xfId="63" applyNumberFormat="1" applyFont="1" applyBorder="1" applyAlignment="1">
      <alignment horizontal="center" vertical="center" shrinkToFit="1"/>
      <protection/>
    </xf>
    <xf numFmtId="0" fontId="76" fillId="0" borderId="102" xfId="63" applyFont="1" applyBorder="1" applyAlignment="1">
      <alignment horizontal="center" vertical="center" shrinkToFit="1"/>
      <protection/>
    </xf>
    <xf numFmtId="0" fontId="76" fillId="0" borderId="103" xfId="63" applyFont="1" applyBorder="1" applyAlignment="1">
      <alignment horizontal="center" vertical="center" shrinkToFit="1"/>
      <protection/>
    </xf>
    <xf numFmtId="0" fontId="76" fillId="0" borderId="104" xfId="63" applyFont="1" applyBorder="1" applyAlignment="1">
      <alignment horizontal="center" vertical="center" shrinkToFit="1"/>
      <protection/>
    </xf>
    <xf numFmtId="193" fontId="76" fillId="0" borderId="98" xfId="63" applyNumberFormat="1" applyFont="1" applyBorder="1" applyAlignment="1">
      <alignment horizontal="center" vertical="center" shrinkToFit="1"/>
      <protection/>
    </xf>
    <xf numFmtId="193" fontId="76" fillId="0" borderId="99" xfId="63" applyNumberFormat="1" applyFont="1" applyBorder="1" applyAlignment="1">
      <alignment horizontal="center" vertical="center" shrinkToFit="1"/>
      <protection/>
    </xf>
    <xf numFmtId="193" fontId="76" fillId="0" borderId="36" xfId="63" applyNumberFormat="1" applyFont="1" applyBorder="1" applyAlignment="1">
      <alignment horizontal="center" vertical="center" shrinkToFit="1"/>
      <protection/>
    </xf>
    <xf numFmtId="193" fontId="76" fillId="0" borderId="100" xfId="63" applyNumberFormat="1" applyFont="1" applyBorder="1" applyAlignment="1">
      <alignment horizontal="center" vertical="center" shrinkToFit="1"/>
      <protection/>
    </xf>
    <xf numFmtId="193" fontId="76" fillId="0" borderId="101" xfId="63" applyNumberFormat="1" applyFont="1" applyBorder="1" applyAlignment="1">
      <alignment horizontal="center" vertical="center" shrinkToFit="1"/>
      <protection/>
    </xf>
    <xf numFmtId="193" fontId="76" fillId="0" borderId="51" xfId="63" applyNumberFormat="1" applyFont="1" applyBorder="1" applyAlignment="1">
      <alignment horizontal="center" vertical="center" shrinkToFit="1"/>
      <protection/>
    </xf>
    <xf numFmtId="2" fontId="76" fillId="0" borderId="98" xfId="63" applyNumberFormat="1" applyFont="1" applyBorder="1" applyAlignment="1">
      <alignment horizontal="center" vertical="center" shrinkToFit="1"/>
      <protection/>
    </xf>
    <xf numFmtId="2" fontId="76" fillId="0" borderId="99" xfId="63" applyNumberFormat="1" applyFont="1" applyBorder="1" applyAlignment="1">
      <alignment horizontal="center" vertical="center" shrinkToFit="1"/>
      <protection/>
    </xf>
    <xf numFmtId="2" fontId="76" fillId="0" borderId="36" xfId="63" applyNumberFormat="1" applyFont="1" applyBorder="1" applyAlignment="1">
      <alignment horizontal="center" vertical="center" shrinkToFit="1"/>
      <protection/>
    </xf>
    <xf numFmtId="207" fontId="76" fillId="0" borderId="100" xfId="63" applyNumberFormat="1" applyFont="1" applyBorder="1" applyAlignment="1">
      <alignment horizontal="center" vertical="center" shrinkToFit="1"/>
      <protection/>
    </xf>
    <xf numFmtId="207" fontId="76" fillId="0" borderId="101" xfId="63" applyNumberFormat="1" applyFont="1" applyBorder="1" applyAlignment="1">
      <alignment horizontal="center" vertical="center" shrinkToFit="1"/>
      <protection/>
    </xf>
    <xf numFmtId="207" fontId="76" fillId="0" borderId="51" xfId="63" applyNumberFormat="1" applyFont="1" applyBorder="1" applyAlignment="1">
      <alignment horizontal="center" vertical="center" shrinkToFit="1"/>
      <protection/>
    </xf>
    <xf numFmtId="38" fontId="76" fillId="0" borderId="10" xfId="49" applyFont="1" applyBorder="1" applyAlignment="1">
      <alignment horizontal="right" vertical="center" shrinkToFit="1"/>
    </xf>
    <xf numFmtId="0" fontId="76" fillId="0" borderId="40" xfId="63" applyFont="1" applyBorder="1" applyAlignment="1">
      <alignment horizontal="center" vertical="center" shrinkToFit="1"/>
      <protection/>
    </xf>
    <xf numFmtId="0" fontId="76" fillId="0" borderId="15" xfId="63" applyFont="1" applyBorder="1" applyAlignment="1">
      <alignment horizontal="center" vertical="center" shrinkToFit="1"/>
      <protection/>
    </xf>
    <xf numFmtId="38" fontId="76" fillId="0" borderId="40" xfId="49" applyFont="1" applyBorder="1" applyAlignment="1">
      <alignment horizontal="right" vertical="center" shrinkToFit="1"/>
    </xf>
    <xf numFmtId="38" fontId="76" fillId="0" borderId="15" xfId="49" applyFont="1" applyBorder="1" applyAlignment="1">
      <alignment horizontal="right" vertical="center" shrinkToFit="1"/>
    </xf>
    <xf numFmtId="0" fontId="78" fillId="0" borderId="0" xfId="63" applyFont="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貸与品借用（返納）書" xfId="61"/>
    <cellStyle name="標準_012支給品受領書" xfId="62"/>
    <cellStyle name="標準_04-3 単品スライドフロー・算定表V3" xfId="63"/>
    <cellStyle name="標準_様式３-2,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12</xdr:col>
      <xdr:colOff>0</xdr:colOff>
      <xdr:row>26</xdr:row>
      <xdr:rowOff>0</xdr:rowOff>
    </xdr:to>
    <xdr:sp>
      <xdr:nvSpPr>
        <xdr:cNvPr id="1" name="AutoShape 1"/>
        <xdr:cNvSpPr>
          <a:spLocks/>
        </xdr:cNvSpPr>
      </xdr:nvSpPr>
      <xdr:spPr>
        <a:xfrm>
          <a:off x="9791700" y="3848100"/>
          <a:ext cx="0" cy="2000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9525</xdr:rowOff>
    </xdr:from>
    <xdr:to>
      <xdr:col>12</xdr:col>
      <xdr:colOff>0</xdr:colOff>
      <xdr:row>30</xdr:row>
      <xdr:rowOff>238125</xdr:rowOff>
    </xdr:to>
    <xdr:sp>
      <xdr:nvSpPr>
        <xdr:cNvPr id="2" name="AutoShape 2"/>
        <xdr:cNvSpPr>
          <a:spLocks/>
        </xdr:cNvSpPr>
      </xdr:nvSpPr>
      <xdr:spPr>
        <a:xfrm>
          <a:off x="9791700" y="6524625"/>
          <a:ext cx="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31</xdr:row>
      <xdr:rowOff>0</xdr:rowOff>
    </xdr:from>
    <xdr:ext cx="76200" cy="209550"/>
    <xdr:sp fLocksText="0">
      <xdr:nvSpPr>
        <xdr:cNvPr id="1" name="Text Box 1"/>
        <xdr:cNvSpPr txBox="1">
          <a:spLocks noChangeArrowheads="1"/>
        </xdr:cNvSpPr>
      </xdr:nvSpPr>
      <xdr:spPr>
        <a:xfrm>
          <a:off x="5095875" y="1268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32</xdr:row>
      <xdr:rowOff>0</xdr:rowOff>
    </xdr:from>
    <xdr:ext cx="76200" cy="209550"/>
    <xdr:sp fLocksText="0">
      <xdr:nvSpPr>
        <xdr:cNvPr id="2" name="Text Box 2"/>
        <xdr:cNvSpPr txBox="1">
          <a:spLocks noChangeArrowheads="1"/>
        </xdr:cNvSpPr>
      </xdr:nvSpPr>
      <xdr:spPr>
        <a:xfrm>
          <a:off x="5095875"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33</xdr:row>
      <xdr:rowOff>0</xdr:rowOff>
    </xdr:from>
    <xdr:ext cx="76200" cy="209550"/>
    <xdr:sp fLocksText="0">
      <xdr:nvSpPr>
        <xdr:cNvPr id="3" name="Text Box 3"/>
        <xdr:cNvSpPr txBox="1">
          <a:spLocks noChangeArrowheads="1"/>
        </xdr:cNvSpPr>
      </xdr:nvSpPr>
      <xdr:spPr>
        <a:xfrm>
          <a:off x="5095875" y="1344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34</xdr:row>
      <xdr:rowOff>0</xdr:rowOff>
    </xdr:from>
    <xdr:ext cx="76200" cy="209550"/>
    <xdr:sp fLocksText="0">
      <xdr:nvSpPr>
        <xdr:cNvPr id="4" name="Text Box 4"/>
        <xdr:cNvSpPr txBox="1">
          <a:spLocks noChangeArrowheads="1"/>
        </xdr:cNvSpPr>
      </xdr:nvSpPr>
      <xdr:spPr>
        <a:xfrm>
          <a:off x="5095875" y="1383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31</xdr:row>
      <xdr:rowOff>0</xdr:rowOff>
    </xdr:from>
    <xdr:ext cx="76200" cy="209550"/>
    <xdr:sp fLocksText="0">
      <xdr:nvSpPr>
        <xdr:cNvPr id="1" name="Text Box 1"/>
        <xdr:cNvSpPr txBox="1">
          <a:spLocks noChangeArrowheads="1"/>
        </xdr:cNvSpPr>
      </xdr:nvSpPr>
      <xdr:spPr>
        <a:xfrm>
          <a:off x="5095875" y="1268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32</xdr:row>
      <xdr:rowOff>0</xdr:rowOff>
    </xdr:from>
    <xdr:ext cx="76200" cy="209550"/>
    <xdr:sp fLocksText="0">
      <xdr:nvSpPr>
        <xdr:cNvPr id="2" name="Text Box 2"/>
        <xdr:cNvSpPr txBox="1">
          <a:spLocks noChangeArrowheads="1"/>
        </xdr:cNvSpPr>
      </xdr:nvSpPr>
      <xdr:spPr>
        <a:xfrm>
          <a:off x="5095875"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33</xdr:row>
      <xdr:rowOff>0</xdr:rowOff>
    </xdr:from>
    <xdr:ext cx="76200" cy="209550"/>
    <xdr:sp fLocksText="0">
      <xdr:nvSpPr>
        <xdr:cNvPr id="3" name="Text Box 3"/>
        <xdr:cNvSpPr txBox="1">
          <a:spLocks noChangeArrowheads="1"/>
        </xdr:cNvSpPr>
      </xdr:nvSpPr>
      <xdr:spPr>
        <a:xfrm>
          <a:off x="5095875" y="1344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34</xdr:row>
      <xdr:rowOff>0</xdr:rowOff>
    </xdr:from>
    <xdr:ext cx="76200" cy="209550"/>
    <xdr:sp fLocksText="0">
      <xdr:nvSpPr>
        <xdr:cNvPr id="4" name="Text Box 4"/>
        <xdr:cNvSpPr txBox="1">
          <a:spLocks noChangeArrowheads="1"/>
        </xdr:cNvSpPr>
      </xdr:nvSpPr>
      <xdr:spPr>
        <a:xfrm>
          <a:off x="5095875" y="1383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view="pageBreakPreview" zoomScaleSheetLayoutView="100" zoomScalePageLayoutView="0" workbookViewId="0" topLeftCell="A1">
      <selection activeCell="H12" sqref="H12"/>
    </sheetView>
  </sheetViews>
  <sheetFormatPr defaultColWidth="9.00390625" defaultRowHeight="13.5"/>
  <cols>
    <col min="1" max="1" width="9.875" style="1" customWidth="1"/>
    <col min="2" max="2" width="8.00390625" style="1" customWidth="1"/>
    <col min="3" max="3" width="4.875" style="1" customWidth="1"/>
    <col min="4" max="4" width="8.625" style="1" customWidth="1"/>
    <col min="5" max="7" width="10.625" style="1" customWidth="1"/>
    <col min="8" max="8" width="12.00390625" style="1" customWidth="1"/>
    <col min="9" max="10" width="10.625" style="1" customWidth="1"/>
    <col min="11" max="11" width="13.125" style="1" customWidth="1"/>
    <col min="12" max="12" width="0" style="1" hidden="1" customWidth="1"/>
    <col min="13" max="16384" width="9.00390625" style="1" customWidth="1"/>
  </cols>
  <sheetData>
    <row r="1" spans="1:11" ht="13.5">
      <c r="A1" s="1" t="s">
        <v>0</v>
      </c>
      <c r="K1" s="1" t="s">
        <v>1</v>
      </c>
    </row>
    <row r="2" spans="9:11" ht="13.5">
      <c r="I2" s="239" t="s">
        <v>285</v>
      </c>
      <c r="J2" s="239"/>
      <c r="K2" s="239"/>
    </row>
    <row r="4" spans="1:11" ht="18.75">
      <c r="A4" s="240" t="s">
        <v>2</v>
      </c>
      <c r="B4" s="240"/>
      <c r="C4" s="240"/>
      <c r="D4" s="240"/>
      <c r="E4" s="240"/>
      <c r="F4" s="240"/>
      <c r="G4" s="240"/>
      <c r="H4" s="240"/>
      <c r="I4" s="240"/>
      <c r="J4" s="240"/>
      <c r="K4" s="240"/>
    </row>
    <row r="6" ht="13.5">
      <c r="A6" s="196" t="s">
        <v>293</v>
      </c>
    </row>
    <row r="7" spans="1:3" ht="13.5">
      <c r="A7" s="241" t="s">
        <v>163</v>
      </c>
      <c r="B7" s="241"/>
      <c r="C7" s="1" t="s">
        <v>164</v>
      </c>
    </row>
    <row r="9" spans="8:11" ht="13.5">
      <c r="H9" s="89" t="s">
        <v>294</v>
      </c>
      <c r="I9" s="3"/>
      <c r="J9" s="3"/>
      <c r="K9" s="90"/>
    </row>
    <row r="10" spans="8:11" ht="14.25" customHeight="1">
      <c r="H10" s="104" t="s">
        <v>3</v>
      </c>
      <c r="I10" s="4"/>
      <c r="J10" s="4"/>
      <c r="K10" s="91"/>
    </row>
    <row r="11" spans="8:11" ht="13.5">
      <c r="H11" s="89" t="s">
        <v>4</v>
      </c>
      <c r="I11" s="3"/>
      <c r="J11" s="3"/>
      <c r="K11" s="91"/>
    </row>
    <row r="12" ht="14.25" customHeight="1"/>
    <row r="13" spans="1:11" ht="28.5" customHeight="1">
      <c r="A13" s="242" t="s">
        <v>291</v>
      </c>
      <c r="B13" s="242"/>
      <c r="C13" s="242"/>
      <c r="D13" s="242"/>
      <c r="E13" s="242"/>
      <c r="F13" s="242"/>
      <c r="G13" s="242"/>
      <c r="H13" s="242"/>
      <c r="I13" s="242"/>
      <c r="J13" s="242"/>
      <c r="K13" s="242"/>
    </row>
    <row r="14" spans="2:11" s="5" customFormat="1" ht="13.5">
      <c r="B14" s="88" t="s">
        <v>5</v>
      </c>
      <c r="C14" s="6"/>
      <c r="D14" s="6"/>
      <c r="E14" s="6"/>
      <c r="F14" s="6"/>
      <c r="G14" s="6"/>
      <c r="H14" s="6"/>
      <c r="I14" s="6"/>
      <c r="J14" s="6"/>
      <c r="K14" s="6"/>
    </row>
    <row r="15" spans="1:11" ht="13.5">
      <c r="A15" s="7" t="s">
        <v>6</v>
      </c>
      <c r="B15" s="7"/>
      <c r="C15" s="7"/>
      <c r="D15" s="7"/>
      <c r="E15" s="7"/>
      <c r="F15" s="7"/>
      <c r="G15" s="7"/>
      <c r="H15" s="7"/>
      <c r="I15" s="7"/>
      <c r="J15" s="7"/>
      <c r="K15" s="7"/>
    </row>
    <row r="16" ht="6.75" customHeight="1"/>
    <row r="17" spans="1:11" ht="15" customHeight="1">
      <c r="A17" s="235" t="s">
        <v>7</v>
      </c>
      <c r="B17" s="237" t="s">
        <v>8</v>
      </c>
      <c r="C17" s="237" t="s">
        <v>9</v>
      </c>
      <c r="D17" s="233" t="s">
        <v>10</v>
      </c>
      <c r="E17" s="230" t="s">
        <v>11</v>
      </c>
      <c r="F17" s="232" t="s">
        <v>12</v>
      </c>
      <c r="G17" s="233" t="s">
        <v>13</v>
      </c>
      <c r="H17" s="233" t="s">
        <v>14</v>
      </c>
      <c r="I17" s="232" t="s">
        <v>15</v>
      </c>
      <c r="J17" s="232" t="s">
        <v>16</v>
      </c>
      <c r="K17" s="237" t="s">
        <v>17</v>
      </c>
    </row>
    <row r="18" spans="1:11" ht="15" customHeight="1" thickBot="1">
      <c r="A18" s="236"/>
      <c r="B18" s="238"/>
      <c r="C18" s="238"/>
      <c r="D18" s="234"/>
      <c r="E18" s="231"/>
      <c r="F18" s="231"/>
      <c r="G18" s="234"/>
      <c r="H18" s="234"/>
      <c r="I18" s="243"/>
      <c r="J18" s="243"/>
      <c r="K18" s="238"/>
    </row>
    <row r="19" spans="1:11" ht="18" customHeight="1" thickTop="1">
      <c r="A19" s="8" t="s">
        <v>18</v>
      </c>
      <c r="B19" s="8"/>
      <c r="C19" s="8"/>
      <c r="D19" s="8"/>
      <c r="E19" s="8"/>
      <c r="F19" s="8"/>
      <c r="G19" s="8"/>
      <c r="H19" s="8"/>
      <c r="I19" s="8"/>
      <c r="J19" s="8"/>
      <c r="K19" s="8"/>
    </row>
    <row r="20" spans="1:12" ht="18" customHeight="1">
      <c r="A20" s="9" t="s">
        <v>19</v>
      </c>
      <c r="B20" s="9" t="s">
        <v>20</v>
      </c>
      <c r="C20" s="9" t="s">
        <v>21</v>
      </c>
      <c r="D20" s="92">
        <v>100</v>
      </c>
      <c r="E20" s="92">
        <v>10000</v>
      </c>
      <c r="F20" s="92">
        <f>D20*E20</f>
        <v>1000000</v>
      </c>
      <c r="G20" s="92">
        <v>11000</v>
      </c>
      <c r="H20" s="92">
        <f>D20*G20</f>
        <v>1100000</v>
      </c>
      <c r="I20" s="93" t="s">
        <v>286</v>
      </c>
      <c r="J20" s="92">
        <f>H20-F20</f>
        <v>100000</v>
      </c>
      <c r="K20" s="11"/>
      <c r="L20" s="12"/>
    </row>
    <row r="21" spans="1:12" ht="18" customHeight="1">
      <c r="A21" s="9" t="s">
        <v>19</v>
      </c>
      <c r="B21" s="9" t="s">
        <v>20</v>
      </c>
      <c r="C21" s="9" t="s">
        <v>21</v>
      </c>
      <c r="D21" s="92">
        <v>100</v>
      </c>
      <c r="E21" s="92">
        <v>10000</v>
      </c>
      <c r="F21" s="92">
        <f>D21*E21</f>
        <v>1000000</v>
      </c>
      <c r="G21" s="92">
        <v>12000</v>
      </c>
      <c r="H21" s="92">
        <f>D21*G21</f>
        <v>1200000</v>
      </c>
      <c r="I21" s="93" t="s">
        <v>286</v>
      </c>
      <c r="J21" s="92">
        <f>H21-F21</f>
        <v>200000</v>
      </c>
      <c r="K21" s="11"/>
      <c r="L21" s="12"/>
    </row>
    <row r="22" spans="1:11" ht="18" customHeight="1">
      <c r="A22" s="8"/>
      <c r="B22" s="8"/>
      <c r="C22" s="8"/>
      <c r="D22" s="92">
        <f>SUM(D20:D21)</f>
        <v>200</v>
      </c>
      <c r="E22" s="92"/>
      <c r="F22" s="92">
        <f>SUM(F20:F21)</f>
        <v>2000000</v>
      </c>
      <c r="G22" s="92"/>
      <c r="H22" s="92">
        <f>SUM(H20:H21)</f>
        <v>2300000</v>
      </c>
      <c r="I22" s="94"/>
      <c r="J22" s="92">
        <f>SUM(J20:J21)</f>
        <v>300000</v>
      </c>
      <c r="K22" s="13" t="s">
        <v>287</v>
      </c>
    </row>
    <row r="23" spans="1:11" ht="18" customHeight="1">
      <c r="A23" s="14"/>
      <c r="B23" s="14"/>
      <c r="C23" s="14"/>
      <c r="D23" s="92"/>
      <c r="E23" s="92"/>
      <c r="F23" s="92"/>
      <c r="G23" s="92"/>
      <c r="H23" s="92"/>
      <c r="I23" s="95"/>
      <c r="J23" s="92"/>
      <c r="K23" s="13"/>
    </row>
    <row r="24" spans="1:12" ht="18" customHeight="1">
      <c r="A24" s="9" t="s">
        <v>19</v>
      </c>
      <c r="B24" s="9" t="s">
        <v>20</v>
      </c>
      <c r="C24" s="9" t="s">
        <v>21</v>
      </c>
      <c r="D24" s="92">
        <v>100</v>
      </c>
      <c r="E24" s="92">
        <v>10000</v>
      </c>
      <c r="F24" s="92">
        <f>D24*E24</f>
        <v>1000000</v>
      </c>
      <c r="G24" s="92">
        <v>11000</v>
      </c>
      <c r="H24" s="92">
        <f>D24*G24</f>
        <v>1100000</v>
      </c>
      <c r="I24" s="93" t="s">
        <v>288</v>
      </c>
      <c r="J24" s="92">
        <f>H24-F24</f>
        <v>100000</v>
      </c>
      <c r="K24" s="13"/>
      <c r="L24" s="12"/>
    </row>
    <row r="25" spans="1:12" ht="18" customHeight="1">
      <c r="A25" s="9" t="s">
        <v>19</v>
      </c>
      <c r="B25" s="9" t="s">
        <v>20</v>
      </c>
      <c r="C25" s="9" t="s">
        <v>21</v>
      </c>
      <c r="D25" s="92">
        <v>100</v>
      </c>
      <c r="E25" s="92">
        <v>10000</v>
      </c>
      <c r="F25" s="92">
        <f>D25*E25</f>
        <v>1000000</v>
      </c>
      <c r="G25" s="92">
        <v>12000</v>
      </c>
      <c r="H25" s="92">
        <f>D25*G25</f>
        <v>1200000</v>
      </c>
      <c r="I25" s="93" t="s">
        <v>288</v>
      </c>
      <c r="J25" s="92">
        <f>H25-F25</f>
        <v>200000</v>
      </c>
      <c r="K25" s="13"/>
      <c r="L25" s="12"/>
    </row>
    <row r="26" spans="1:11" ht="18" customHeight="1">
      <c r="A26" s="8"/>
      <c r="B26" s="8"/>
      <c r="C26" s="8"/>
      <c r="D26" s="92">
        <f>SUM(D24:D25)</f>
        <v>200</v>
      </c>
      <c r="E26" s="92"/>
      <c r="F26" s="92">
        <f>SUM(F24:F25)</f>
        <v>2000000</v>
      </c>
      <c r="G26" s="92"/>
      <c r="H26" s="92">
        <f>SUM(H24:H25)</f>
        <v>2300000</v>
      </c>
      <c r="I26" s="94"/>
      <c r="J26" s="92">
        <f>SUM(J24:J25)</f>
        <v>300000</v>
      </c>
      <c r="K26" s="13" t="s">
        <v>289</v>
      </c>
    </row>
    <row r="27" spans="1:11" ht="18" customHeight="1">
      <c r="A27" s="14"/>
      <c r="B27" s="14"/>
      <c r="C27" s="14"/>
      <c r="D27" s="92"/>
      <c r="E27" s="92"/>
      <c r="F27" s="92"/>
      <c r="G27" s="92"/>
      <c r="H27" s="92"/>
      <c r="I27" s="95"/>
      <c r="J27" s="92"/>
      <c r="K27" s="13"/>
    </row>
    <row r="28" spans="1:12" ht="18" customHeight="1">
      <c r="A28" s="9" t="s">
        <v>27</v>
      </c>
      <c r="B28" s="9" t="s">
        <v>28</v>
      </c>
      <c r="C28" s="9" t="s">
        <v>29</v>
      </c>
      <c r="D28" s="92">
        <f>SUM(D26,D22)</f>
        <v>400</v>
      </c>
      <c r="E28" s="92"/>
      <c r="F28" s="92">
        <f>SUM(F26,F22)</f>
        <v>4000000</v>
      </c>
      <c r="G28" s="92"/>
      <c r="H28" s="92">
        <f>SUM(H26,H22)</f>
        <v>4600000</v>
      </c>
      <c r="I28" s="93" t="s">
        <v>167</v>
      </c>
      <c r="J28" s="92">
        <f>SUM(J26,J22)</f>
        <v>600000</v>
      </c>
      <c r="K28" s="13" t="s">
        <v>32</v>
      </c>
      <c r="L28" s="12"/>
    </row>
    <row r="29" spans="1:11" ht="18" customHeight="1">
      <c r="A29" s="14"/>
      <c r="B29" s="14"/>
      <c r="C29" s="14"/>
      <c r="D29" s="92"/>
      <c r="E29" s="92"/>
      <c r="F29" s="92"/>
      <c r="G29" s="92"/>
      <c r="H29" s="92"/>
      <c r="I29" s="95"/>
      <c r="J29" s="92"/>
      <c r="K29" s="13"/>
    </row>
    <row r="30" spans="1:11" ht="18" customHeight="1">
      <c r="A30" s="225" t="s">
        <v>33</v>
      </c>
      <c r="B30" s="229"/>
      <c r="C30" s="226"/>
      <c r="D30" s="92">
        <f>SUM(D28)</f>
        <v>400</v>
      </c>
      <c r="E30" s="92"/>
      <c r="F30" s="92">
        <f>SUM(F28)</f>
        <v>4000000</v>
      </c>
      <c r="G30" s="92"/>
      <c r="H30" s="92">
        <f>SUM(H28)</f>
        <v>4600000</v>
      </c>
      <c r="I30" s="95"/>
      <c r="J30" s="92">
        <f>SUM(J28)</f>
        <v>600000</v>
      </c>
      <c r="K30" s="13"/>
    </row>
    <row r="31" spans="1:11" ht="18" customHeight="1">
      <c r="A31" s="14"/>
      <c r="B31" s="14"/>
      <c r="C31" s="14"/>
      <c r="D31" s="92"/>
      <c r="E31" s="92"/>
      <c r="F31" s="92"/>
      <c r="G31" s="92"/>
      <c r="H31" s="92"/>
      <c r="I31" s="95"/>
      <c r="J31" s="92"/>
      <c r="K31" s="13"/>
    </row>
    <row r="32" spans="1:12" ht="18" customHeight="1">
      <c r="A32" s="9" t="s">
        <v>35</v>
      </c>
      <c r="B32" s="9" t="s">
        <v>20</v>
      </c>
      <c r="C32" s="9" t="s">
        <v>36</v>
      </c>
      <c r="D32" s="92">
        <v>100</v>
      </c>
      <c r="E32" s="92">
        <v>10000</v>
      </c>
      <c r="F32" s="92">
        <f>D32*E32</f>
        <v>1000000</v>
      </c>
      <c r="G32" s="92">
        <v>11000</v>
      </c>
      <c r="H32" s="92">
        <f>D32*G32</f>
        <v>1100000</v>
      </c>
      <c r="I32" s="93" t="s">
        <v>288</v>
      </c>
      <c r="J32" s="92">
        <f>H32-F32</f>
        <v>100000</v>
      </c>
      <c r="K32" s="13"/>
      <c r="L32" s="12"/>
    </row>
    <row r="33" spans="1:12" ht="18" customHeight="1">
      <c r="A33" s="9" t="s">
        <v>35</v>
      </c>
      <c r="B33" s="9" t="s">
        <v>20</v>
      </c>
      <c r="C33" s="9" t="s">
        <v>36</v>
      </c>
      <c r="D33" s="92">
        <v>100</v>
      </c>
      <c r="E33" s="92">
        <v>10000</v>
      </c>
      <c r="F33" s="92">
        <f>D33*E33</f>
        <v>1000000</v>
      </c>
      <c r="G33" s="92">
        <v>12000</v>
      </c>
      <c r="H33" s="92">
        <f>D33*G33</f>
        <v>1200000</v>
      </c>
      <c r="I33" s="93" t="s">
        <v>288</v>
      </c>
      <c r="J33" s="92">
        <f>H33-F33</f>
        <v>200000</v>
      </c>
      <c r="K33" s="13"/>
      <c r="L33" s="12"/>
    </row>
    <row r="34" spans="1:11" ht="18" customHeight="1">
      <c r="A34" s="8"/>
      <c r="B34" s="8"/>
      <c r="C34" s="8"/>
      <c r="D34" s="92">
        <f>SUM(D32:D33)</f>
        <v>200</v>
      </c>
      <c r="E34" s="92"/>
      <c r="F34" s="92">
        <f>SUM(F32:F33)</f>
        <v>2000000</v>
      </c>
      <c r="G34" s="92"/>
      <c r="H34" s="92">
        <f>SUM(H32:H33)</f>
        <v>2300000</v>
      </c>
      <c r="I34" s="94"/>
      <c r="J34" s="92">
        <f>SUM(J32:J33)</f>
        <v>300000</v>
      </c>
      <c r="K34" s="13" t="s">
        <v>289</v>
      </c>
    </row>
    <row r="35" spans="1:11" ht="18" customHeight="1">
      <c r="A35" s="8"/>
      <c r="B35" s="8"/>
      <c r="C35" s="8"/>
      <c r="D35" s="92"/>
      <c r="E35" s="92"/>
      <c r="F35" s="92"/>
      <c r="G35" s="92"/>
      <c r="H35" s="92"/>
      <c r="I35" s="94"/>
      <c r="J35" s="92"/>
      <c r="K35" s="13"/>
    </row>
    <row r="36" spans="1:12" ht="18" customHeight="1">
      <c r="A36" s="9" t="s">
        <v>39</v>
      </c>
      <c r="B36" s="9" t="s">
        <v>28</v>
      </c>
      <c r="C36" s="9" t="s">
        <v>40</v>
      </c>
      <c r="D36" s="92">
        <f>SUM(D34)</f>
        <v>200</v>
      </c>
      <c r="E36" s="92"/>
      <c r="F36" s="92">
        <f>SUM(F34)</f>
        <v>2000000</v>
      </c>
      <c r="G36" s="92"/>
      <c r="H36" s="92">
        <f>SUM(H34)</f>
        <v>2300000</v>
      </c>
      <c r="I36" s="93" t="s">
        <v>167</v>
      </c>
      <c r="J36" s="92">
        <f>SUM(J34)</f>
        <v>300000</v>
      </c>
      <c r="K36" s="13" t="s">
        <v>42</v>
      </c>
      <c r="L36" s="12"/>
    </row>
    <row r="37" spans="1:11" ht="18" customHeight="1">
      <c r="A37" s="8"/>
      <c r="B37" s="8"/>
      <c r="C37" s="8"/>
      <c r="D37" s="92"/>
      <c r="E37" s="92"/>
      <c r="F37" s="92"/>
      <c r="G37" s="92"/>
      <c r="H37" s="92"/>
      <c r="I37" s="94"/>
      <c r="J37" s="92"/>
      <c r="K37" s="13"/>
    </row>
    <row r="38" spans="1:11" ht="18" customHeight="1">
      <c r="A38" s="8"/>
      <c r="B38" s="8"/>
      <c r="C38" s="8"/>
      <c r="D38" s="96"/>
      <c r="E38" s="96"/>
      <c r="F38" s="96"/>
      <c r="G38" s="96"/>
      <c r="H38" s="96"/>
      <c r="I38" s="94"/>
      <c r="J38" s="96"/>
      <c r="K38" s="16"/>
    </row>
    <row r="39" spans="1:12" ht="18" customHeight="1">
      <c r="A39" s="9" t="s">
        <v>43</v>
      </c>
      <c r="B39" s="9" t="s">
        <v>20</v>
      </c>
      <c r="C39" s="9" t="s">
        <v>36</v>
      </c>
      <c r="D39" s="92">
        <v>100</v>
      </c>
      <c r="E39" s="92">
        <v>10000</v>
      </c>
      <c r="F39" s="92">
        <f>D39*E39</f>
        <v>1000000</v>
      </c>
      <c r="G39" s="92">
        <v>11000</v>
      </c>
      <c r="H39" s="92">
        <f>D39*G39</f>
        <v>1100000</v>
      </c>
      <c r="I39" s="93" t="s">
        <v>288</v>
      </c>
      <c r="J39" s="92">
        <f>H39-F39</f>
        <v>100000</v>
      </c>
      <c r="K39" s="13"/>
      <c r="L39" s="12"/>
    </row>
    <row r="40" spans="1:12" ht="18" customHeight="1">
      <c r="A40" s="9" t="s">
        <v>43</v>
      </c>
      <c r="B40" s="9" t="s">
        <v>20</v>
      </c>
      <c r="C40" s="9" t="s">
        <v>36</v>
      </c>
      <c r="D40" s="92">
        <v>100</v>
      </c>
      <c r="E40" s="92">
        <v>10000</v>
      </c>
      <c r="F40" s="92">
        <f>D40*E40</f>
        <v>1000000</v>
      </c>
      <c r="G40" s="92">
        <v>12000</v>
      </c>
      <c r="H40" s="92">
        <f>D40*G40</f>
        <v>1200000</v>
      </c>
      <c r="I40" s="93" t="s">
        <v>288</v>
      </c>
      <c r="J40" s="92">
        <f>H40-F40</f>
        <v>200000</v>
      </c>
      <c r="K40" s="13"/>
      <c r="L40" s="12"/>
    </row>
    <row r="41" spans="1:11" ht="18" customHeight="1">
      <c r="A41" s="8"/>
      <c r="B41" s="8"/>
      <c r="C41" s="8"/>
      <c r="D41" s="92">
        <f>SUM(D39:D40)</f>
        <v>200</v>
      </c>
      <c r="E41" s="92"/>
      <c r="F41" s="92">
        <f>SUM(F39:F40)</f>
        <v>2000000</v>
      </c>
      <c r="G41" s="92"/>
      <c r="H41" s="92">
        <f>SUM(H39:H40)</f>
        <v>2300000</v>
      </c>
      <c r="I41" s="94"/>
      <c r="J41" s="92">
        <f>SUM(J39:J40)</f>
        <v>300000</v>
      </c>
      <c r="K41" s="13" t="s">
        <v>290</v>
      </c>
    </row>
    <row r="42" spans="1:11" ht="18" customHeight="1">
      <c r="A42" s="8"/>
      <c r="B42" s="8"/>
      <c r="C42" s="8"/>
      <c r="D42" s="92"/>
      <c r="E42" s="92"/>
      <c r="F42" s="92"/>
      <c r="G42" s="92"/>
      <c r="H42" s="92"/>
      <c r="I42" s="94"/>
      <c r="J42" s="92"/>
      <c r="K42" s="16"/>
    </row>
    <row r="43" spans="1:12" ht="18" customHeight="1">
      <c r="A43" s="9" t="s">
        <v>44</v>
      </c>
      <c r="B43" s="9" t="s">
        <v>28</v>
      </c>
      <c r="C43" s="9" t="s">
        <v>40</v>
      </c>
      <c r="D43" s="92">
        <f>SUM(D41)</f>
        <v>200</v>
      </c>
      <c r="E43" s="92"/>
      <c r="F43" s="92">
        <f>SUM(F41)</f>
        <v>2000000</v>
      </c>
      <c r="G43" s="92"/>
      <c r="H43" s="92">
        <f>SUM(H41)</f>
        <v>2300000</v>
      </c>
      <c r="I43" s="93" t="s">
        <v>167</v>
      </c>
      <c r="J43" s="92">
        <f>SUM(J41)</f>
        <v>300000</v>
      </c>
      <c r="K43" s="13" t="s">
        <v>45</v>
      </c>
      <c r="L43" s="12"/>
    </row>
    <row r="44" spans="1:12" ht="18" customHeight="1">
      <c r="A44" s="9"/>
      <c r="B44" s="9"/>
      <c r="C44" s="9"/>
      <c r="D44" s="92"/>
      <c r="E44" s="92"/>
      <c r="F44" s="92"/>
      <c r="G44" s="92"/>
      <c r="H44" s="92"/>
      <c r="I44" s="93"/>
      <c r="J44" s="92"/>
      <c r="K44" s="13"/>
      <c r="L44" s="12"/>
    </row>
    <row r="45" spans="1:12" ht="18" customHeight="1">
      <c r="A45" s="225" t="s">
        <v>46</v>
      </c>
      <c r="B45" s="226"/>
      <c r="C45" s="9"/>
      <c r="D45" s="92">
        <f>SUM(D43,D36)</f>
        <v>400</v>
      </c>
      <c r="E45" s="92"/>
      <c r="F45" s="92">
        <f>SUM(F43,F36)</f>
        <v>4000000</v>
      </c>
      <c r="G45" s="92"/>
      <c r="H45" s="92">
        <f>SUM(H43,H36)</f>
        <v>4600000</v>
      </c>
      <c r="I45" s="95"/>
      <c r="J45" s="92">
        <f>SUM(J43,J36)</f>
        <v>600000</v>
      </c>
      <c r="K45" s="13"/>
      <c r="L45" s="12"/>
    </row>
    <row r="46" spans="1:11" ht="18" customHeight="1" thickBot="1">
      <c r="A46" s="8"/>
      <c r="B46" s="8"/>
      <c r="C46" s="8"/>
      <c r="D46" s="96"/>
      <c r="E46" s="96"/>
      <c r="F46" s="96"/>
      <c r="G46" s="96"/>
      <c r="H46" s="96"/>
      <c r="I46" s="94"/>
      <c r="J46" s="97"/>
      <c r="K46" s="16"/>
    </row>
    <row r="47" spans="1:11" ht="18" customHeight="1" thickBot="1">
      <c r="A47" s="225" t="s">
        <v>48</v>
      </c>
      <c r="B47" s="226"/>
      <c r="C47" s="14"/>
      <c r="D47" s="92"/>
      <c r="E47" s="92"/>
      <c r="F47" s="92"/>
      <c r="G47" s="92"/>
      <c r="H47" s="92"/>
      <c r="I47" s="98"/>
      <c r="J47" s="99">
        <f>SUM(J30,J45)</f>
        <v>1200000</v>
      </c>
      <c r="K47" s="21"/>
    </row>
    <row r="48" spans="1:12" ht="18" customHeight="1" thickBot="1">
      <c r="A48" s="228" t="s">
        <v>49</v>
      </c>
      <c r="B48" s="228"/>
      <c r="C48" s="228"/>
      <c r="D48" s="92"/>
      <c r="E48" s="92"/>
      <c r="F48" s="92"/>
      <c r="G48" s="92"/>
      <c r="H48" s="92"/>
      <c r="I48" s="100" t="s">
        <v>167</v>
      </c>
      <c r="J48" s="99">
        <f>SUM(J47)</f>
        <v>1200000</v>
      </c>
      <c r="K48" s="23"/>
      <c r="L48" s="12"/>
    </row>
    <row r="49" spans="1:11" ht="13.5">
      <c r="A49" s="24"/>
      <c r="B49" s="24"/>
      <c r="C49" s="24"/>
      <c r="D49" s="24"/>
      <c r="E49" s="24"/>
      <c r="F49" s="24"/>
      <c r="G49" s="24"/>
      <c r="H49" s="24"/>
      <c r="I49" s="24"/>
      <c r="J49" s="24"/>
      <c r="K49" s="24"/>
    </row>
    <row r="50" spans="1:2" ht="13.5">
      <c r="A50" s="25" t="s">
        <v>52</v>
      </c>
      <c r="B50" s="25" t="s">
        <v>50</v>
      </c>
    </row>
    <row r="51" spans="1:11" ht="26.25" customHeight="1">
      <c r="A51" s="227" t="s">
        <v>292</v>
      </c>
      <c r="B51" s="227"/>
      <c r="C51" s="227"/>
      <c r="D51" s="227"/>
      <c r="E51" s="227"/>
      <c r="F51" s="227"/>
      <c r="G51" s="227"/>
      <c r="H51" s="227"/>
      <c r="I51" s="227"/>
      <c r="J51" s="227"/>
      <c r="K51" s="227"/>
    </row>
    <row r="52" spans="1:11" ht="26.25" customHeight="1">
      <c r="A52" s="227" t="s">
        <v>175</v>
      </c>
      <c r="B52" s="227"/>
      <c r="C52" s="227"/>
      <c r="D52" s="227"/>
      <c r="E52" s="227"/>
      <c r="F52" s="227"/>
      <c r="G52" s="227"/>
      <c r="H52" s="227"/>
      <c r="I52" s="227"/>
      <c r="J52" s="227"/>
      <c r="K52" s="227"/>
    </row>
    <row r="53" spans="1:11" ht="13.5">
      <c r="A53" s="227" t="s">
        <v>54</v>
      </c>
      <c r="B53" s="227"/>
      <c r="C53" s="227"/>
      <c r="D53" s="227"/>
      <c r="E53" s="227"/>
      <c r="F53" s="227"/>
      <c r="G53" s="227"/>
      <c r="H53" s="227"/>
      <c r="I53" s="227"/>
      <c r="J53" s="227"/>
      <c r="K53" s="227"/>
    </row>
    <row r="54" ht="13.5">
      <c r="A54" s="1" t="s">
        <v>55</v>
      </c>
    </row>
  </sheetData>
  <sheetProtection/>
  <mergeCells count="22">
    <mergeCell ref="I2:K2"/>
    <mergeCell ref="A4:K4"/>
    <mergeCell ref="A7:B7"/>
    <mergeCell ref="A13:K13"/>
    <mergeCell ref="I17:I18"/>
    <mergeCell ref="J17:J18"/>
    <mergeCell ref="K17:K18"/>
    <mergeCell ref="H17:H18"/>
    <mergeCell ref="A30:C30"/>
    <mergeCell ref="E17:E18"/>
    <mergeCell ref="F17:F18"/>
    <mergeCell ref="G17:G18"/>
    <mergeCell ref="A17:A18"/>
    <mergeCell ref="B17:B18"/>
    <mergeCell ref="C17:C18"/>
    <mergeCell ref="D17:D18"/>
    <mergeCell ref="A45:B45"/>
    <mergeCell ref="A53:K53"/>
    <mergeCell ref="A47:B47"/>
    <mergeCell ref="A48:C48"/>
    <mergeCell ref="A51:K51"/>
    <mergeCell ref="A52:K52"/>
  </mergeCells>
  <printOptions horizontalCentered="1" verticalCentered="1"/>
  <pageMargins left="0.7874015748031497" right="0.3937007874015748" top="0.5905511811023623" bottom="0.5905511811023623" header="0.5118110236220472" footer="0.5118110236220472"/>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AI65"/>
  <sheetViews>
    <sheetView view="pageBreakPreview" zoomScale="85" zoomScaleSheetLayoutView="85" zoomScalePageLayoutView="0" workbookViewId="0" topLeftCell="A1">
      <selection activeCell="AI6" sqref="AI2:AI6"/>
    </sheetView>
  </sheetViews>
  <sheetFormatPr defaultColWidth="9.00390625" defaultRowHeight="17.25" customHeight="1"/>
  <cols>
    <col min="1" max="1" width="1.00390625" style="146" customWidth="1"/>
    <col min="2" max="2" width="15.375" style="146" customWidth="1"/>
    <col min="3" max="4" width="10.50390625" style="146" customWidth="1"/>
    <col min="5" max="5" width="5.375" style="146" customWidth="1"/>
    <col min="6" max="6" width="23.00390625" style="146" customWidth="1"/>
    <col min="7" max="7" width="4.125" style="146" customWidth="1"/>
    <col min="8" max="8" width="9.50390625" style="146" customWidth="1"/>
    <col min="9" max="32" width="4.50390625" style="146" customWidth="1"/>
    <col min="33" max="33" width="10.125" style="146" customWidth="1"/>
    <col min="34" max="16384" width="9.00390625" style="146" customWidth="1"/>
  </cols>
  <sheetData>
    <row r="1" ht="17.25" customHeight="1">
      <c r="AG1" s="212" t="s">
        <v>331</v>
      </c>
    </row>
    <row r="2" spans="2:35" ht="17.25" customHeight="1">
      <c r="B2" s="484" t="s">
        <v>281</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I2" s="146" t="s">
        <v>138</v>
      </c>
    </row>
    <row r="3" spans="2:35" ht="16.5" customHeight="1">
      <c r="B3" s="147" t="s">
        <v>139</v>
      </c>
      <c r="C3" s="485" t="s">
        <v>332</v>
      </c>
      <c r="D3" s="526"/>
      <c r="E3" s="526"/>
      <c r="F3" s="526"/>
      <c r="G3" s="526"/>
      <c r="H3" s="527"/>
      <c r="I3" s="485" t="s">
        <v>363</v>
      </c>
      <c r="J3" s="486"/>
      <c r="K3" s="486"/>
      <c r="L3" s="486"/>
      <c r="M3" s="486"/>
      <c r="N3" s="486"/>
      <c r="O3" s="487"/>
      <c r="P3" s="488" t="s">
        <v>280</v>
      </c>
      <c r="Q3" s="486"/>
      <c r="R3" s="486"/>
      <c r="S3" s="487"/>
      <c r="T3" s="488" t="s">
        <v>279</v>
      </c>
      <c r="U3" s="486"/>
      <c r="V3" s="486"/>
      <c r="W3" s="487"/>
      <c r="AB3" s="489" t="s">
        <v>293</v>
      </c>
      <c r="AC3" s="490"/>
      <c r="AD3" s="490"/>
      <c r="AE3" s="491" t="s">
        <v>369</v>
      </c>
      <c r="AF3" s="492"/>
      <c r="AG3" s="492"/>
      <c r="AI3" s="146" t="s">
        <v>140</v>
      </c>
    </row>
    <row r="4" spans="2:35" ht="16.5" customHeight="1">
      <c r="B4" s="218" t="s">
        <v>367</v>
      </c>
      <c r="C4" s="495"/>
      <c r="D4" s="487"/>
      <c r="E4" s="488" t="s">
        <v>275</v>
      </c>
      <c r="F4" s="498"/>
      <c r="G4" s="525"/>
      <c r="H4" s="487"/>
      <c r="I4" s="148"/>
      <c r="J4" s="148"/>
      <c r="K4" s="148"/>
      <c r="L4" s="148"/>
      <c r="M4" s="148"/>
      <c r="N4" s="148"/>
      <c r="O4" s="148"/>
      <c r="P4" s="148"/>
      <c r="Q4" s="148"/>
      <c r="R4" s="148"/>
      <c r="S4" s="148"/>
      <c r="T4" s="148"/>
      <c r="U4" s="148"/>
      <c r="V4" s="148"/>
      <c r="W4" s="148"/>
      <c r="AB4" s="489" t="s">
        <v>368</v>
      </c>
      <c r="AC4" s="490"/>
      <c r="AD4" s="490"/>
      <c r="AE4" s="528" t="s">
        <v>370</v>
      </c>
      <c r="AF4" s="492"/>
      <c r="AG4" s="492"/>
      <c r="AI4" s="146" t="s">
        <v>141</v>
      </c>
    </row>
    <row r="5" spans="2:35" ht="16.5" customHeight="1">
      <c r="B5" s="147" t="s">
        <v>142</v>
      </c>
      <c r="C5" s="496"/>
      <c r="D5" s="497"/>
      <c r="E5" s="149"/>
      <c r="F5" s="148"/>
      <c r="L5" s="150"/>
      <c r="M5" s="150"/>
      <c r="N5" s="150"/>
      <c r="O5" s="150"/>
      <c r="P5" s="84"/>
      <c r="S5" s="85"/>
      <c r="T5" s="148"/>
      <c r="U5" s="148"/>
      <c r="V5" s="148"/>
      <c r="W5" s="148"/>
      <c r="AB5" s="490" t="s">
        <v>143</v>
      </c>
      <c r="AC5" s="490"/>
      <c r="AD5" s="490"/>
      <c r="AE5" s="528" t="s">
        <v>371</v>
      </c>
      <c r="AF5" s="492"/>
      <c r="AG5" s="492"/>
      <c r="AI5" s="224" t="s">
        <v>381</v>
      </c>
    </row>
    <row r="6" spans="2:35" ht="16.5" customHeight="1">
      <c r="B6" s="213" t="s">
        <v>333</v>
      </c>
      <c r="C6" s="499"/>
      <c r="D6" s="499"/>
      <c r="E6" s="149"/>
      <c r="F6" s="148"/>
      <c r="I6" s="151"/>
      <c r="J6" s="151"/>
      <c r="K6" s="151"/>
      <c r="L6" s="151"/>
      <c r="M6" s="151"/>
      <c r="P6" s="151"/>
      <c r="S6" s="151"/>
      <c r="T6" s="151"/>
      <c r="U6" s="151"/>
      <c r="V6" s="151"/>
      <c r="W6" s="151"/>
      <c r="X6" s="152"/>
      <c r="Y6" s="152"/>
      <c r="Z6" s="152"/>
      <c r="AA6" s="152"/>
      <c r="AB6" s="152"/>
      <c r="AC6" s="152"/>
      <c r="AD6" s="152"/>
      <c r="AE6" s="152"/>
      <c r="AF6" s="152"/>
      <c r="AI6" s="180" t="s">
        <v>274</v>
      </c>
    </row>
    <row r="7" spans="2:35" ht="16.5" customHeight="1">
      <c r="B7" s="147" t="s">
        <v>144</v>
      </c>
      <c r="C7" s="500" t="e">
        <f>ROUNDDOWN(C6/C5,4)</f>
        <v>#DIV/0!</v>
      </c>
      <c r="D7" s="500"/>
      <c r="E7" s="149"/>
      <c r="F7" s="148"/>
      <c r="G7" s="148"/>
      <c r="H7" s="148"/>
      <c r="I7" s="151"/>
      <c r="J7" s="151"/>
      <c r="K7" s="151"/>
      <c r="L7" s="151"/>
      <c r="M7" s="151"/>
      <c r="N7" s="151"/>
      <c r="O7" s="151"/>
      <c r="P7" s="151"/>
      <c r="S7" s="151"/>
      <c r="T7" s="151"/>
      <c r="U7" s="151"/>
      <c r="V7" s="151"/>
      <c r="AC7" s="152"/>
      <c r="AD7" s="152"/>
      <c r="AE7" s="152"/>
      <c r="AF7" s="153"/>
      <c r="AG7" s="146" t="s">
        <v>145</v>
      </c>
      <c r="AI7" s="180"/>
    </row>
    <row r="8" spans="2:33" ht="16.5" customHeight="1">
      <c r="B8" s="147" t="s">
        <v>277</v>
      </c>
      <c r="C8" s="501"/>
      <c r="D8" s="501"/>
      <c r="E8" s="148"/>
      <c r="F8" s="148"/>
      <c r="G8" s="148"/>
      <c r="H8" s="148"/>
      <c r="I8" s="151"/>
      <c r="J8" s="151"/>
      <c r="K8" s="151"/>
      <c r="L8" s="151"/>
      <c r="M8" s="151"/>
      <c r="N8" s="151"/>
      <c r="O8" s="151"/>
      <c r="P8" s="151"/>
      <c r="S8" s="151"/>
      <c r="T8" s="151"/>
      <c r="U8" s="151"/>
      <c r="V8" s="151"/>
      <c r="AC8" s="152"/>
      <c r="AD8" s="152"/>
      <c r="AE8" s="152"/>
      <c r="AF8" s="154"/>
      <c r="AG8" s="146" t="s">
        <v>146</v>
      </c>
    </row>
    <row r="9" spans="2:32" ht="16.5" customHeight="1">
      <c r="B9" s="147" t="s">
        <v>147</v>
      </c>
      <c r="C9" s="501"/>
      <c r="D9" s="501"/>
      <c r="E9" s="148"/>
      <c r="F9" s="148"/>
      <c r="G9" s="148"/>
      <c r="H9" s="148"/>
      <c r="I9" s="151"/>
      <c r="J9" s="151"/>
      <c r="K9" s="151"/>
      <c r="L9" s="151"/>
      <c r="M9" s="151"/>
      <c r="N9" s="151"/>
      <c r="O9" s="151"/>
      <c r="P9" s="151"/>
      <c r="S9" s="151"/>
      <c r="T9" s="151"/>
      <c r="U9" s="151"/>
      <c r="V9" s="151"/>
      <c r="AE9" s="152"/>
      <c r="AF9" s="152"/>
    </row>
    <row r="10" spans="2:33" ht="16.5" customHeight="1">
      <c r="B10" s="213" t="s">
        <v>366</v>
      </c>
      <c r="C10" s="494">
        <f>C6-C8-C9</f>
        <v>0</v>
      </c>
      <c r="D10" s="494"/>
      <c r="E10" s="148"/>
      <c r="F10" s="148"/>
      <c r="G10" s="148"/>
      <c r="H10" s="148"/>
      <c r="I10" s="151"/>
      <c r="J10" s="151"/>
      <c r="K10" s="151"/>
      <c r="L10" s="151"/>
      <c r="M10" s="151"/>
      <c r="N10" s="151"/>
      <c r="O10" s="151"/>
      <c r="P10" s="151"/>
      <c r="S10" s="151"/>
      <c r="T10" s="151"/>
      <c r="U10" s="151"/>
      <c r="V10" s="151"/>
      <c r="W10" s="151"/>
      <c r="X10" s="152"/>
      <c r="Y10" s="152"/>
      <c r="Z10" s="152"/>
      <c r="AA10" s="152"/>
      <c r="AE10" s="502" t="s">
        <v>148</v>
      </c>
      <c r="AF10" s="502"/>
      <c r="AG10" s="502"/>
    </row>
    <row r="11" spans="2:33" ht="5.25" customHeight="1">
      <c r="B11" s="148"/>
      <c r="C11" s="85"/>
      <c r="D11" s="85"/>
      <c r="E11" s="85"/>
      <c r="F11" s="148"/>
      <c r="G11" s="148"/>
      <c r="H11" s="148"/>
      <c r="I11" s="151"/>
      <c r="J11" s="151"/>
      <c r="K11" s="151"/>
      <c r="L11" s="151"/>
      <c r="M11" s="151"/>
      <c r="N11" s="151"/>
      <c r="O11" s="151"/>
      <c r="P11" s="151"/>
      <c r="Q11" s="151"/>
      <c r="R11" s="151"/>
      <c r="S11" s="151"/>
      <c r="T11" s="151"/>
      <c r="U11" s="151"/>
      <c r="V11" s="151"/>
      <c r="W11" s="151"/>
      <c r="X11" s="152"/>
      <c r="Y11" s="152"/>
      <c r="Z11" s="152"/>
      <c r="AA11" s="152"/>
      <c r="AE11" s="503"/>
      <c r="AF11" s="503"/>
      <c r="AG11" s="503"/>
    </row>
    <row r="12" spans="2:33" ht="16.5" customHeight="1">
      <c r="B12" s="476" t="s">
        <v>365</v>
      </c>
      <c r="C12" s="478" t="s">
        <v>149</v>
      </c>
      <c r="D12" s="480" t="s">
        <v>150</v>
      </c>
      <c r="E12" s="482" t="s">
        <v>151</v>
      </c>
      <c r="F12" s="456"/>
      <c r="G12" s="457"/>
      <c r="H12" s="458"/>
      <c r="I12" s="506" t="s">
        <v>152</v>
      </c>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8"/>
      <c r="AG12" s="504" t="s">
        <v>153</v>
      </c>
    </row>
    <row r="13" spans="2:33" ht="16.5" customHeight="1">
      <c r="B13" s="477"/>
      <c r="C13" s="479"/>
      <c r="D13" s="481"/>
      <c r="E13" s="483"/>
      <c r="F13" s="459"/>
      <c r="G13" s="460"/>
      <c r="H13" s="461"/>
      <c r="I13" s="155">
        <v>1</v>
      </c>
      <c r="J13" s="156" t="s">
        <v>93</v>
      </c>
      <c r="K13" s="157">
        <f>I13+1</f>
        <v>2</v>
      </c>
      <c r="L13" s="156" t="s">
        <v>93</v>
      </c>
      <c r="M13" s="157">
        <f>K13+1</f>
        <v>3</v>
      </c>
      <c r="N13" s="156" t="s">
        <v>93</v>
      </c>
      <c r="O13" s="157">
        <f>M13+1</f>
        <v>4</v>
      </c>
      <c r="P13" s="155" t="s">
        <v>93</v>
      </c>
      <c r="Q13" s="155">
        <f>O13+1</f>
        <v>5</v>
      </c>
      <c r="R13" s="156" t="s">
        <v>93</v>
      </c>
      <c r="S13" s="157">
        <f>Q13+1</f>
        <v>6</v>
      </c>
      <c r="T13" s="156" t="s">
        <v>93</v>
      </c>
      <c r="U13" s="157">
        <f>S13+1</f>
        <v>7</v>
      </c>
      <c r="V13" s="156" t="s">
        <v>93</v>
      </c>
      <c r="W13" s="157">
        <f>U13+1</f>
        <v>8</v>
      </c>
      <c r="X13" s="156" t="s">
        <v>93</v>
      </c>
      <c r="Y13" s="157">
        <f>W13+1</f>
        <v>9</v>
      </c>
      <c r="Z13" s="156" t="s">
        <v>93</v>
      </c>
      <c r="AA13" s="157">
        <f>Y13+1</f>
        <v>10</v>
      </c>
      <c r="AB13" s="156" t="s">
        <v>93</v>
      </c>
      <c r="AC13" s="157">
        <f>AA13+1</f>
        <v>11</v>
      </c>
      <c r="AD13" s="156" t="s">
        <v>93</v>
      </c>
      <c r="AE13" s="157">
        <f>AC13+1</f>
        <v>12</v>
      </c>
      <c r="AF13" s="155" t="s">
        <v>93</v>
      </c>
      <c r="AG13" s="505"/>
    </row>
    <row r="14" spans="2:33" ht="16.5" customHeight="1">
      <c r="B14" s="222"/>
      <c r="C14" s="447"/>
      <c r="D14" s="450"/>
      <c r="E14" s="437"/>
      <c r="F14" s="440" t="s">
        <v>283</v>
      </c>
      <c r="G14" s="191" t="s">
        <v>335</v>
      </c>
      <c r="H14" s="189" t="s">
        <v>266</v>
      </c>
      <c r="I14" s="442"/>
      <c r="J14" s="427"/>
      <c r="K14" s="426"/>
      <c r="L14" s="427"/>
      <c r="M14" s="426"/>
      <c r="N14" s="427"/>
      <c r="O14" s="426"/>
      <c r="P14" s="427"/>
      <c r="Q14" s="426"/>
      <c r="R14" s="427"/>
      <c r="S14" s="426"/>
      <c r="T14" s="427"/>
      <c r="U14" s="426"/>
      <c r="V14" s="427"/>
      <c r="W14" s="426"/>
      <c r="X14" s="427"/>
      <c r="Y14" s="426"/>
      <c r="Z14" s="427"/>
      <c r="AA14" s="426"/>
      <c r="AB14" s="427"/>
      <c r="AC14" s="426"/>
      <c r="AD14" s="427"/>
      <c r="AE14" s="426"/>
      <c r="AF14" s="429"/>
      <c r="AG14" s="193">
        <f>SUM(I14:AF14)</f>
        <v>0</v>
      </c>
    </row>
    <row r="15" spans="2:33" ht="16.5" customHeight="1">
      <c r="B15" s="183"/>
      <c r="C15" s="448"/>
      <c r="D15" s="451"/>
      <c r="E15" s="438"/>
      <c r="F15" s="441"/>
      <c r="G15" s="192" t="s">
        <v>345</v>
      </c>
      <c r="H15" s="190" t="s">
        <v>282</v>
      </c>
      <c r="I15" s="430"/>
      <c r="J15" s="423"/>
      <c r="K15" s="422"/>
      <c r="L15" s="423"/>
      <c r="M15" s="422"/>
      <c r="N15" s="423"/>
      <c r="O15" s="422"/>
      <c r="P15" s="423"/>
      <c r="Q15" s="422"/>
      <c r="R15" s="423"/>
      <c r="S15" s="422"/>
      <c r="T15" s="423"/>
      <c r="U15" s="422"/>
      <c r="V15" s="423"/>
      <c r="W15" s="422"/>
      <c r="X15" s="423"/>
      <c r="Y15" s="422"/>
      <c r="Z15" s="423"/>
      <c r="AA15" s="422"/>
      <c r="AB15" s="423"/>
      <c r="AC15" s="422"/>
      <c r="AD15" s="423"/>
      <c r="AE15" s="422"/>
      <c r="AF15" s="428"/>
      <c r="AG15" s="194">
        <f>SUM(I15:AF15)</f>
        <v>0</v>
      </c>
    </row>
    <row r="16" spans="2:33" ht="16.5" customHeight="1" hidden="1">
      <c r="B16" s="158"/>
      <c r="C16" s="448"/>
      <c r="D16" s="451"/>
      <c r="E16" s="438"/>
      <c r="F16" s="159" t="s">
        <v>154</v>
      </c>
      <c r="G16" s="424"/>
      <c r="H16" s="425"/>
      <c r="I16" s="421"/>
      <c r="J16" s="406"/>
      <c r="K16" s="405"/>
      <c r="L16" s="406"/>
      <c r="M16" s="405"/>
      <c r="N16" s="406"/>
      <c r="O16" s="405"/>
      <c r="P16" s="406"/>
      <c r="Q16" s="405"/>
      <c r="R16" s="406"/>
      <c r="S16" s="405"/>
      <c r="T16" s="406"/>
      <c r="U16" s="405"/>
      <c r="V16" s="406"/>
      <c r="W16" s="405"/>
      <c r="X16" s="406"/>
      <c r="Y16" s="405"/>
      <c r="Z16" s="406"/>
      <c r="AA16" s="405"/>
      <c r="AB16" s="406"/>
      <c r="AC16" s="405"/>
      <c r="AD16" s="406"/>
      <c r="AE16" s="405"/>
      <c r="AF16" s="407"/>
      <c r="AG16" s="160"/>
    </row>
    <row r="17" spans="2:33" ht="16.5" customHeight="1">
      <c r="B17" s="158"/>
      <c r="C17" s="449"/>
      <c r="D17" s="452"/>
      <c r="E17" s="438"/>
      <c r="F17" s="86" t="s">
        <v>155</v>
      </c>
      <c r="G17" s="414" t="s">
        <v>156</v>
      </c>
      <c r="H17" s="415"/>
      <c r="I17" s="416"/>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8"/>
      <c r="AG17" s="161"/>
    </row>
    <row r="18" spans="2:33" ht="16.5" customHeight="1">
      <c r="B18" s="158"/>
      <c r="C18" s="164" t="s">
        <v>157</v>
      </c>
      <c r="D18" s="165"/>
      <c r="E18" s="438"/>
      <c r="F18" s="162" t="s">
        <v>336</v>
      </c>
      <c r="G18" s="419"/>
      <c r="H18" s="420"/>
      <c r="I18" s="421"/>
      <c r="J18" s="406"/>
      <c r="K18" s="405"/>
      <c r="L18" s="406"/>
      <c r="M18" s="405"/>
      <c r="N18" s="406"/>
      <c r="O18" s="405"/>
      <c r="P18" s="406"/>
      <c r="Q18" s="405"/>
      <c r="R18" s="406"/>
      <c r="S18" s="405"/>
      <c r="T18" s="406"/>
      <c r="U18" s="405"/>
      <c r="V18" s="406"/>
      <c r="W18" s="405"/>
      <c r="X18" s="406"/>
      <c r="Y18" s="405"/>
      <c r="Z18" s="406"/>
      <c r="AA18" s="405"/>
      <c r="AB18" s="406"/>
      <c r="AC18" s="405"/>
      <c r="AD18" s="406"/>
      <c r="AE18" s="405"/>
      <c r="AF18" s="407"/>
      <c r="AG18" s="163"/>
    </row>
    <row r="19" spans="2:33" ht="16.5" customHeight="1">
      <c r="B19" s="158"/>
      <c r="C19" s="162" t="s">
        <v>158</v>
      </c>
      <c r="D19" s="166"/>
      <c r="E19" s="438"/>
      <c r="F19" s="162" t="s">
        <v>337</v>
      </c>
      <c r="G19" s="419" t="s">
        <v>338</v>
      </c>
      <c r="H19" s="420"/>
      <c r="I19" s="443" t="e">
        <f>ROUNDDOWN((I18*I14+K18*K14+M18*M14+O18*O14+Q18*Q14+S18*S14+U18*U14+W18*W14+Y18*Y14+AA18*AA14+AC18*AC14+AE18*AE14)/SUM(I14:AF14),0)</f>
        <v>#DIV/0!</v>
      </c>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5"/>
      <c r="AG19" s="163"/>
    </row>
    <row r="20" spans="2:33" ht="16.5" customHeight="1">
      <c r="B20" s="158"/>
      <c r="C20" s="187" t="s">
        <v>159</v>
      </c>
      <c r="D20" s="188"/>
      <c r="E20" s="438"/>
      <c r="F20" s="162" t="s">
        <v>346</v>
      </c>
      <c r="G20" s="446" t="s">
        <v>347</v>
      </c>
      <c r="H20" s="420"/>
      <c r="I20" s="421"/>
      <c r="J20" s="406"/>
      <c r="K20" s="405"/>
      <c r="L20" s="406"/>
      <c r="M20" s="405"/>
      <c r="N20" s="406"/>
      <c r="O20" s="405"/>
      <c r="P20" s="406"/>
      <c r="Q20" s="405"/>
      <c r="R20" s="406"/>
      <c r="S20" s="405"/>
      <c r="T20" s="406"/>
      <c r="U20" s="405"/>
      <c r="V20" s="406"/>
      <c r="W20" s="405"/>
      <c r="X20" s="406"/>
      <c r="Y20" s="405"/>
      <c r="Z20" s="406"/>
      <c r="AA20" s="405"/>
      <c r="AB20" s="406"/>
      <c r="AC20" s="405"/>
      <c r="AD20" s="406"/>
      <c r="AE20" s="405"/>
      <c r="AF20" s="407"/>
      <c r="AG20" s="163"/>
    </row>
    <row r="21" spans="2:33" ht="16.5" customHeight="1">
      <c r="B21" s="158"/>
      <c r="C21" s="185">
        <f>C14-D19-D18</f>
        <v>0</v>
      </c>
      <c r="D21" s="186">
        <f>D14-D19-D18</f>
        <v>0</v>
      </c>
      <c r="E21" s="439"/>
      <c r="F21" s="162" t="s">
        <v>160</v>
      </c>
      <c r="G21" s="411" t="s">
        <v>339</v>
      </c>
      <c r="H21" s="412"/>
      <c r="I21" s="413">
        <f>ROUNDDOWN($I17*I14,0)</f>
        <v>0</v>
      </c>
      <c r="J21" s="398"/>
      <c r="K21" s="396">
        <f>ROUNDDOWN($I17*K14,0)</f>
        <v>0</v>
      </c>
      <c r="L21" s="398"/>
      <c r="M21" s="396">
        <f>ROUNDDOWN($I17*M14,0)</f>
        <v>0</v>
      </c>
      <c r="N21" s="398"/>
      <c r="O21" s="396">
        <f>ROUNDDOWN($I17*O14,0)</f>
        <v>0</v>
      </c>
      <c r="P21" s="398"/>
      <c r="Q21" s="396">
        <f>ROUNDDOWN($I17*Q14,0)</f>
        <v>0</v>
      </c>
      <c r="R21" s="398"/>
      <c r="S21" s="396">
        <f>ROUNDDOWN($I17*S14,0)</f>
        <v>0</v>
      </c>
      <c r="T21" s="398"/>
      <c r="U21" s="396">
        <f>ROUNDDOWN($I17*U14,0)</f>
        <v>0</v>
      </c>
      <c r="V21" s="398"/>
      <c r="W21" s="396">
        <f>ROUNDDOWN($I17*W14,0)</f>
        <v>0</v>
      </c>
      <c r="X21" s="398"/>
      <c r="Y21" s="396">
        <f>ROUNDDOWN($I17*Y14,0)</f>
        <v>0</v>
      </c>
      <c r="Z21" s="398"/>
      <c r="AA21" s="396">
        <f>ROUNDDOWN($I17*AA14,0)</f>
        <v>0</v>
      </c>
      <c r="AB21" s="398"/>
      <c r="AC21" s="396">
        <f>ROUNDDOWN($I17*AC14,0)</f>
        <v>0</v>
      </c>
      <c r="AD21" s="398"/>
      <c r="AE21" s="396">
        <f>ROUNDDOWN($I17*AE14,0)</f>
        <v>0</v>
      </c>
      <c r="AF21" s="397"/>
      <c r="AG21" s="167">
        <f>SUM(I21:AF21)</f>
        <v>0</v>
      </c>
    </row>
    <row r="22" spans="2:33" ht="16.5" customHeight="1">
      <c r="B22" s="158"/>
      <c r="C22" s="408" t="str">
        <f>IF(D21&lt;=C21,"設計数量≧実購入数量","設計数量＜実購入数量")</f>
        <v>設計数量≧実購入数量</v>
      </c>
      <c r="D22" s="409"/>
      <c r="E22" s="410"/>
      <c r="F22" s="162" t="s">
        <v>340</v>
      </c>
      <c r="G22" s="411" t="s">
        <v>341</v>
      </c>
      <c r="H22" s="412"/>
      <c r="I22" s="413">
        <f>IF(I14=0,"",ROUNDDOWN($I19*I14,0))</f>
      </c>
      <c r="J22" s="398"/>
      <c r="K22" s="396">
        <f>IF(K14=0,"",ROUNDDOWN($I19*K14,0))</f>
      </c>
      <c r="L22" s="398"/>
      <c r="M22" s="396">
        <f>IF(M14=0,"",ROUNDDOWN($I19*M14,0))</f>
      </c>
      <c r="N22" s="398"/>
      <c r="O22" s="396">
        <f>IF(O14=0,"",ROUNDDOWN($I19*O14,0))</f>
      </c>
      <c r="P22" s="398"/>
      <c r="Q22" s="396">
        <f>IF(Q14=0,"",ROUNDDOWN($I19*Q14,0))</f>
      </c>
      <c r="R22" s="398"/>
      <c r="S22" s="396">
        <f>IF(S14=0,"",ROUNDDOWN($I19*S14,0))</f>
      </c>
      <c r="T22" s="398"/>
      <c r="U22" s="396">
        <f>IF(U14=0,"",ROUNDDOWN($I19*U14,0))</f>
      </c>
      <c r="V22" s="398"/>
      <c r="W22" s="396">
        <f>IF(W14=0,"",ROUNDDOWN($I19*W14,0))</f>
      </c>
      <c r="X22" s="398"/>
      <c r="Y22" s="396">
        <f>IF(Y14=0,"",ROUNDDOWN($I19*Y14,0))</f>
      </c>
      <c r="Z22" s="398"/>
      <c r="AA22" s="396">
        <f>IF(AA14=0,"",ROUNDDOWN($I19*AA14,0))</f>
      </c>
      <c r="AB22" s="398"/>
      <c r="AC22" s="396">
        <f>IF(AC14=0,"",ROUNDDOWN($I19*AC14,0))</f>
      </c>
      <c r="AD22" s="398"/>
      <c r="AE22" s="396">
        <f>IF(AE14=0,"",ROUNDDOWN($I19*AE14,0))</f>
      </c>
      <c r="AF22" s="397"/>
      <c r="AG22" s="167">
        <f>SUM(I22:AF22)</f>
        <v>0</v>
      </c>
    </row>
    <row r="23" spans="2:33" ht="16.5" customHeight="1">
      <c r="B23" s="158"/>
      <c r="C23" s="399" t="str">
        <f>IF(D21&lt;=C21,"乙の変更設計金額の使用数量はＤ乙","乙の変更設計金額の使用数量はＤ甲")</f>
        <v>乙の変更設計金額の使用数量はＤ乙</v>
      </c>
      <c r="D23" s="400"/>
      <c r="E23" s="401"/>
      <c r="F23" s="169" t="s">
        <v>348</v>
      </c>
      <c r="G23" s="493" t="s">
        <v>349</v>
      </c>
      <c r="H23" s="403"/>
      <c r="I23" s="404">
        <f>IF($C21&gt;=$D21,ROUNDDOWN(I15*I20,0),ROUNDDOWN(I20*I14,0))</f>
        <v>0</v>
      </c>
      <c r="J23" s="395"/>
      <c r="K23" s="393">
        <f>IF($C21&gt;=$D21,ROUNDDOWN(K15*K20,0),ROUNDDOWN(K20*K14,0))</f>
        <v>0</v>
      </c>
      <c r="L23" s="395"/>
      <c r="M23" s="393">
        <f>IF($C21&gt;=$D21,ROUNDDOWN(M15*M20,0),ROUNDDOWN(M20*M14,0))</f>
        <v>0</v>
      </c>
      <c r="N23" s="395"/>
      <c r="O23" s="393">
        <f>IF($C21&gt;=$D21,ROUNDDOWN(O15*O20,0),ROUNDDOWN(O20*O14,0))</f>
        <v>0</v>
      </c>
      <c r="P23" s="395"/>
      <c r="Q23" s="393">
        <f>IF($C21&gt;=$D21,ROUNDDOWN(Q15*Q20,0),ROUNDDOWN(Q20*Q14,0))</f>
        <v>0</v>
      </c>
      <c r="R23" s="395"/>
      <c r="S23" s="393">
        <f>IF($C21&gt;=$D21,ROUNDDOWN(S15*S20,0),ROUNDDOWN(S20*S14,0))</f>
        <v>0</v>
      </c>
      <c r="T23" s="395"/>
      <c r="U23" s="393">
        <f>IF($C21&gt;=$D21,ROUNDDOWN(U15*U20,0),ROUNDDOWN(U20*U14,0))</f>
        <v>0</v>
      </c>
      <c r="V23" s="395"/>
      <c r="W23" s="393">
        <f>IF($C21&gt;=$D21,ROUNDDOWN(W15*W20,0),ROUNDDOWN(W20*W14,0))</f>
        <v>0</v>
      </c>
      <c r="X23" s="395"/>
      <c r="Y23" s="393">
        <f>IF($C21&gt;=$D21,ROUNDDOWN(Y15*Y20,0),ROUNDDOWN(Y20*Y14,0))</f>
        <v>0</v>
      </c>
      <c r="Z23" s="395"/>
      <c r="AA23" s="393">
        <f>IF($C21&gt;=$D21,ROUNDDOWN(AA15*AA20,0),ROUNDDOWN(AA20*AA14,0))</f>
        <v>0</v>
      </c>
      <c r="AB23" s="395"/>
      <c r="AC23" s="393">
        <f>IF($C21&gt;=$D21,ROUNDDOWN(AC15*AC20,0),ROUNDDOWN(AC20*AC14,0))</f>
        <v>0</v>
      </c>
      <c r="AD23" s="395"/>
      <c r="AE23" s="393">
        <f>IF($C21&gt;=$D21,ROUNDDOWN(AE15*AE20,0),ROUNDDOWN(AE20*AE14,0))</f>
        <v>0</v>
      </c>
      <c r="AF23" s="394"/>
      <c r="AG23" s="170">
        <f>SUM(I23:AF23)</f>
        <v>0</v>
      </c>
    </row>
    <row r="24" spans="2:33" ht="16.5" customHeight="1">
      <c r="B24" s="222"/>
      <c r="C24" s="447"/>
      <c r="D24" s="453"/>
      <c r="E24" s="437"/>
      <c r="F24" s="440" t="s">
        <v>283</v>
      </c>
      <c r="G24" s="191" t="s">
        <v>335</v>
      </c>
      <c r="H24" s="189" t="s">
        <v>266</v>
      </c>
      <c r="I24" s="442"/>
      <c r="J24" s="427"/>
      <c r="K24" s="426"/>
      <c r="L24" s="427"/>
      <c r="M24" s="426"/>
      <c r="N24" s="427"/>
      <c r="O24" s="426"/>
      <c r="P24" s="427"/>
      <c r="Q24" s="426"/>
      <c r="R24" s="427"/>
      <c r="S24" s="426"/>
      <c r="T24" s="427"/>
      <c r="U24" s="426"/>
      <c r="V24" s="427"/>
      <c r="W24" s="426"/>
      <c r="X24" s="427"/>
      <c r="Y24" s="426"/>
      <c r="Z24" s="427"/>
      <c r="AA24" s="426"/>
      <c r="AB24" s="427"/>
      <c r="AC24" s="426"/>
      <c r="AD24" s="427"/>
      <c r="AE24" s="426"/>
      <c r="AF24" s="429"/>
      <c r="AG24" s="193">
        <f>SUM(I24:AF24)</f>
        <v>0</v>
      </c>
    </row>
    <row r="25" spans="2:33" ht="16.5" customHeight="1">
      <c r="B25" s="183"/>
      <c r="C25" s="448"/>
      <c r="D25" s="454"/>
      <c r="E25" s="438"/>
      <c r="F25" s="441"/>
      <c r="G25" s="192" t="s">
        <v>345</v>
      </c>
      <c r="H25" s="190" t="s">
        <v>282</v>
      </c>
      <c r="I25" s="430"/>
      <c r="J25" s="423"/>
      <c r="K25" s="422"/>
      <c r="L25" s="423"/>
      <c r="M25" s="422"/>
      <c r="N25" s="423"/>
      <c r="O25" s="422"/>
      <c r="P25" s="423"/>
      <c r="Q25" s="422"/>
      <c r="R25" s="423"/>
      <c r="S25" s="422"/>
      <c r="T25" s="423"/>
      <c r="U25" s="422"/>
      <c r="V25" s="423"/>
      <c r="W25" s="422"/>
      <c r="X25" s="423"/>
      <c r="Y25" s="422"/>
      <c r="Z25" s="423"/>
      <c r="AA25" s="422"/>
      <c r="AB25" s="423"/>
      <c r="AC25" s="422"/>
      <c r="AD25" s="423"/>
      <c r="AE25" s="422"/>
      <c r="AF25" s="428"/>
      <c r="AG25" s="194">
        <f>SUM(I25:AF25)</f>
        <v>0</v>
      </c>
    </row>
    <row r="26" spans="2:33" ht="16.5" customHeight="1" hidden="1">
      <c r="B26" s="158"/>
      <c r="C26" s="448"/>
      <c r="D26" s="454"/>
      <c r="E26" s="438"/>
      <c r="F26" s="159" t="s">
        <v>154</v>
      </c>
      <c r="G26" s="424"/>
      <c r="H26" s="425"/>
      <c r="I26" s="421"/>
      <c r="J26" s="406"/>
      <c r="K26" s="405"/>
      <c r="L26" s="406"/>
      <c r="M26" s="405"/>
      <c r="N26" s="406"/>
      <c r="O26" s="405"/>
      <c r="P26" s="406"/>
      <c r="Q26" s="405"/>
      <c r="R26" s="406"/>
      <c r="S26" s="405"/>
      <c r="T26" s="406"/>
      <c r="U26" s="405"/>
      <c r="V26" s="406"/>
      <c r="W26" s="405"/>
      <c r="X26" s="406"/>
      <c r="Y26" s="405"/>
      <c r="Z26" s="406"/>
      <c r="AA26" s="405"/>
      <c r="AB26" s="406"/>
      <c r="AC26" s="405"/>
      <c r="AD26" s="406"/>
      <c r="AE26" s="405"/>
      <c r="AF26" s="407"/>
      <c r="AG26" s="160"/>
    </row>
    <row r="27" spans="2:33" ht="16.5" customHeight="1">
      <c r="B27" s="158"/>
      <c r="C27" s="449"/>
      <c r="D27" s="455"/>
      <c r="E27" s="438"/>
      <c r="F27" s="86" t="s">
        <v>155</v>
      </c>
      <c r="G27" s="414" t="s">
        <v>156</v>
      </c>
      <c r="H27" s="415"/>
      <c r="I27" s="416"/>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8"/>
      <c r="AG27" s="161"/>
    </row>
    <row r="28" spans="2:33" ht="16.5" customHeight="1">
      <c r="B28" s="158"/>
      <c r="C28" s="164" t="s">
        <v>157</v>
      </c>
      <c r="D28" s="165"/>
      <c r="E28" s="438"/>
      <c r="F28" s="162" t="s">
        <v>336</v>
      </c>
      <c r="G28" s="419"/>
      <c r="H28" s="420"/>
      <c r="I28" s="421"/>
      <c r="J28" s="406"/>
      <c r="K28" s="405"/>
      <c r="L28" s="406"/>
      <c r="M28" s="405"/>
      <c r="N28" s="406"/>
      <c r="O28" s="405"/>
      <c r="P28" s="406"/>
      <c r="Q28" s="405"/>
      <c r="R28" s="406"/>
      <c r="S28" s="405"/>
      <c r="T28" s="406"/>
      <c r="U28" s="405"/>
      <c r="V28" s="406"/>
      <c r="W28" s="405"/>
      <c r="X28" s="406"/>
      <c r="Y28" s="405"/>
      <c r="Z28" s="406"/>
      <c r="AA28" s="405"/>
      <c r="AB28" s="406"/>
      <c r="AC28" s="405"/>
      <c r="AD28" s="406"/>
      <c r="AE28" s="405"/>
      <c r="AF28" s="407"/>
      <c r="AG28" s="163"/>
    </row>
    <row r="29" spans="2:33" ht="16.5" customHeight="1">
      <c r="B29" s="158"/>
      <c r="C29" s="162" t="s">
        <v>158</v>
      </c>
      <c r="D29" s="166"/>
      <c r="E29" s="438"/>
      <c r="F29" s="162" t="s">
        <v>337</v>
      </c>
      <c r="G29" s="419" t="s">
        <v>338</v>
      </c>
      <c r="H29" s="420"/>
      <c r="I29" s="443" t="e">
        <f>ROUNDDOWN((I28*I24+K28*K24+M28*M24+O28*O24+Q28*Q24+S28*S24+U28*U24+W28*W24+Y28*Y24+AA28*AA24+AC28*AC24+AE28*AE24)/SUM(I24:AF24),0)</f>
        <v>#DIV/0!</v>
      </c>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5"/>
      <c r="AG29" s="163"/>
    </row>
    <row r="30" spans="2:33" ht="16.5" customHeight="1">
      <c r="B30" s="158"/>
      <c r="C30" s="187" t="s">
        <v>159</v>
      </c>
      <c r="D30" s="188"/>
      <c r="E30" s="438"/>
      <c r="F30" s="162" t="s">
        <v>346</v>
      </c>
      <c r="G30" s="446" t="s">
        <v>347</v>
      </c>
      <c r="H30" s="420"/>
      <c r="I30" s="421"/>
      <c r="J30" s="406"/>
      <c r="K30" s="405"/>
      <c r="L30" s="406"/>
      <c r="M30" s="405"/>
      <c r="N30" s="406"/>
      <c r="O30" s="405"/>
      <c r="P30" s="406"/>
      <c r="Q30" s="405"/>
      <c r="R30" s="406"/>
      <c r="S30" s="405"/>
      <c r="T30" s="406"/>
      <c r="U30" s="405"/>
      <c r="V30" s="406"/>
      <c r="W30" s="405"/>
      <c r="X30" s="406"/>
      <c r="Y30" s="405"/>
      <c r="Z30" s="406"/>
      <c r="AA30" s="405"/>
      <c r="AB30" s="406"/>
      <c r="AC30" s="405"/>
      <c r="AD30" s="406"/>
      <c r="AE30" s="405"/>
      <c r="AF30" s="407"/>
      <c r="AG30" s="163"/>
    </row>
    <row r="31" spans="2:33" ht="16.5" customHeight="1">
      <c r="B31" s="158"/>
      <c r="C31" s="185">
        <f>C24-D29-D28</f>
        <v>0</v>
      </c>
      <c r="D31" s="186">
        <f>D24-D29-D28</f>
        <v>0</v>
      </c>
      <c r="E31" s="439"/>
      <c r="F31" s="162" t="s">
        <v>160</v>
      </c>
      <c r="G31" s="411" t="s">
        <v>339</v>
      </c>
      <c r="H31" s="412"/>
      <c r="I31" s="413">
        <f>ROUNDDOWN($I27*I24,0)</f>
        <v>0</v>
      </c>
      <c r="J31" s="398"/>
      <c r="K31" s="396">
        <f>ROUNDDOWN($I27*K24,0)</f>
        <v>0</v>
      </c>
      <c r="L31" s="398"/>
      <c r="M31" s="396">
        <f>ROUNDDOWN($I27*M24,0)</f>
        <v>0</v>
      </c>
      <c r="N31" s="398"/>
      <c r="O31" s="396">
        <f>ROUNDDOWN($I27*O24,0)</f>
        <v>0</v>
      </c>
      <c r="P31" s="398"/>
      <c r="Q31" s="396">
        <f>ROUNDDOWN($I27*Q24,0)</f>
        <v>0</v>
      </c>
      <c r="R31" s="398"/>
      <c r="S31" s="396">
        <f>ROUNDDOWN($I27*S24,0)</f>
        <v>0</v>
      </c>
      <c r="T31" s="398"/>
      <c r="U31" s="396">
        <f>ROUNDDOWN($I27*U24,0)</f>
        <v>0</v>
      </c>
      <c r="V31" s="398"/>
      <c r="W31" s="396">
        <f>ROUNDDOWN($I27*W24,0)</f>
        <v>0</v>
      </c>
      <c r="X31" s="398"/>
      <c r="Y31" s="396">
        <f>ROUNDDOWN($I27*Y24,0)</f>
        <v>0</v>
      </c>
      <c r="Z31" s="398"/>
      <c r="AA31" s="396">
        <f>ROUNDDOWN($I27*AA24,0)</f>
        <v>0</v>
      </c>
      <c r="AB31" s="398"/>
      <c r="AC31" s="396">
        <f>ROUNDDOWN($I27*AC24,0)</f>
        <v>0</v>
      </c>
      <c r="AD31" s="398"/>
      <c r="AE31" s="396">
        <f>ROUNDDOWN($I27*AE24,0)</f>
        <v>0</v>
      </c>
      <c r="AF31" s="397"/>
      <c r="AG31" s="167">
        <f>SUM(I31:AF31)</f>
        <v>0</v>
      </c>
    </row>
    <row r="32" spans="2:33" ht="16.5" customHeight="1">
      <c r="B32" s="158"/>
      <c r="C32" s="408" t="str">
        <f>IF(D31&lt;=C31,"設計数量≧実購入数量","設計数量＜実購入数量")</f>
        <v>設計数量≧実購入数量</v>
      </c>
      <c r="D32" s="409"/>
      <c r="E32" s="410"/>
      <c r="F32" s="162" t="s">
        <v>340</v>
      </c>
      <c r="G32" s="411" t="s">
        <v>341</v>
      </c>
      <c r="H32" s="412"/>
      <c r="I32" s="413">
        <f>IF(I24=0,"",ROUNDDOWN($I29*I24,0))</f>
      </c>
      <c r="J32" s="398"/>
      <c r="K32" s="396">
        <f>IF(K24=0,"",ROUNDDOWN($I29*K24,0))</f>
      </c>
      <c r="L32" s="398"/>
      <c r="M32" s="396">
        <f>IF(M24=0,"",ROUNDDOWN($I29*M24,0))</f>
      </c>
      <c r="N32" s="398"/>
      <c r="O32" s="396">
        <f>IF(O24=0,"",ROUNDDOWN($I29*O24,0))</f>
      </c>
      <c r="P32" s="398"/>
      <c r="Q32" s="396">
        <f>IF(Q24=0,"",ROUNDDOWN($I29*Q24,0))</f>
      </c>
      <c r="R32" s="398"/>
      <c r="S32" s="396">
        <f>IF(S24=0,"",ROUNDDOWN($I29*S24,0))</f>
      </c>
      <c r="T32" s="398"/>
      <c r="U32" s="396">
        <f>IF(U24=0,"",ROUNDDOWN($I29*U24,0))</f>
      </c>
      <c r="V32" s="398"/>
      <c r="W32" s="396">
        <f>IF(W24=0,"",ROUNDDOWN($I29*W24,0))</f>
      </c>
      <c r="X32" s="398"/>
      <c r="Y32" s="396">
        <f>IF(Y24=0,"",ROUNDDOWN($I29*Y24,0))</f>
      </c>
      <c r="Z32" s="398"/>
      <c r="AA32" s="396">
        <f>IF(AA24=0,"",ROUNDDOWN($I29*AA24,0))</f>
      </c>
      <c r="AB32" s="398"/>
      <c r="AC32" s="396">
        <f>IF(AC24=0,"",ROUNDDOWN($I29*AC24,0))</f>
      </c>
      <c r="AD32" s="398"/>
      <c r="AE32" s="396">
        <f>IF(AE24=0,"",ROUNDDOWN($I29*AE24,0))</f>
      </c>
      <c r="AF32" s="397"/>
      <c r="AG32" s="167">
        <f>SUM(I32:AF32)</f>
        <v>0</v>
      </c>
    </row>
    <row r="33" spans="2:33" ht="16.5" customHeight="1">
      <c r="B33" s="158"/>
      <c r="C33" s="399" t="str">
        <f>IF(D31&lt;=C31,"乙の変更設計金額の使用数量はＤ乙","乙の変更設計金額の使用数量はＤ甲")</f>
        <v>乙の変更設計金額の使用数量はＤ乙</v>
      </c>
      <c r="D33" s="400"/>
      <c r="E33" s="401"/>
      <c r="F33" s="169" t="s">
        <v>348</v>
      </c>
      <c r="G33" s="402" t="s">
        <v>350</v>
      </c>
      <c r="H33" s="403"/>
      <c r="I33" s="404">
        <f>IF($C31&gt;=$D31,ROUNDDOWN(I25*I30,0),ROUNDDOWN(I30*I24,0))</f>
        <v>0</v>
      </c>
      <c r="J33" s="395"/>
      <c r="K33" s="393">
        <f>IF($C31&gt;=$D31,ROUNDDOWN(K25*K30,0),ROUNDDOWN(K30*K24,0))</f>
        <v>0</v>
      </c>
      <c r="L33" s="395"/>
      <c r="M33" s="393">
        <f>IF($C31&gt;=$D31,ROUNDDOWN(M25*M30,0),ROUNDDOWN(M30*M24,0))</f>
        <v>0</v>
      </c>
      <c r="N33" s="395"/>
      <c r="O33" s="393">
        <f>IF($C31&gt;=$D31,ROUNDDOWN(O25*O30,0),ROUNDDOWN(O30*O24,0))</f>
        <v>0</v>
      </c>
      <c r="P33" s="395"/>
      <c r="Q33" s="393">
        <f>IF($C31&gt;=$D31,ROUNDDOWN(Q25*Q30,0),ROUNDDOWN(Q30*Q24,0))</f>
        <v>0</v>
      </c>
      <c r="R33" s="395"/>
      <c r="S33" s="393">
        <f>IF($C31&gt;=$D31,ROUNDDOWN(S25*S30,0),ROUNDDOWN(S30*S24,0))</f>
        <v>0</v>
      </c>
      <c r="T33" s="395"/>
      <c r="U33" s="393">
        <f>IF($C31&gt;=$D31,ROUNDDOWN(U25*U30,0),ROUNDDOWN(U30*U24,0))</f>
        <v>0</v>
      </c>
      <c r="V33" s="395"/>
      <c r="W33" s="393">
        <f>IF($C31&gt;=$D31,ROUNDDOWN(W25*W30,0),ROUNDDOWN(W30*W24,0))</f>
        <v>0</v>
      </c>
      <c r="X33" s="395"/>
      <c r="Y33" s="393">
        <f>IF($C31&gt;=$D31,ROUNDDOWN(Y25*Y30,0),ROUNDDOWN(Y30*Y24,0))</f>
        <v>0</v>
      </c>
      <c r="Z33" s="395"/>
      <c r="AA33" s="393">
        <f>IF($C31&gt;=$D31,ROUNDDOWN(AA25*AA30,0),ROUNDDOWN(AA30*AA24,0))</f>
        <v>0</v>
      </c>
      <c r="AB33" s="395"/>
      <c r="AC33" s="393">
        <f>IF($C31&gt;=$D31,ROUNDDOWN(AC25*AC30,0),ROUNDDOWN(AC30*AC24,0))</f>
        <v>0</v>
      </c>
      <c r="AD33" s="395"/>
      <c r="AE33" s="393">
        <f>IF($C31&gt;=$D31,ROUNDDOWN(AE25*AE30,0),ROUNDDOWN(AE30*AE24,0))</f>
        <v>0</v>
      </c>
      <c r="AF33" s="394"/>
      <c r="AG33" s="170">
        <f>SUM(I33:AF33)</f>
        <v>0</v>
      </c>
    </row>
    <row r="34" spans="2:33" ht="16.5" customHeight="1">
      <c r="B34" s="222"/>
      <c r="C34" s="431"/>
      <c r="D34" s="434"/>
      <c r="E34" s="437"/>
      <c r="F34" s="440" t="s">
        <v>283</v>
      </c>
      <c r="G34" s="191" t="s">
        <v>335</v>
      </c>
      <c r="H34" s="189" t="s">
        <v>266</v>
      </c>
      <c r="I34" s="442"/>
      <c r="J34" s="427"/>
      <c r="K34" s="426"/>
      <c r="L34" s="427"/>
      <c r="M34" s="426"/>
      <c r="N34" s="427"/>
      <c r="O34" s="426"/>
      <c r="P34" s="427"/>
      <c r="Q34" s="426"/>
      <c r="R34" s="427"/>
      <c r="S34" s="426"/>
      <c r="T34" s="427"/>
      <c r="U34" s="426"/>
      <c r="V34" s="427"/>
      <c r="W34" s="426"/>
      <c r="X34" s="427"/>
      <c r="Y34" s="426"/>
      <c r="Z34" s="427"/>
      <c r="AA34" s="426"/>
      <c r="AB34" s="427"/>
      <c r="AC34" s="426"/>
      <c r="AD34" s="427"/>
      <c r="AE34" s="426"/>
      <c r="AF34" s="429"/>
      <c r="AG34" s="193">
        <f>SUM(I34:AF34)</f>
        <v>0</v>
      </c>
    </row>
    <row r="35" spans="2:33" ht="16.5" customHeight="1">
      <c r="B35" s="183"/>
      <c r="C35" s="432"/>
      <c r="D35" s="435"/>
      <c r="E35" s="438"/>
      <c r="F35" s="441"/>
      <c r="G35" s="192" t="s">
        <v>345</v>
      </c>
      <c r="H35" s="190" t="s">
        <v>282</v>
      </c>
      <c r="I35" s="430"/>
      <c r="J35" s="423"/>
      <c r="K35" s="422"/>
      <c r="L35" s="423"/>
      <c r="M35" s="422"/>
      <c r="N35" s="423"/>
      <c r="O35" s="422"/>
      <c r="P35" s="423"/>
      <c r="Q35" s="422"/>
      <c r="R35" s="423"/>
      <c r="S35" s="422"/>
      <c r="T35" s="423"/>
      <c r="U35" s="422"/>
      <c r="V35" s="423"/>
      <c r="W35" s="422"/>
      <c r="X35" s="423"/>
      <c r="Y35" s="422"/>
      <c r="Z35" s="423"/>
      <c r="AA35" s="422"/>
      <c r="AB35" s="423"/>
      <c r="AC35" s="422"/>
      <c r="AD35" s="423"/>
      <c r="AE35" s="422"/>
      <c r="AF35" s="428"/>
      <c r="AG35" s="194">
        <f>SUM(I35:AF35)</f>
        <v>0</v>
      </c>
    </row>
    <row r="36" spans="2:33" ht="16.5" customHeight="1" hidden="1">
      <c r="B36" s="158"/>
      <c r="C36" s="432"/>
      <c r="D36" s="435"/>
      <c r="E36" s="438"/>
      <c r="F36" s="159" t="s">
        <v>154</v>
      </c>
      <c r="G36" s="424"/>
      <c r="H36" s="425"/>
      <c r="I36" s="421"/>
      <c r="J36" s="406"/>
      <c r="K36" s="405"/>
      <c r="L36" s="406"/>
      <c r="M36" s="405"/>
      <c r="N36" s="406"/>
      <c r="O36" s="405"/>
      <c r="P36" s="406"/>
      <c r="Q36" s="405"/>
      <c r="R36" s="406"/>
      <c r="S36" s="405"/>
      <c r="T36" s="406"/>
      <c r="U36" s="405"/>
      <c r="V36" s="406"/>
      <c r="W36" s="405"/>
      <c r="X36" s="406"/>
      <c r="Y36" s="405"/>
      <c r="Z36" s="406"/>
      <c r="AA36" s="405"/>
      <c r="AB36" s="406"/>
      <c r="AC36" s="405"/>
      <c r="AD36" s="406"/>
      <c r="AE36" s="405"/>
      <c r="AF36" s="407"/>
      <c r="AG36" s="160"/>
    </row>
    <row r="37" spans="2:33" ht="16.5" customHeight="1">
      <c r="B37" s="158"/>
      <c r="C37" s="433"/>
      <c r="D37" s="436"/>
      <c r="E37" s="438"/>
      <c r="F37" s="86" t="s">
        <v>155</v>
      </c>
      <c r="G37" s="414" t="s">
        <v>156</v>
      </c>
      <c r="H37" s="415"/>
      <c r="I37" s="416"/>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8"/>
      <c r="AG37" s="161"/>
    </row>
    <row r="38" spans="2:33" ht="16.5" customHeight="1">
      <c r="B38" s="158"/>
      <c r="C38" s="164" t="s">
        <v>157</v>
      </c>
      <c r="D38" s="165"/>
      <c r="E38" s="438"/>
      <c r="F38" s="162" t="s">
        <v>336</v>
      </c>
      <c r="G38" s="419"/>
      <c r="H38" s="420"/>
      <c r="I38" s="421"/>
      <c r="J38" s="406"/>
      <c r="K38" s="405"/>
      <c r="L38" s="406"/>
      <c r="M38" s="405"/>
      <c r="N38" s="406"/>
      <c r="O38" s="405"/>
      <c r="P38" s="406"/>
      <c r="Q38" s="405"/>
      <c r="R38" s="406"/>
      <c r="S38" s="405"/>
      <c r="T38" s="406"/>
      <c r="U38" s="405"/>
      <c r="V38" s="406"/>
      <c r="W38" s="405"/>
      <c r="X38" s="406"/>
      <c r="Y38" s="405"/>
      <c r="Z38" s="406"/>
      <c r="AA38" s="405"/>
      <c r="AB38" s="406"/>
      <c r="AC38" s="405"/>
      <c r="AD38" s="406"/>
      <c r="AE38" s="405"/>
      <c r="AF38" s="407"/>
      <c r="AG38" s="163"/>
    </row>
    <row r="39" spans="2:33" ht="16.5" customHeight="1">
      <c r="B39" s="158"/>
      <c r="C39" s="162" t="s">
        <v>158</v>
      </c>
      <c r="D39" s="166"/>
      <c r="E39" s="438"/>
      <c r="F39" s="162" t="s">
        <v>337</v>
      </c>
      <c r="G39" s="419" t="s">
        <v>338</v>
      </c>
      <c r="H39" s="420"/>
      <c r="I39" s="443" t="e">
        <f>ROUNDDOWN((I38*I34+K38*K34+M38*M34+O38*O34+Q38*Q34+S38*S34+U38*U34+W38*W34+Y38*Y34+AA38*AA34+AC38*AC34+AE38*AE34)/SUM(I34:AF34),0)</f>
        <v>#DIV/0!</v>
      </c>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5"/>
      <c r="AG39" s="163"/>
    </row>
    <row r="40" spans="2:33" ht="16.5" customHeight="1">
      <c r="B40" s="158"/>
      <c r="C40" s="187" t="s">
        <v>159</v>
      </c>
      <c r="D40" s="188"/>
      <c r="E40" s="438"/>
      <c r="F40" s="162" t="s">
        <v>346</v>
      </c>
      <c r="G40" s="446" t="s">
        <v>347</v>
      </c>
      <c r="H40" s="420"/>
      <c r="I40" s="421"/>
      <c r="J40" s="406"/>
      <c r="K40" s="405"/>
      <c r="L40" s="406"/>
      <c r="M40" s="405"/>
      <c r="N40" s="406"/>
      <c r="O40" s="405"/>
      <c r="P40" s="406"/>
      <c r="Q40" s="405"/>
      <c r="R40" s="406"/>
      <c r="S40" s="405"/>
      <c r="T40" s="406"/>
      <c r="U40" s="405"/>
      <c r="V40" s="406"/>
      <c r="W40" s="405"/>
      <c r="X40" s="406"/>
      <c r="Y40" s="405"/>
      <c r="Z40" s="406"/>
      <c r="AA40" s="405"/>
      <c r="AB40" s="406"/>
      <c r="AC40" s="405"/>
      <c r="AD40" s="406"/>
      <c r="AE40" s="405"/>
      <c r="AF40" s="407"/>
      <c r="AG40" s="163"/>
    </row>
    <row r="41" spans="2:33" ht="16.5" customHeight="1">
      <c r="B41" s="158"/>
      <c r="C41" s="185">
        <f>C34-D39-D38</f>
        <v>0</v>
      </c>
      <c r="D41" s="186">
        <f>D34-D39-D38</f>
        <v>0</v>
      </c>
      <c r="E41" s="439"/>
      <c r="F41" s="162" t="s">
        <v>160</v>
      </c>
      <c r="G41" s="411" t="s">
        <v>339</v>
      </c>
      <c r="H41" s="412"/>
      <c r="I41" s="413">
        <f>ROUNDDOWN($I37*I34,0)</f>
        <v>0</v>
      </c>
      <c r="J41" s="398"/>
      <c r="K41" s="396">
        <f>ROUNDDOWN($I37*K34,0)</f>
        <v>0</v>
      </c>
      <c r="L41" s="398"/>
      <c r="M41" s="396">
        <f>ROUNDDOWN($I37*M34,0)</f>
        <v>0</v>
      </c>
      <c r="N41" s="398"/>
      <c r="O41" s="396">
        <f>ROUNDDOWN($I37*O34,0)</f>
        <v>0</v>
      </c>
      <c r="P41" s="398"/>
      <c r="Q41" s="396">
        <f>ROUNDDOWN($I37*Q34,0)</f>
        <v>0</v>
      </c>
      <c r="R41" s="398"/>
      <c r="S41" s="396">
        <f>ROUNDDOWN($I37*S34,0)</f>
        <v>0</v>
      </c>
      <c r="T41" s="398"/>
      <c r="U41" s="396">
        <f>ROUNDDOWN($I37*U34,0)</f>
        <v>0</v>
      </c>
      <c r="V41" s="398"/>
      <c r="W41" s="396">
        <f>ROUNDDOWN($I37*W34,0)</f>
        <v>0</v>
      </c>
      <c r="X41" s="398"/>
      <c r="Y41" s="396">
        <f>ROUNDDOWN($I37*Y34,0)</f>
        <v>0</v>
      </c>
      <c r="Z41" s="398"/>
      <c r="AA41" s="396">
        <f>ROUNDDOWN($I37*AA34,0)</f>
        <v>0</v>
      </c>
      <c r="AB41" s="398"/>
      <c r="AC41" s="396">
        <f>ROUNDDOWN($I37*AC34,0)</f>
        <v>0</v>
      </c>
      <c r="AD41" s="398"/>
      <c r="AE41" s="396">
        <f>ROUNDDOWN($I37*AE34,0)</f>
        <v>0</v>
      </c>
      <c r="AF41" s="397"/>
      <c r="AG41" s="167">
        <f>SUM(I41:AF41)</f>
        <v>0</v>
      </c>
    </row>
    <row r="42" spans="2:33" ht="16.5" customHeight="1">
      <c r="B42" s="158"/>
      <c r="C42" s="408" t="str">
        <f>IF(D41&lt;=C41,"設計数量≧実購入数量","設計数量＜実購入数量")</f>
        <v>設計数量≧実購入数量</v>
      </c>
      <c r="D42" s="409"/>
      <c r="E42" s="410"/>
      <c r="F42" s="162" t="s">
        <v>340</v>
      </c>
      <c r="G42" s="411" t="s">
        <v>341</v>
      </c>
      <c r="H42" s="412"/>
      <c r="I42" s="413">
        <f>IF(I34=0,"",ROUNDDOWN($I39*I34,0))</f>
      </c>
      <c r="J42" s="398"/>
      <c r="K42" s="396">
        <f>IF(K34=0,"",ROUNDDOWN($I39*K34,0))</f>
      </c>
      <c r="L42" s="398"/>
      <c r="M42" s="396">
        <f>IF(M34=0,"",ROUNDDOWN($I39*M34,0))</f>
      </c>
      <c r="N42" s="398"/>
      <c r="O42" s="396">
        <f>IF(O34=0,"",ROUNDDOWN($I39*O34,0))</f>
      </c>
      <c r="P42" s="398"/>
      <c r="Q42" s="396">
        <f>IF(Q34=0,"",ROUNDDOWN($I39*Q34,0))</f>
      </c>
      <c r="R42" s="398"/>
      <c r="S42" s="396">
        <f>IF(S34=0,"",ROUNDDOWN($I39*S34,0))</f>
      </c>
      <c r="T42" s="398"/>
      <c r="U42" s="396">
        <f>IF(U34=0,"",ROUNDDOWN($I39*U34,0))</f>
      </c>
      <c r="V42" s="398"/>
      <c r="W42" s="396">
        <f>IF(W34=0,"",ROUNDDOWN($I39*W34,0))</f>
      </c>
      <c r="X42" s="398"/>
      <c r="Y42" s="396">
        <f>IF(Y34=0,"",ROUNDDOWN($I39*Y34,0))</f>
      </c>
      <c r="Z42" s="398"/>
      <c r="AA42" s="396">
        <f>IF(AA34=0,"",ROUNDDOWN($I39*AA34,0))</f>
      </c>
      <c r="AB42" s="398"/>
      <c r="AC42" s="396">
        <f>IF(AC34=0,"",ROUNDDOWN($I39*AC34,0))</f>
      </c>
      <c r="AD42" s="398"/>
      <c r="AE42" s="396">
        <f>IF(AE34=0,"",ROUNDDOWN($I39*AE34,0))</f>
      </c>
      <c r="AF42" s="397"/>
      <c r="AG42" s="167">
        <f>SUM(I42:AF42)</f>
        <v>0</v>
      </c>
    </row>
    <row r="43" spans="2:33" ht="16.5" customHeight="1">
      <c r="B43" s="158"/>
      <c r="C43" s="399" t="str">
        <f>IF(D41&lt;=C41,"乙の変更設計金額の使用数量はＤ乙","乙の変更設計金額の使用数量はＤ甲")</f>
        <v>乙の変更設計金額の使用数量はＤ乙</v>
      </c>
      <c r="D43" s="400"/>
      <c r="E43" s="401"/>
      <c r="F43" s="169" t="s">
        <v>348</v>
      </c>
      <c r="G43" s="402" t="s">
        <v>350</v>
      </c>
      <c r="H43" s="403"/>
      <c r="I43" s="404">
        <f>IF($C41&gt;=$D41,ROUNDDOWN(I35*I40,0),ROUNDDOWN(I40*I34,0))</f>
        <v>0</v>
      </c>
      <c r="J43" s="395"/>
      <c r="K43" s="393">
        <f>IF($C41&gt;=$D41,ROUNDDOWN(K35*K40,0),ROUNDDOWN(K40*K34,0))</f>
        <v>0</v>
      </c>
      <c r="L43" s="395"/>
      <c r="M43" s="393">
        <f>IF($C41&gt;=$D41,ROUNDDOWN(M35*M40,0),ROUNDDOWN(M40*M34,0))</f>
        <v>0</v>
      </c>
      <c r="N43" s="395"/>
      <c r="O43" s="393">
        <f>IF($C41&gt;=$D41,ROUNDDOWN(O35*O40,0),ROUNDDOWN(O40*O34,0))</f>
        <v>0</v>
      </c>
      <c r="P43" s="395"/>
      <c r="Q43" s="393">
        <f>IF($C41&gt;=$D41,ROUNDDOWN(Q35*Q40,0),ROUNDDOWN(Q40*Q34,0))</f>
        <v>0</v>
      </c>
      <c r="R43" s="395"/>
      <c r="S43" s="393">
        <f>IF($C41&gt;=$D41,ROUNDDOWN(S35*S40,0),ROUNDDOWN(S40*S34,0))</f>
        <v>0</v>
      </c>
      <c r="T43" s="395"/>
      <c r="U43" s="393">
        <f>IF($C41&gt;=$D41,ROUNDDOWN(U35*U40,0),ROUNDDOWN(U40*U34,0))</f>
        <v>0</v>
      </c>
      <c r="V43" s="395"/>
      <c r="W43" s="393">
        <f>IF($C41&gt;=$D41,ROUNDDOWN(W35*W40,0),ROUNDDOWN(W40*W34,0))</f>
        <v>0</v>
      </c>
      <c r="X43" s="395"/>
      <c r="Y43" s="393">
        <f>IF($C41&gt;=$D41,ROUNDDOWN(Y35*Y40,0),ROUNDDOWN(Y40*Y34,0))</f>
        <v>0</v>
      </c>
      <c r="Z43" s="395"/>
      <c r="AA43" s="393">
        <f>IF($C41&gt;=$D41,ROUNDDOWN(AA35*AA40,0),ROUNDDOWN(AA40*AA34,0))</f>
        <v>0</v>
      </c>
      <c r="AB43" s="395"/>
      <c r="AC43" s="393">
        <f>IF($C41&gt;=$D41,ROUNDDOWN(AC35*AC40,0),ROUNDDOWN(AC40*AC34,0))</f>
        <v>0</v>
      </c>
      <c r="AD43" s="395"/>
      <c r="AE43" s="393">
        <f>IF($C41&gt;=$D41,ROUNDDOWN(AE35*AE40,0),ROUNDDOWN(AE40*AE34,0))</f>
        <v>0</v>
      </c>
      <c r="AF43" s="394"/>
      <c r="AG43" s="170">
        <f>SUM(I43:AF43)</f>
        <v>0</v>
      </c>
    </row>
    <row r="44" spans="2:33" ht="16.5" customHeight="1">
      <c r="B44" s="222"/>
      <c r="C44" s="431"/>
      <c r="D44" s="434"/>
      <c r="E44" s="437"/>
      <c r="F44" s="440" t="s">
        <v>283</v>
      </c>
      <c r="G44" s="191" t="s">
        <v>335</v>
      </c>
      <c r="H44" s="189" t="s">
        <v>266</v>
      </c>
      <c r="I44" s="442"/>
      <c r="J44" s="427"/>
      <c r="K44" s="426"/>
      <c r="L44" s="427"/>
      <c r="M44" s="426"/>
      <c r="N44" s="427"/>
      <c r="O44" s="426"/>
      <c r="P44" s="427"/>
      <c r="Q44" s="426"/>
      <c r="R44" s="427"/>
      <c r="S44" s="426"/>
      <c r="T44" s="427"/>
      <c r="U44" s="426"/>
      <c r="V44" s="427"/>
      <c r="W44" s="426"/>
      <c r="X44" s="427"/>
      <c r="Y44" s="426"/>
      <c r="Z44" s="427"/>
      <c r="AA44" s="426"/>
      <c r="AB44" s="427"/>
      <c r="AC44" s="426"/>
      <c r="AD44" s="427"/>
      <c r="AE44" s="426"/>
      <c r="AF44" s="429"/>
      <c r="AG44" s="193">
        <f>SUM(I44:AF44)</f>
        <v>0</v>
      </c>
    </row>
    <row r="45" spans="2:33" ht="16.5" customHeight="1">
      <c r="B45" s="158"/>
      <c r="C45" s="432"/>
      <c r="D45" s="435"/>
      <c r="E45" s="438"/>
      <c r="F45" s="441"/>
      <c r="G45" s="192" t="s">
        <v>345</v>
      </c>
      <c r="H45" s="190" t="s">
        <v>282</v>
      </c>
      <c r="I45" s="430"/>
      <c r="J45" s="423"/>
      <c r="K45" s="422"/>
      <c r="L45" s="423"/>
      <c r="M45" s="422"/>
      <c r="N45" s="423"/>
      <c r="O45" s="422"/>
      <c r="P45" s="423"/>
      <c r="Q45" s="422"/>
      <c r="R45" s="423"/>
      <c r="S45" s="422"/>
      <c r="T45" s="423"/>
      <c r="U45" s="422"/>
      <c r="V45" s="423"/>
      <c r="W45" s="422"/>
      <c r="X45" s="423"/>
      <c r="Y45" s="422"/>
      <c r="Z45" s="423"/>
      <c r="AA45" s="422"/>
      <c r="AB45" s="423"/>
      <c r="AC45" s="422"/>
      <c r="AD45" s="423"/>
      <c r="AE45" s="422"/>
      <c r="AF45" s="428"/>
      <c r="AG45" s="194">
        <f>SUM(I45:AF45)</f>
        <v>0</v>
      </c>
    </row>
    <row r="46" spans="2:33" ht="16.5" customHeight="1" hidden="1">
      <c r="B46" s="158"/>
      <c r="C46" s="432"/>
      <c r="D46" s="435"/>
      <c r="E46" s="438"/>
      <c r="F46" s="159" t="s">
        <v>154</v>
      </c>
      <c r="G46" s="424"/>
      <c r="H46" s="425"/>
      <c r="I46" s="421"/>
      <c r="J46" s="406"/>
      <c r="K46" s="405"/>
      <c r="L46" s="406"/>
      <c r="M46" s="405"/>
      <c r="N46" s="406"/>
      <c r="O46" s="405"/>
      <c r="P46" s="406"/>
      <c r="Q46" s="405"/>
      <c r="R46" s="406"/>
      <c r="S46" s="405"/>
      <c r="T46" s="406"/>
      <c r="U46" s="405"/>
      <c r="V46" s="406"/>
      <c r="W46" s="405"/>
      <c r="X46" s="406"/>
      <c r="Y46" s="405"/>
      <c r="Z46" s="406"/>
      <c r="AA46" s="405"/>
      <c r="AB46" s="406"/>
      <c r="AC46" s="405"/>
      <c r="AD46" s="406"/>
      <c r="AE46" s="405"/>
      <c r="AF46" s="407"/>
      <c r="AG46" s="160"/>
    </row>
    <row r="47" spans="2:33" ht="16.5" customHeight="1">
      <c r="B47" s="183"/>
      <c r="C47" s="433"/>
      <c r="D47" s="436"/>
      <c r="E47" s="438"/>
      <c r="F47" s="86" t="s">
        <v>155</v>
      </c>
      <c r="G47" s="414" t="s">
        <v>156</v>
      </c>
      <c r="H47" s="415"/>
      <c r="I47" s="416"/>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8"/>
      <c r="AG47" s="161"/>
    </row>
    <row r="48" spans="2:33" ht="16.5" customHeight="1">
      <c r="B48" s="183"/>
      <c r="C48" s="164" t="s">
        <v>157</v>
      </c>
      <c r="D48" s="165"/>
      <c r="E48" s="438"/>
      <c r="F48" s="162" t="s">
        <v>336</v>
      </c>
      <c r="G48" s="419"/>
      <c r="H48" s="420"/>
      <c r="I48" s="421"/>
      <c r="J48" s="406"/>
      <c r="K48" s="405"/>
      <c r="L48" s="406"/>
      <c r="M48" s="405"/>
      <c r="N48" s="406"/>
      <c r="O48" s="405"/>
      <c r="P48" s="406"/>
      <c r="Q48" s="405"/>
      <c r="R48" s="406"/>
      <c r="S48" s="405"/>
      <c r="T48" s="406"/>
      <c r="U48" s="405"/>
      <c r="V48" s="406"/>
      <c r="W48" s="405"/>
      <c r="X48" s="406"/>
      <c r="Y48" s="405"/>
      <c r="Z48" s="406"/>
      <c r="AA48" s="405"/>
      <c r="AB48" s="406"/>
      <c r="AC48" s="405"/>
      <c r="AD48" s="406"/>
      <c r="AE48" s="405"/>
      <c r="AF48" s="407"/>
      <c r="AG48" s="163"/>
    </row>
    <row r="49" spans="2:33" ht="16.5" customHeight="1">
      <c r="B49" s="158"/>
      <c r="C49" s="162" t="s">
        <v>158</v>
      </c>
      <c r="D49" s="166"/>
      <c r="E49" s="438"/>
      <c r="F49" s="162" t="s">
        <v>337</v>
      </c>
      <c r="G49" s="419" t="s">
        <v>338</v>
      </c>
      <c r="H49" s="420"/>
      <c r="I49" s="443" t="e">
        <f>ROUNDDOWN((I48*I44+K48*K44+M48*M44+O48*O44+Q48*Q44+S48*S44+U48*U44+W48*W44+Y48*Y44+AA48*AA44+AC48*AC44+AE48*AE44)/SUM(I44:AF44),0)</f>
        <v>#DIV/0!</v>
      </c>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5"/>
      <c r="AG49" s="163"/>
    </row>
    <row r="50" spans="2:33" ht="16.5" customHeight="1">
      <c r="B50" s="158"/>
      <c r="C50" s="187" t="s">
        <v>159</v>
      </c>
      <c r="D50" s="188"/>
      <c r="E50" s="438"/>
      <c r="F50" s="162" t="s">
        <v>346</v>
      </c>
      <c r="G50" s="446" t="s">
        <v>347</v>
      </c>
      <c r="H50" s="420"/>
      <c r="I50" s="421"/>
      <c r="J50" s="406"/>
      <c r="K50" s="405"/>
      <c r="L50" s="406"/>
      <c r="M50" s="405"/>
      <c r="N50" s="406"/>
      <c r="O50" s="405"/>
      <c r="P50" s="406"/>
      <c r="Q50" s="405"/>
      <c r="R50" s="406"/>
      <c r="S50" s="405"/>
      <c r="T50" s="406"/>
      <c r="U50" s="405"/>
      <c r="V50" s="406"/>
      <c r="W50" s="405"/>
      <c r="X50" s="406"/>
      <c r="Y50" s="405"/>
      <c r="Z50" s="406"/>
      <c r="AA50" s="405"/>
      <c r="AB50" s="406"/>
      <c r="AC50" s="405"/>
      <c r="AD50" s="406"/>
      <c r="AE50" s="405"/>
      <c r="AF50" s="407"/>
      <c r="AG50" s="163"/>
    </row>
    <row r="51" spans="2:33" ht="16.5" customHeight="1">
      <c r="B51" s="158"/>
      <c r="C51" s="185">
        <f>C44-D49-D48</f>
        <v>0</v>
      </c>
      <c r="D51" s="186">
        <f>D44-D49-D48</f>
        <v>0</v>
      </c>
      <c r="E51" s="439"/>
      <c r="F51" s="162" t="s">
        <v>160</v>
      </c>
      <c r="G51" s="411" t="s">
        <v>339</v>
      </c>
      <c r="H51" s="412"/>
      <c r="I51" s="413">
        <f>ROUNDDOWN($I47*I44,0)</f>
        <v>0</v>
      </c>
      <c r="J51" s="398"/>
      <c r="K51" s="396">
        <f>ROUNDDOWN($I47*K44,0)</f>
        <v>0</v>
      </c>
      <c r="L51" s="398"/>
      <c r="M51" s="396">
        <f>ROUNDDOWN($I47*M44,0)</f>
        <v>0</v>
      </c>
      <c r="N51" s="398"/>
      <c r="O51" s="396">
        <f>ROUNDDOWN($I47*O44,0)</f>
        <v>0</v>
      </c>
      <c r="P51" s="398"/>
      <c r="Q51" s="396">
        <f>ROUNDDOWN($I47*Q44,0)</f>
        <v>0</v>
      </c>
      <c r="R51" s="398"/>
      <c r="S51" s="396">
        <f>ROUNDDOWN($I47*S44,0)</f>
        <v>0</v>
      </c>
      <c r="T51" s="398"/>
      <c r="U51" s="396">
        <f>ROUNDDOWN($I47*U44,0)</f>
        <v>0</v>
      </c>
      <c r="V51" s="398"/>
      <c r="W51" s="396">
        <f>ROUNDDOWN($I47*W44,0)</f>
        <v>0</v>
      </c>
      <c r="X51" s="398"/>
      <c r="Y51" s="396">
        <f>ROUNDDOWN($I47*Y44,0)</f>
        <v>0</v>
      </c>
      <c r="Z51" s="398"/>
      <c r="AA51" s="396">
        <f>ROUNDDOWN($I47*AA44,0)</f>
        <v>0</v>
      </c>
      <c r="AB51" s="398"/>
      <c r="AC51" s="396">
        <f>ROUNDDOWN($I47*AC44,0)</f>
        <v>0</v>
      </c>
      <c r="AD51" s="398"/>
      <c r="AE51" s="396">
        <f>ROUNDDOWN($I47*AE44,0)</f>
        <v>0</v>
      </c>
      <c r="AF51" s="397"/>
      <c r="AG51" s="167">
        <f>SUM(I51:AF51)</f>
        <v>0</v>
      </c>
    </row>
    <row r="52" spans="2:33" ht="16.5" customHeight="1">
      <c r="B52" s="158"/>
      <c r="C52" s="408" t="str">
        <f>IF(D51&lt;=C51,"設計数量≧実購入数量","設計数量＜実購入数量")</f>
        <v>設計数量≧実購入数量</v>
      </c>
      <c r="D52" s="409"/>
      <c r="E52" s="410"/>
      <c r="F52" s="162" t="s">
        <v>340</v>
      </c>
      <c r="G52" s="411" t="s">
        <v>341</v>
      </c>
      <c r="H52" s="412"/>
      <c r="I52" s="413">
        <f>IF(I44=0,"",ROUNDDOWN($I49*I44,0))</f>
      </c>
      <c r="J52" s="398"/>
      <c r="K52" s="396">
        <f>IF(K44=0,"",ROUNDDOWN($I49*K44,0))</f>
      </c>
      <c r="L52" s="398"/>
      <c r="M52" s="396">
        <f>IF(M44=0,"",ROUNDDOWN($I49*M44,0))</f>
      </c>
      <c r="N52" s="398"/>
      <c r="O52" s="396">
        <f>IF(O44=0,"",ROUNDDOWN($I49*O44,0))</f>
      </c>
      <c r="P52" s="398"/>
      <c r="Q52" s="396">
        <f>IF(Q44=0,"",ROUNDDOWN($I49*Q44,0))</f>
      </c>
      <c r="R52" s="398"/>
      <c r="S52" s="396">
        <f>IF(S44=0,"",ROUNDDOWN($I49*S44,0))</f>
      </c>
      <c r="T52" s="398"/>
      <c r="U52" s="396">
        <f>IF(U44=0,"",ROUNDDOWN($I49*U44,0))</f>
      </c>
      <c r="V52" s="398"/>
      <c r="W52" s="396">
        <f>IF(W44=0,"",ROUNDDOWN($I49*W44,0))</f>
      </c>
      <c r="X52" s="398"/>
      <c r="Y52" s="396">
        <f>IF(Y44=0,"",ROUNDDOWN($I49*Y44,0))</f>
      </c>
      <c r="Z52" s="398"/>
      <c r="AA52" s="396">
        <f>IF(AA44=0,"",ROUNDDOWN($I49*AA44,0))</f>
      </c>
      <c r="AB52" s="398"/>
      <c r="AC52" s="396">
        <f>IF(AC44=0,"",ROUNDDOWN($I49*AC44,0))</f>
      </c>
      <c r="AD52" s="398"/>
      <c r="AE52" s="396">
        <f>IF(AE44=0,"",ROUNDDOWN($I49*AE44,0))</f>
      </c>
      <c r="AF52" s="397"/>
      <c r="AG52" s="167">
        <f>SUM(I52:AF52)</f>
        <v>0</v>
      </c>
    </row>
    <row r="53" spans="2:33" ht="16.5" customHeight="1">
      <c r="B53" s="168"/>
      <c r="C53" s="399" t="str">
        <f>IF(D51&lt;=C51,"受注者の変更設計金額の使用数量はＤ受注者","受注者の変更設計金額の使用数量はＤ発注者")</f>
        <v>受注者の変更設計金額の使用数量はＤ受注者</v>
      </c>
      <c r="D53" s="400"/>
      <c r="E53" s="401"/>
      <c r="F53" s="169" t="s">
        <v>348</v>
      </c>
      <c r="G53" s="402" t="s">
        <v>350</v>
      </c>
      <c r="H53" s="403"/>
      <c r="I53" s="404">
        <f>IF($C51&gt;=$D51,ROUNDDOWN(I45*I50,0),ROUNDDOWN(I50*I44,0))</f>
        <v>0</v>
      </c>
      <c r="J53" s="395"/>
      <c r="K53" s="393">
        <f>IF($C51&gt;=$D51,ROUNDDOWN(K45*K50,0),ROUNDDOWN(K50*K44,0))</f>
        <v>0</v>
      </c>
      <c r="L53" s="395"/>
      <c r="M53" s="393">
        <f>IF($C51&gt;=$D51,ROUNDDOWN(M45*M50,0),ROUNDDOWN(M50*M44,0))</f>
        <v>0</v>
      </c>
      <c r="N53" s="395"/>
      <c r="O53" s="393">
        <f>IF($C51&gt;=$D51,ROUNDDOWN(O45*O50,0),ROUNDDOWN(O50*O44,0))</f>
        <v>0</v>
      </c>
      <c r="P53" s="395"/>
      <c r="Q53" s="393">
        <f>IF($C51&gt;=$D51,ROUNDDOWN(Q45*Q50,0),ROUNDDOWN(Q50*Q44,0))</f>
        <v>0</v>
      </c>
      <c r="R53" s="395"/>
      <c r="S53" s="393">
        <f>IF($C51&gt;=$D51,ROUNDDOWN(S45*S50,0),ROUNDDOWN(S50*S44,0))</f>
        <v>0</v>
      </c>
      <c r="T53" s="395"/>
      <c r="U53" s="393">
        <f>IF($C51&gt;=$D51,ROUNDDOWN(U45*U50,0),ROUNDDOWN(U50*U44,0))</f>
        <v>0</v>
      </c>
      <c r="V53" s="395"/>
      <c r="W53" s="393">
        <f>IF($C51&gt;=$D51,ROUNDDOWN(W45*W50,0),ROUNDDOWN(W50*W44,0))</f>
        <v>0</v>
      </c>
      <c r="X53" s="395"/>
      <c r="Y53" s="393">
        <f>IF($C51&gt;=$D51,ROUNDDOWN(Y45*Y50,0),ROUNDDOWN(Y50*Y44,0))</f>
        <v>0</v>
      </c>
      <c r="Z53" s="395"/>
      <c r="AA53" s="393">
        <f>IF($C51&gt;=$D51,ROUNDDOWN(AA45*AA50,0),ROUNDDOWN(AA50*AA44,0))</f>
        <v>0</v>
      </c>
      <c r="AB53" s="395"/>
      <c r="AC53" s="393">
        <f>IF($C51&gt;=$D51,ROUNDDOWN(AC45*AC50,0),ROUNDDOWN(AC50*AC44,0))</f>
        <v>0</v>
      </c>
      <c r="AD53" s="395"/>
      <c r="AE53" s="393">
        <f>IF($C51&gt;=$D51,ROUNDDOWN(AE45*AE50,0),ROUNDDOWN(AE50*AE44,0))</f>
        <v>0</v>
      </c>
      <c r="AF53" s="394"/>
      <c r="AG53" s="170">
        <f>SUM(I53:AF53)</f>
        <v>0</v>
      </c>
    </row>
    <row r="54" spans="2:35" s="171" customFormat="1" ht="16.5" customHeight="1">
      <c r="B54" s="172" t="s">
        <v>267</v>
      </c>
      <c r="C54" s="475" t="s">
        <v>161</v>
      </c>
      <c r="D54" s="475"/>
      <c r="E54" s="475"/>
      <c r="F54" s="475"/>
      <c r="G54" s="475"/>
      <c r="H54" s="475"/>
      <c r="I54" s="475"/>
      <c r="J54" s="475"/>
      <c r="K54" s="475"/>
      <c r="L54" s="475"/>
      <c r="M54" s="475"/>
      <c r="N54" s="475"/>
      <c r="O54" s="475"/>
      <c r="P54" s="475"/>
      <c r="Q54" s="475"/>
      <c r="R54" s="475"/>
      <c r="S54" s="475"/>
      <c r="T54" s="475"/>
      <c r="V54" s="510" t="s">
        <v>355</v>
      </c>
      <c r="W54" s="511"/>
      <c r="X54" s="511"/>
      <c r="Y54" s="511"/>
      <c r="Z54" s="511"/>
      <c r="AA54" s="511"/>
      <c r="AB54" s="512"/>
      <c r="AC54" s="466" t="s">
        <v>268</v>
      </c>
      <c r="AD54" s="466"/>
      <c r="AE54" s="466"/>
      <c r="AF54" s="466"/>
      <c r="AG54" s="181">
        <f>SUM(AG21,AG31,AG41,AG51)</f>
        <v>0</v>
      </c>
      <c r="AI54" s="146"/>
    </row>
    <row r="55" spans="2:33" s="171" customFormat="1" ht="16.5" customHeight="1">
      <c r="B55" s="146"/>
      <c r="C55" s="471" t="s">
        <v>269</v>
      </c>
      <c r="D55" s="471"/>
      <c r="E55" s="471"/>
      <c r="F55" s="471"/>
      <c r="G55" s="471"/>
      <c r="H55" s="471"/>
      <c r="I55" s="471"/>
      <c r="J55" s="471"/>
      <c r="K55" s="471"/>
      <c r="L55" s="471"/>
      <c r="M55" s="471"/>
      <c r="N55" s="471"/>
      <c r="O55" s="471"/>
      <c r="P55" s="471"/>
      <c r="Q55" s="471"/>
      <c r="R55" s="471"/>
      <c r="S55" s="471"/>
      <c r="T55" s="471"/>
      <c r="U55" s="465"/>
      <c r="V55" s="513"/>
      <c r="W55" s="514"/>
      <c r="X55" s="514"/>
      <c r="Y55" s="514"/>
      <c r="Z55" s="514"/>
      <c r="AA55" s="514"/>
      <c r="AB55" s="515"/>
      <c r="AC55" s="472" t="s">
        <v>278</v>
      </c>
      <c r="AD55" s="472"/>
      <c r="AE55" s="472"/>
      <c r="AF55" s="472"/>
      <c r="AG55" s="182" t="e">
        <f>ROUNDDOWN(AG54*C7,0)</f>
        <v>#DIV/0!</v>
      </c>
    </row>
    <row r="56" spans="2:33" s="171" customFormat="1" ht="16.5" customHeight="1">
      <c r="B56" s="172"/>
      <c r="C56" s="464" t="s">
        <v>334</v>
      </c>
      <c r="D56" s="464"/>
      <c r="E56" s="464"/>
      <c r="F56" s="464"/>
      <c r="G56" s="464"/>
      <c r="H56" s="464"/>
      <c r="I56" s="464"/>
      <c r="J56" s="464"/>
      <c r="K56" s="464"/>
      <c r="L56" s="464"/>
      <c r="M56" s="464"/>
      <c r="N56" s="464"/>
      <c r="O56" s="464"/>
      <c r="P56" s="464"/>
      <c r="Q56" s="464"/>
      <c r="R56" s="464"/>
      <c r="S56" s="464"/>
      <c r="T56" s="464"/>
      <c r="U56" s="465"/>
      <c r="V56" s="513"/>
      <c r="W56" s="514"/>
      <c r="X56" s="514"/>
      <c r="Y56" s="514"/>
      <c r="Z56" s="514"/>
      <c r="AA56" s="514"/>
      <c r="AB56" s="515"/>
      <c r="AC56" s="466" t="s">
        <v>342</v>
      </c>
      <c r="AD56" s="466"/>
      <c r="AE56" s="466"/>
      <c r="AF56" s="466"/>
      <c r="AG56" s="181">
        <f>SUM(AG22,AG32,AG42,AG52)</f>
        <v>0</v>
      </c>
    </row>
    <row r="57" spans="2:35" ht="16.5" customHeight="1">
      <c r="B57" s="172"/>
      <c r="C57" s="464" t="s">
        <v>162</v>
      </c>
      <c r="D57" s="464"/>
      <c r="E57" s="464"/>
      <c r="F57" s="464"/>
      <c r="G57" s="464"/>
      <c r="H57" s="464"/>
      <c r="I57" s="464"/>
      <c r="J57" s="464"/>
      <c r="K57" s="464"/>
      <c r="L57" s="464"/>
      <c r="M57" s="464"/>
      <c r="N57" s="464"/>
      <c r="O57" s="464"/>
      <c r="P57" s="464"/>
      <c r="Q57" s="464"/>
      <c r="R57" s="464"/>
      <c r="S57" s="464"/>
      <c r="T57" s="464"/>
      <c r="U57" s="465"/>
      <c r="V57" s="513"/>
      <c r="W57" s="514"/>
      <c r="X57" s="514"/>
      <c r="Y57" s="514"/>
      <c r="Z57" s="514"/>
      <c r="AA57" s="514"/>
      <c r="AB57" s="515"/>
      <c r="AC57" s="472" t="s">
        <v>343</v>
      </c>
      <c r="AD57" s="472"/>
      <c r="AE57" s="472"/>
      <c r="AF57" s="472"/>
      <c r="AG57" s="182" t="e">
        <f>ROUNDDOWN(AG56*C7,0)</f>
        <v>#DIV/0!</v>
      </c>
      <c r="AI57" s="171"/>
    </row>
    <row r="58" spans="2:35" ht="16.5" customHeight="1">
      <c r="B58" s="172" t="s">
        <v>276</v>
      </c>
      <c r="C58" s="464" t="s">
        <v>284</v>
      </c>
      <c r="D58" s="464"/>
      <c r="E58" s="464"/>
      <c r="F58" s="464"/>
      <c r="G58" s="464"/>
      <c r="H58" s="464"/>
      <c r="I58" s="464"/>
      <c r="J58" s="464"/>
      <c r="K58" s="464"/>
      <c r="L58" s="464"/>
      <c r="M58" s="464"/>
      <c r="N58" s="464"/>
      <c r="O58" s="464"/>
      <c r="P58" s="464"/>
      <c r="Q58" s="464"/>
      <c r="R58" s="464"/>
      <c r="S58" s="464"/>
      <c r="T58" s="464"/>
      <c r="U58" s="465"/>
      <c r="V58" s="516"/>
      <c r="W58" s="517"/>
      <c r="X58" s="517"/>
      <c r="Y58" s="517"/>
      <c r="Z58" s="517"/>
      <c r="AA58" s="517"/>
      <c r="AB58" s="518"/>
      <c r="AC58" s="467" t="s">
        <v>351</v>
      </c>
      <c r="AD58" s="467"/>
      <c r="AE58" s="467"/>
      <c r="AF58" s="467"/>
      <c r="AG58" s="184">
        <f>SUM(AG23,AG33,AG43,AG53)</f>
        <v>0</v>
      </c>
      <c r="AI58" s="195"/>
    </row>
    <row r="59" spans="1:33" ht="16.5" customHeight="1">
      <c r="A59" s="214"/>
      <c r="B59" s="215" t="s">
        <v>358</v>
      </c>
      <c r="C59" s="473" t="s">
        <v>359</v>
      </c>
      <c r="D59" s="473"/>
      <c r="E59" s="473"/>
      <c r="F59" s="473"/>
      <c r="G59" s="473"/>
      <c r="H59" s="473"/>
      <c r="I59" s="473"/>
      <c r="J59" s="473"/>
      <c r="K59" s="473"/>
      <c r="L59" s="473"/>
      <c r="M59" s="473"/>
      <c r="N59" s="473"/>
      <c r="O59" s="473"/>
      <c r="P59" s="473"/>
      <c r="Q59" s="473"/>
      <c r="R59" s="473"/>
      <c r="S59" s="473"/>
      <c r="T59" s="473"/>
      <c r="U59" s="474"/>
      <c r="V59" s="519" t="s">
        <v>352</v>
      </c>
      <c r="W59" s="520"/>
      <c r="X59" s="520"/>
      <c r="Y59" s="468" t="s">
        <v>270</v>
      </c>
      <c r="Z59" s="468"/>
      <c r="AA59" s="468"/>
      <c r="AB59" s="468"/>
      <c r="AC59" s="469" t="s">
        <v>344</v>
      </c>
      <c r="AD59" s="463"/>
      <c r="AE59" s="463"/>
      <c r="AF59" s="470"/>
      <c r="AG59" s="173" t="e">
        <f>IF(AG57&lt;AG58,AG57-AG55,"")</f>
        <v>#DIV/0!</v>
      </c>
    </row>
    <row r="60" spans="1:34" ht="16.5" customHeight="1" thickBot="1">
      <c r="A60" s="214"/>
      <c r="B60" s="214"/>
      <c r="C60" s="473" t="s">
        <v>360</v>
      </c>
      <c r="D60" s="473"/>
      <c r="E60" s="473"/>
      <c r="F60" s="473"/>
      <c r="G60" s="473"/>
      <c r="H60" s="473"/>
      <c r="I60" s="473"/>
      <c r="J60" s="473"/>
      <c r="K60" s="473"/>
      <c r="L60" s="473"/>
      <c r="M60" s="473"/>
      <c r="N60" s="473"/>
      <c r="O60" s="473"/>
      <c r="P60" s="473"/>
      <c r="Q60" s="473"/>
      <c r="R60" s="473"/>
      <c r="S60" s="473"/>
      <c r="T60" s="473"/>
      <c r="U60" s="474"/>
      <c r="V60" s="521"/>
      <c r="W60" s="522"/>
      <c r="X60" s="522"/>
      <c r="Y60" s="468" t="s">
        <v>271</v>
      </c>
      <c r="Z60" s="468"/>
      <c r="AA60" s="468"/>
      <c r="AB60" s="468"/>
      <c r="AC60" s="462" t="s">
        <v>356</v>
      </c>
      <c r="AD60" s="463"/>
      <c r="AE60" s="463"/>
      <c r="AF60" s="470"/>
      <c r="AG60" s="174" t="e">
        <f>IF(AG57&lt;AG58,ROUNDDOWN(AG59*110/100-C10*0.01,0),"")</f>
        <v>#DIV/0!</v>
      </c>
      <c r="AH60" s="146" t="e">
        <f>IF(AG60="","",IF(AG60&lt;0,"NG","OK"))</f>
        <v>#DIV/0!</v>
      </c>
    </row>
    <row r="61" spans="22:33" ht="16.5" customHeight="1" thickBot="1">
      <c r="V61" s="523"/>
      <c r="W61" s="524"/>
      <c r="X61" s="524"/>
      <c r="Y61" s="468" t="s">
        <v>272</v>
      </c>
      <c r="Z61" s="468"/>
      <c r="AA61" s="468"/>
      <c r="AB61" s="468"/>
      <c r="AC61" s="462" t="s">
        <v>357</v>
      </c>
      <c r="AD61" s="463"/>
      <c r="AE61" s="463"/>
      <c r="AF61" s="463"/>
      <c r="AG61" s="175" t="e">
        <f>IF(AG60="","",ROUNDDOWN(AG59*110/100,0))</f>
        <v>#DIV/0!</v>
      </c>
    </row>
    <row r="62" spans="22:33" ht="16.5" customHeight="1">
      <c r="V62" s="519" t="s">
        <v>353</v>
      </c>
      <c r="W62" s="520"/>
      <c r="X62" s="520"/>
      <c r="Y62" s="468" t="s">
        <v>270</v>
      </c>
      <c r="Z62" s="468"/>
      <c r="AA62" s="468"/>
      <c r="AB62" s="468"/>
      <c r="AC62" s="469" t="s">
        <v>354</v>
      </c>
      <c r="AD62" s="463"/>
      <c r="AE62" s="463"/>
      <c r="AF62" s="470"/>
      <c r="AG62" s="176" t="e">
        <f>IF(AG57&gt;=AG58,AG58-AG55,"")</f>
        <v>#DIV/0!</v>
      </c>
    </row>
    <row r="63" spans="22:34" ht="16.5" customHeight="1" thickBot="1">
      <c r="V63" s="521"/>
      <c r="W63" s="522"/>
      <c r="X63" s="522"/>
      <c r="Y63" s="468" t="s">
        <v>273</v>
      </c>
      <c r="Z63" s="468"/>
      <c r="AA63" s="468"/>
      <c r="AB63" s="468"/>
      <c r="AC63" s="462" t="s">
        <v>356</v>
      </c>
      <c r="AD63" s="463"/>
      <c r="AE63" s="463"/>
      <c r="AF63" s="470"/>
      <c r="AG63" s="174" t="e">
        <f>IF(AG57&gt;=AG58,ROUNDDOWN(AG62*110/100-C10*0.01,0),"")</f>
        <v>#DIV/0!</v>
      </c>
      <c r="AH63" s="146" t="e">
        <f>IF(AG63="","",IF(AG63&lt;0,"NG","OK"))</f>
        <v>#DIV/0!</v>
      </c>
    </row>
    <row r="64" spans="22:33" ht="16.5" customHeight="1" thickBot="1">
      <c r="V64" s="523"/>
      <c r="W64" s="524"/>
      <c r="X64" s="524"/>
      <c r="Y64" s="468" t="s">
        <v>272</v>
      </c>
      <c r="Z64" s="468"/>
      <c r="AA64" s="468"/>
      <c r="AB64" s="468"/>
      <c r="AC64" s="462" t="s">
        <v>357</v>
      </c>
      <c r="AD64" s="463"/>
      <c r="AE64" s="463"/>
      <c r="AF64" s="463"/>
      <c r="AG64" s="175" t="e">
        <f>IF(AG63="","",ROUNDDOWN(AG62*110/100,0))</f>
        <v>#DIV/0!</v>
      </c>
    </row>
    <row r="65" spans="29:33" ht="17.25" customHeight="1">
      <c r="AC65" s="509" t="s">
        <v>380</v>
      </c>
      <c r="AD65" s="509"/>
      <c r="AE65" s="509"/>
      <c r="AF65" s="509"/>
      <c r="AG65" s="509"/>
    </row>
  </sheetData>
  <sheetProtection/>
  <mergeCells count="504">
    <mergeCell ref="AC62:AF62"/>
    <mergeCell ref="G4:H4"/>
    <mergeCell ref="C3:H3"/>
    <mergeCell ref="AE15:AF15"/>
    <mergeCell ref="C9:D9"/>
    <mergeCell ref="AE4:AG4"/>
    <mergeCell ref="AA16:AB16"/>
    <mergeCell ref="AC16:AD16"/>
    <mergeCell ref="AE16:AF16"/>
    <mergeCell ref="AE5:AG5"/>
    <mergeCell ref="AC64:AF64"/>
    <mergeCell ref="AC65:AG65"/>
    <mergeCell ref="V54:AB58"/>
    <mergeCell ref="V59:X61"/>
    <mergeCell ref="V62:X64"/>
    <mergeCell ref="Y64:AB64"/>
    <mergeCell ref="Y63:AB63"/>
    <mergeCell ref="AC63:AF63"/>
    <mergeCell ref="Y62:AB62"/>
    <mergeCell ref="Y61:AB61"/>
    <mergeCell ref="AE10:AG11"/>
    <mergeCell ref="AG12:AG13"/>
    <mergeCell ref="AA15:AB15"/>
    <mergeCell ref="AC15:AD15"/>
    <mergeCell ref="I12:AF12"/>
    <mergeCell ref="AA14:AB14"/>
    <mergeCell ref="AC14:AD14"/>
    <mergeCell ref="AE14:AF14"/>
    <mergeCell ref="Q14:R14"/>
    <mergeCell ref="O14:P14"/>
    <mergeCell ref="Q21:R21"/>
    <mergeCell ref="AE22:AF22"/>
    <mergeCell ref="C4:D4"/>
    <mergeCell ref="AB4:AD4"/>
    <mergeCell ref="C5:D5"/>
    <mergeCell ref="E4:F4"/>
    <mergeCell ref="C6:D6"/>
    <mergeCell ref="AB5:AD5"/>
    <mergeCell ref="C7:D7"/>
    <mergeCell ref="C8:D8"/>
    <mergeCell ref="M18:N18"/>
    <mergeCell ref="M20:N20"/>
    <mergeCell ref="I22:J22"/>
    <mergeCell ref="O18:P18"/>
    <mergeCell ref="I20:J20"/>
    <mergeCell ref="K20:L20"/>
    <mergeCell ref="I19:AF19"/>
    <mergeCell ref="K21:L21"/>
    <mergeCell ref="M21:N21"/>
    <mergeCell ref="O21:P21"/>
    <mergeCell ref="Y22:Z22"/>
    <mergeCell ref="Y26:Z26"/>
    <mergeCell ref="G27:H27"/>
    <mergeCell ref="I27:AF27"/>
    <mergeCell ref="C10:D10"/>
    <mergeCell ref="Y16:Z16"/>
    <mergeCell ref="I14:J14"/>
    <mergeCell ref="O16:P16"/>
    <mergeCell ref="I18:J18"/>
    <mergeCell ref="K18:L18"/>
    <mergeCell ref="K22:L22"/>
    <mergeCell ref="M22:N22"/>
    <mergeCell ref="O22:P22"/>
    <mergeCell ref="Q22:R22"/>
    <mergeCell ref="S22:T22"/>
    <mergeCell ref="U22:V22"/>
    <mergeCell ref="O26:P26"/>
    <mergeCell ref="O23:P23"/>
    <mergeCell ref="AC26:AD26"/>
    <mergeCell ref="AC24:AD24"/>
    <mergeCell ref="Y24:Z24"/>
    <mergeCell ref="AA24:AB24"/>
    <mergeCell ref="U26:V26"/>
    <mergeCell ref="Q26:R26"/>
    <mergeCell ref="S26:T26"/>
    <mergeCell ref="AA26:AB26"/>
    <mergeCell ref="AE26:AF26"/>
    <mergeCell ref="W26:X26"/>
    <mergeCell ref="Q23:R23"/>
    <mergeCell ref="S23:T23"/>
    <mergeCell ref="AC23:AD23"/>
    <mergeCell ref="AE23:AF23"/>
    <mergeCell ref="U23:V23"/>
    <mergeCell ref="W23:X23"/>
    <mergeCell ref="Y23:Z23"/>
    <mergeCell ref="AA23:AB23"/>
    <mergeCell ref="G23:H23"/>
    <mergeCell ref="I23:J23"/>
    <mergeCell ref="K23:L23"/>
    <mergeCell ref="M23:N23"/>
    <mergeCell ref="G26:H26"/>
    <mergeCell ref="I26:J26"/>
    <mergeCell ref="K26:L26"/>
    <mergeCell ref="M26:N26"/>
    <mergeCell ref="B12:B13"/>
    <mergeCell ref="C12:C13"/>
    <mergeCell ref="D12:D13"/>
    <mergeCell ref="E12:E13"/>
    <mergeCell ref="B2:AG2"/>
    <mergeCell ref="I3:O3"/>
    <mergeCell ref="P3:S3"/>
    <mergeCell ref="T3:W3"/>
    <mergeCell ref="AB3:AD3"/>
    <mergeCell ref="AE3:AG3"/>
    <mergeCell ref="K14:L14"/>
    <mergeCell ref="M14:N14"/>
    <mergeCell ref="S16:T16"/>
    <mergeCell ref="U16:V16"/>
    <mergeCell ref="M16:N16"/>
    <mergeCell ref="K16:L16"/>
    <mergeCell ref="S14:T14"/>
    <mergeCell ref="U14:V14"/>
    <mergeCell ref="Q15:R15"/>
    <mergeCell ref="S15:T15"/>
    <mergeCell ref="W14:X14"/>
    <mergeCell ref="Y14:Z14"/>
    <mergeCell ref="Q16:R16"/>
    <mergeCell ref="Y18:Z18"/>
    <mergeCell ref="I17:AF17"/>
    <mergeCell ref="W16:X16"/>
    <mergeCell ref="AE18:AF18"/>
    <mergeCell ref="K15:L15"/>
    <mergeCell ref="M15:N15"/>
    <mergeCell ref="O15:P15"/>
    <mergeCell ref="AA18:AB18"/>
    <mergeCell ref="AC18:AD18"/>
    <mergeCell ref="Q18:R18"/>
    <mergeCell ref="S18:T18"/>
    <mergeCell ref="U18:V18"/>
    <mergeCell ref="W18:X18"/>
    <mergeCell ref="AA20:AB20"/>
    <mergeCell ref="AC20:AD20"/>
    <mergeCell ref="O20:P20"/>
    <mergeCell ref="Q20:R20"/>
    <mergeCell ref="S20:T20"/>
    <mergeCell ref="U20:V20"/>
    <mergeCell ref="C54:T54"/>
    <mergeCell ref="AC54:AF54"/>
    <mergeCell ref="C23:E23"/>
    <mergeCell ref="AE20:AF20"/>
    <mergeCell ref="W20:X20"/>
    <mergeCell ref="Y20:Z20"/>
    <mergeCell ref="W25:X25"/>
    <mergeCell ref="Y25:Z25"/>
    <mergeCell ref="AA25:AB25"/>
    <mergeCell ref="AC25:AD25"/>
    <mergeCell ref="AC59:AF59"/>
    <mergeCell ref="Y60:AB60"/>
    <mergeCell ref="AC60:AF60"/>
    <mergeCell ref="C55:U55"/>
    <mergeCell ref="AC55:AF55"/>
    <mergeCell ref="C57:U57"/>
    <mergeCell ref="AC57:AF57"/>
    <mergeCell ref="C59:U59"/>
    <mergeCell ref="C60:U60"/>
    <mergeCell ref="S25:T25"/>
    <mergeCell ref="U25:V25"/>
    <mergeCell ref="AE25:AF25"/>
    <mergeCell ref="W24:X24"/>
    <mergeCell ref="AC61:AF61"/>
    <mergeCell ref="C56:U56"/>
    <mergeCell ref="AC56:AF56"/>
    <mergeCell ref="C58:U58"/>
    <mergeCell ref="AC58:AF58"/>
    <mergeCell ref="Y59:AB59"/>
    <mergeCell ref="G17:H17"/>
    <mergeCell ref="G18:H18"/>
    <mergeCell ref="G19:H19"/>
    <mergeCell ref="I16:J16"/>
    <mergeCell ref="AE24:AF24"/>
    <mergeCell ref="I25:J25"/>
    <mergeCell ref="K25:L25"/>
    <mergeCell ref="M25:N25"/>
    <mergeCell ref="O25:P25"/>
    <mergeCell ref="Q25:R25"/>
    <mergeCell ref="U15:V15"/>
    <mergeCell ref="W15:X15"/>
    <mergeCell ref="Y15:Z15"/>
    <mergeCell ref="S21:T21"/>
    <mergeCell ref="U21:V21"/>
    <mergeCell ref="F12:H13"/>
    <mergeCell ref="I15:J15"/>
    <mergeCell ref="I21:J21"/>
    <mergeCell ref="G20:H20"/>
    <mergeCell ref="G16:H16"/>
    <mergeCell ref="Q24:R24"/>
    <mergeCell ref="S24:T24"/>
    <mergeCell ref="U24:V24"/>
    <mergeCell ref="AC21:AD21"/>
    <mergeCell ref="AA21:AB21"/>
    <mergeCell ref="Y21:Z21"/>
    <mergeCell ref="W21:X21"/>
    <mergeCell ref="AC22:AD22"/>
    <mergeCell ref="AA22:AB22"/>
    <mergeCell ref="W22:X22"/>
    <mergeCell ref="D24:D27"/>
    <mergeCell ref="E24:E31"/>
    <mergeCell ref="F14:F15"/>
    <mergeCell ref="AE21:AF21"/>
    <mergeCell ref="G22:H22"/>
    <mergeCell ref="G21:H21"/>
    <mergeCell ref="I24:J24"/>
    <mergeCell ref="K24:L24"/>
    <mergeCell ref="M24:N24"/>
    <mergeCell ref="O24:P24"/>
    <mergeCell ref="G28:H28"/>
    <mergeCell ref="I28:J28"/>
    <mergeCell ref="K28:L28"/>
    <mergeCell ref="M28:N28"/>
    <mergeCell ref="C14:C17"/>
    <mergeCell ref="D14:D17"/>
    <mergeCell ref="E14:E21"/>
    <mergeCell ref="F24:F25"/>
    <mergeCell ref="C22:E22"/>
    <mergeCell ref="C24:C27"/>
    <mergeCell ref="W28:X28"/>
    <mergeCell ref="Y28:Z28"/>
    <mergeCell ref="AA28:AB28"/>
    <mergeCell ref="AC28:AD28"/>
    <mergeCell ref="O28:P28"/>
    <mergeCell ref="Q28:R28"/>
    <mergeCell ref="S28:T28"/>
    <mergeCell ref="U28:V28"/>
    <mergeCell ref="AE28:AF28"/>
    <mergeCell ref="G29:H29"/>
    <mergeCell ref="I29:AF29"/>
    <mergeCell ref="G30:H30"/>
    <mergeCell ref="I30:J30"/>
    <mergeCell ref="K30:L30"/>
    <mergeCell ref="M30:N30"/>
    <mergeCell ref="O30:P30"/>
    <mergeCell ref="Q30:R30"/>
    <mergeCell ref="S30:T30"/>
    <mergeCell ref="S31:T31"/>
    <mergeCell ref="U31:V31"/>
    <mergeCell ref="U30:V30"/>
    <mergeCell ref="W30:X30"/>
    <mergeCell ref="Y30:Z30"/>
    <mergeCell ref="AA30:AB30"/>
    <mergeCell ref="W31:X31"/>
    <mergeCell ref="Y31:Z31"/>
    <mergeCell ref="AA31:AB31"/>
    <mergeCell ref="G31:H31"/>
    <mergeCell ref="I31:J31"/>
    <mergeCell ref="K31:L31"/>
    <mergeCell ref="M31:N31"/>
    <mergeCell ref="O31:P31"/>
    <mergeCell ref="Q31:R31"/>
    <mergeCell ref="AC31:AD31"/>
    <mergeCell ref="AC30:AD30"/>
    <mergeCell ref="AE30:AF30"/>
    <mergeCell ref="AA32:AB32"/>
    <mergeCell ref="AC32:AD32"/>
    <mergeCell ref="AE31:AF31"/>
    <mergeCell ref="Q33:R33"/>
    <mergeCell ref="S33:T33"/>
    <mergeCell ref="U33:V33"/>
    <mergeCell ref="W32:X32"/>
    <mergeCell ref="C32:E32"/>
    <mergeCell ref="G32:H32"/>
    <mergeCell ref="I32:J32"/>
    <mergeCell ref="K32:L32"/>
    <mergeCell ref="M32:N32"/>
    <mergeCell ref="O32:P32"/>
    <mergeCell ref="C33:E33"/>
    <mergeCell ref="G33:H33"/>
    <mergeCell ref="I33:J33"/>
    <mergeCell ref="K33:L33"/>
    <mergeCell ref="M33:N33"/>
    <mergeCell ref="AE33:AF33"/>
    <mergeCell ref="W33:X33"/>
    <mergeCell ref="Y33:Z33"/>
    <mergeCell ref="AA33:AB33"/>
    <mergeCell ref="O33:P33"/>
    <mergeCell ref="G39:H39"/>
    <mergeCell ref="I39:AF39"/>
    <mergeCell ref="G40:H40"/>
    <mergeCell ref="I40:J40"/>
    <mergeCell ref="AC33:AD33"/>
    <mergeCell ref="AE32:AF32"/>
    <mergeCell ref="Y32:Z32"/>
    <mergeCell ref="S32:T32"/>
    <mergeCell ref="U32:V32"/>
    <mergeCell ref="Q32:R32"/>
    <mergeCell ref="S35:T35"/>
    <mergeCell ref="S34:T34"/>
    <mergeCell ref="U34:V34"/>
    <mergeCell ref="W35:X35"/>
    <mergeCell ref="C34:C37"/>
    <mergeCell ref="D34:D37"/>
    <mergeCell ref="E34:E41"/>
    <mergeCell ref="F34:F35"/>
    <mergeCell ref="I34:J34"/>
    <mergeCell ref="K34:L34"/>
    <mergeCell ref="M34:N34"/>
    <mergeCell ref="O34:P34"/>
    <mergeCell ref="Q34:R34"/>
    <mergeCell ref="AA34:AB34"/>
    <mergeCell ref="AE34:AF34"/>
    <mergeCell ref="I35:J35"/>
    <mergeCell ref="K35:L35"/>
    <mergeCell ref="M35:N35"/>
    <mergeCell ref="O35:P35"/>
    <mergeCell ref="Q35:R35"/>
    <mergeCell ref="AC34:AD34"/>
    <mergeCell ref="W34:X34"/>
    <mergeCell ref="Y34:Z34"/>
    <mergeCell ref="AC36:AD36"/>
    <mergeCell ref="U35:V35"/>
    <mergeCell ref="AE36:AF36"/>
    <mergeCell ref="AE35:AF35"/>
    <mergeCell ref="Y35:Z35"/>
    <mergeCell ref="AA35:AB35"/>
    <mergeCell ref="G36:H36"/>
    <mergeCell ref="I36:J36"/>
    <mergeCell ref="K36:L36"/>
    <mergeCell ref="M36:N36"/>
    <mergeCell ref="O36:P36"/>
    <mergeCell ref="Q36:R36"/>
    <mergeCell ref="S36:T36"/>
    <mergeCell ref="AC35:AD35"/>
    <mergeCell ref="Q38:R38"/>
    <mergeCell ref="S38:T38"/>
    <mergeCell ref="U38:V38"/>
    <mergeCell ref="Y36:Z36"/>
    <mergeCell ref="AA36:AB36"/>
    <mergeCell ref="U36:V36"/>
    <mergeCell ref="W36:X36"/>
    <mergeCell ref="W38:X38"/>
    <mergeCell ref="Y38:Z38"/>
    <mergeCell ref="AA38:AB38"/>
    <mergeCell ref="AC38:AD38"/>
    <mergeCell ref="G37:H37"/>
    <mergeCell ref="I37:AF37"/>
    <mergeCell ref="G38:H38"/>
    <mergeCell ref="I38:J38"/>
    <mergeCell ref="K38:L38"/>
    <mergeCell ref="M38:N38"/>
    <mergeCell ref="AE38:AF38"/>
    <mergeCell ref="O38:P38"/>
    <mergeCell ref="K40:L40"/>
    <mergeCell ref="M40:N40"/>
    <mergeCell ref="O40:P40"/>
    <mergeCell ref="Q40:R40"/>
    <mergeCell ref="S40:T40"/>
    <mergeCell ref="Y41:Z41"/>
    <mergeCell ref="AA41:AB41"/>
    <mergeCell ref="S41:T41"/>
    <mergeCell ref="Q41:R41"/>
    <mergeCell ref="U41:V41"/>
    <mergeCell ref="U40:V40"/>
    <mergeCell ref="W40:X40"/>
    <mergeCell ref="Y40:Z40"/>
    <mergeCell ref="G41:H41"/>
    <mergeCell ref="I41:J41"/>
    <mergeCell ref="K41:L41"/>
    <mergeCell ref="M41:N41"/>
    <mergeCell ref="O41:P41"/>
    <mergeCell ref="W41:X41"/>
    <mergeCell ref="AC41:AD41"/>
    <mergeCell ref="AC40:AD40"/>
    <mergeCell ref="AE40:AF40"/>
    <mergeCell ref="AA42:AB42"/>
    <mergeCell ref="AC42:AD42"/>
    <mergeCell ref="AE41:AF41"/>
    <mergeCell ref="AA40:AB40"/>
    <mergeCell ref="C42:E42"/>
    <mergeCell ref="G42:H42"/>
    <mergeCell ref="I42:J42"/>
    <mergeCell ref="K42:L42"/>
    <mergeCell ref="M42:N42"/>
    <mergeCell ref="O42:P42"/>
    <mergeCell ref="W42:X42"/>
    <mergeCell ref="Y42:Z42"/>
    <mergeCell ref="S42:T42"/>
    <mergeCell ref="U42:V42"/>
    <mergeCell ref="W43:X43"/>
    <mergeCell ref="Y43:Z43"/>
    <mergeCell ref="AE42:AF42"/>
    <mergeCell ref="C43:E43"/>
    <mergeCell ref="G43:H43"/>
    <mergeCell ref="I43:J43"/>
    <mergeCell ref="K43:L43"/>
    <mergeCell ref="M43:N43"/>
    <mergeCell ref="AE43:AF43"/>
    <mergeCell ref="O43:P43"/>
    <mergeCell ref="Q42:R42"/>
    <mergeCell ref="Q43:R43"/>
    <mergeCell ref="G49:H49"/>
    <mergeCell ref="I49:AF49"/>
    <mergeCell ref="G50:H50"/>
    <mergeCell ref="I50:J50"/>
    <mergeCell ref="AA43:AB43"/>
    <mergeCell ref="AC43:AD43"/>
    <mergeCell ref="S43:T43"/>
    <mergeCell ref="U43:V43"/>
    <mergeCell ref="S45:T45"/>
    <mergeCell ref="S44:T44"/>
    <mergeCell ref="U44:V44"/>
    <mergeCell ref="W45:X45"/>
    <mergeCell ref="C44:C47"/>
    <mergeCell ref="D44:D47"/>
    <mergeCell ref="E44:E51"/>
    <mergeCell ref="F44:F45"/>
    <mergeCell ref="I44:J44"/>
    <mergeCell ref="K44:L44"/>
    <mergeCell ref="M44:N44"/>
    <mergeCell ref="O44:P44"/>
    <mergeCell ref="Q44:R44"/>
    <mergeCell ref="AA44:AB44"/>
    <mergeCell ref="AE44:AF44"/>
    <mergeCell ref="I45:J45"/>
    <mergeCell ref="K45:L45"/>
    <mergeCell ref="M45:N45"/>
    <mergeCell ref="O45:P45"/>
    <mergeCell ref="Q45:R45"/>
    <mergeCell ref="AC44:AD44"/>
    <mergeCell ref="W44:X44"/>
    <mergeCell ref="Y44:Z44"/>
    <mergeCell ref="AC46:AD46"/>
    <mergeCell ref="U45:V45"/>
    <mergeCell ref="AE46:AF46"/>
    <mergeCell ref="AE45:AF45"/>
    <mergeCell ref="Y45:Z45"/>
    <mergeCell ref="AA45:AB45"/>
    <mergeCell ref="G46:H46"/>
    <mergeCell ref="I46:J46"/>
    <mergeCell ref="K46:L46"/>
    <mergeCell ref="M46:N46"/>
    <mergeCell ref="O46:P46"/>
    <mergeCell ref="Q46:R46"/>
    <mergeCell ref="S46:T46"/>
    <mergeCell ref="AC45:AD45"/>
    <mergeCell ref="Q48:R48"/>
    <mergeCell ref="S48:T48"/>
    <mergeCell ref="U48:V48"/>
    <mergeCell ref="Y46:Z46"/>
    <mergeCell ref="AA46:AB46"/>
    <mergeCell ref="U46:V46"/>
    <mergeCell ref="W46:X46"/>
    <mergeCell ref="W48:X48"/>
    <mergeCell ref="AA48:AB48"/>
    <mergeCell ref="AC48:AD48"/>
    <mergeCell ref="G47:H47"/>
    <mergeCell ref="I47:AF47"/>
    <mergeCell ref="G48:H48"/>
    <mergeCell ref="I48:J48"/>
    <mergeCell ref="K48:L48"/>
    <mergeCell ref="M48:N48"/>
    <mergeCell ref="AE48:AF48"/>
    <mergeCell ref="K50:L50"/>
    <mergeCell ref="M50:N50"/>
    <mergeCell ref="O50:P50"/>
    <mergeCell ref="Q50:R50"/>
    <mergeCell ref="S50:T50"/>
    <mergeCell ref="Y48:Z48"/>
    <mergeCell ref="Q51:R51"/>
    <mergeCell ref="U51:V51"/>
    <mergeCell ref="U50:V50"/>
    <mergeCell ref="W50:X50"/>
    <mergeCell ref="Y50:Z50"/>
    <mergeCell ref="O48:P48"/>
    <mergeCell ref="AA50:AB50"/>
    <mergeCell ref="G51:H51"/>
    <mergeCell ref="I51:J51"/>
    <mergeCell ref="K51:L51"/>
    <mergeCell ref="M51:N51"/>
    <mergeCell ref="O51:P51"/>
    <mergeCell ref="W51:X51"/>
    <mergeCell ref="Y51:Z51"/>
    <mergeCell ref="AA51:AB51"/>
    <mergeCell ref="S51:T51"/>
    <mergeCell ref="AC51:AD51"/>
    <mergeCell ref="AC50:AD50"/>
    <mergeCell ref="AE50:AF50"/>
    <mergeCell ref="AE51:AF51"/>
    <mergeCell ref="C52:E52"/>
    <mergeCell ref="G52:H52"/>
    <mergeCell ref="I52:J52"/>
    <mergeCell ref="K52:L52"/>
    <mergeCell ref="M52:N52"/>
    <mergeCell ref="O52:P52"/>
    <mergeCell ref="Q52:R52"/>
    <mergeCell ref="S52:T52"/>
    <mergeCell ref="U52:V52"/>
    <mergeCell ref="Q53:R53"/>
    <mergeCell ref="S53:T53"/>
    <mergeCell ref="U53:V53"/>
    <mergeCell ref="C53:E53"/>
    <mergeCell ref="G53:H53"/>
    <mergeCell ref="I53:J53"/>
    <mergeCell ref="K53:L53"/>
    <mergeCell ref="M53:N53"/>
    <mergeCell ref="O53:P53"/>
    <mergeCell ref="AE53:AF53"/>
    <mergeCell ref="W53:X53"/>
    <mergeCell ref="Y53:Z53"/>
    <mergeCell ref="AA53:AB53"/>
    <mergeCell ref="AC53:AD53"/>
    <mergeCell ref="AE52:AF52"/>
    <mergeCell ref="AC52:AD52"/>
    <mergeCell ref="W52:X52"/>
    <mergeCell ref="Y52:Z52"/>
    <mergeCell ref="AA52:AB52"/>
  </mergeCells>
  <dataValidations count="1">
    <dataValidation type="list" allowBlank="1" showInputMessage="1" showErrorMessage="1" sqref="C4">
      <formula1>$AI$2:$AI$7</formula1>
    </dataValidation>
  </dataValidations>
  <printOptions/>
  <pageMargins left="0.3937007874015748" right="0.3937007874015748" top="0.5905511811023623" bottom="0.3937007874015748" header="0.5118110236220472" footer="0.5118110236220472"/>
  <pageSetup fitToHeight="1" fitToWidth="1" horizontalDpi="600" verticalDpi="600" orientation="landscape" paperSize="9" scale="58"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AG36"/>
  <sheetViews>
    <sheetView showZeros="0" view="pageBreakPreview" zoomScale="85" zoomScaleNormal="85" zoomScaleSheetLayoutView="85" zoomScalePageLayoutView="0" workbookViewId="0" topLeftCell="A13">
      <selection activeCell="C27" sqref="C27:G27"/>
    </sheetView>
  </sheetViews>
  <sheetFormatPr defaultColWidth="9.00390625" defaultRowHeight="35.25" customHeight="1"/>
  <cols>
    <col min="1" max="1" width="0.5" style="44" customWidth="1"/>
    <col min="2" max="2" width="23.00390625" style="82" customWidth="1"/>
    <col min="3" max="3" width="4.25390625" style="44" customWidth="1"/>
    <col min="4" max="8" width="2.875" style="44" customWidth="1"/>
    <col min="9" max="9" width="5.625" style="44" customWidth="1"/>
    <col min="10" max="14" width="3.00390625" style="44" customWidth="1"/>
    <col min="15" max="15" width="4.125" style="44" customWidth="1"/>
    <col min="16" max="16" width="5.875" style="44" customWidth="1"/>
    <col min="17" max="17" width="5.625" style="44" customWidth="1"/>
    <col min="18" max="18" width="12.25390625" style="44" customWidth="1"/>
    <col min="19" max="19" width="2.875" style="44" customWidth="1"/>
    <col min="20" max="22" width="5.25390625" style="44" customWidth="1"/>
    <col min="23" max="23" width="4.625" style="83" customWidth="1"/>
    <col min="24" max="16384" width="9.00390625" style="44" customWidth="1"/>
  </cols>
  <sheetData>
    <row r="1" spans="21:23" ht="15" customHeight="1">
      <c r="U1" s="221" t="s">
        <v>378</v>
      </c>
      <c r="W1" s="211" t="s">
        <v>330</v>
      </c>
    </row>
    <row r="2" spans="2:33" ht="35.25" customHeight="1">
      <c r="B2" s="529" t="s">
        <v>320</v>
      </c>
      <c r="C2" s="529"/>
      <c r="D2" s="529"/>
      <c r="E2" s="529"/>
      <c r="F2" s="529"/>
      <c r="G2" s="529"/>
      <c r="H2" s="529"/>
      <c r="I2" s="529"/>
      <c r="J2" s="529"/>
      <c r="K2" s="529"/>
      <c r="L2" s="529"/>
      <c r="M2" s="529"/>
      <c r="N2" s="529"/>
      <c r="O2" s="529"/>
      <c r="P2" s="529"/>
      <c r="Q2" s="529"/>
      <c r="R2" s="529"/>
      <c r="S2" s="529"/>
      <c r="T2" s="529"/>
      <c r="U2" s="529"/>
      <c r="V2" s="529"/>
      <c r="W2" s="529"/>
      <c r="X2" s="179"/>
      <c r="Y2" s="179"/>
      <c r="Z2" s="179"/>
      <c r="AA2" s="179"/>
      <c r="AB2" s="179"/>
      <c r="AC2" s="179"/>
      <c r="AD2" s="179"/>
      <c r="AE2" s="179"/>
      <c r="AF2" s="179"/>
      <c r="AG2" s="179"/>
    </row>
    <row r="3" spans="2:23" ht="35.25" customHeight="1" thickBot="1">
      <c r="B3" s="382"/>
      <c r="C3" s="382"/>
      <c r="D3" s="382"/>
      <c r="E3" s="382"/>
      <c r="F3" s="382"/>
      <c r="G3" s="382"/>
      <c r="H3" s="382"/>
      <c r="I3" s="382"/>
      <c r="J3" s="382"/>
      <c r="K3" s="382"/>
      <c r="L3" s="382"/>
      <c r="M3" s="382"/>
      <c r="N3" s="382"/>
      <c r="O3" s="382"/>
      <c r="P3" s="382"/>
      <c r="Q3" s="382"/>
      <c r="S3" s="45" t="s">
        <v>88</v>
      </c>
      <c r="T3" s="383" t="s">
        <v>321</v>
      </c>
      <c r="U3" s="384"/>
      <c r="V3" s="384"/>
      <c r="W3" s="384"/>
    </row>
    <row r="4" spans="2:23" ht="35.25" customHeight="1" thickTop="1">
      <c r="B4" s="202" t="s">
        <v>293</v>
      </c>
      <c r="C4" s="385"/>
      <c r="D4" s="386"/>
      <c r="E4" s="386"/>
      <c r="F4" s="386"/>
      <c r="G4" s="386"/>
      <c r="H4" s="386"/>
      <c r="I4" s="386"/>
      <c r="J4" s="386"/>
      <c r="K4" s="386"/>
      <c r="L4" s="386"/>
      <c r="M4" s="386"/>
      <c r="N4" s="386"/>
      <c r="O4" s="386"/>
      <c r="P4" s="386"/>
      <c r="Q4" s="386"/>
      <c r="R4" s="386"/>
      <c r="S4" s="386"/>
      <c r="T4" s="386"/>
      <c r="U4" s="386"/>
      <c r="V4" s="386"/>
      <c r="W4" s="387"/>
    </row>
    <row r="5" spans="2:23" ht="35.25" customHeight="1">
      <c r="B5" s="217" t="s">
        <v>364</v>
      </c>
      <c r="C5" s="378"/>
      <c r="D5" s="379"/>
      <c r="E5" s="379"/>
      <c r="F5" s="379"/>
      <c r="G5" s="379"/>
      <c r="H5" s="379"/>
      <c r="I5" s="379"/>
      <c r="J5" s="379"/>
      <c r="K5" s="379"/>
      <c r="L5" s="379"/>
      <c r="M5" s="379"/>
      <c r="N5" s="379"/>
      <c r="O5" s="379"/>
      <c r="P5" s="379"/>
      <c r="Q5" s="379"/>
      <c r="R5" s="379"/>
      <c r="S5" s="379"/>
      <c r="T5" s="379"/>
      <c r="U5" s="379"/>
      <c r="V5" s="379"/>
      <c r="W5" s="380"/>
    </row>
    <row r="6" spans="2:23" ht="35.25" customHeight="1">
      <c r="B6" s="217" t="s">
        <v>89</v>
      </c>
      <c r="C6" s="378"/>
      <c r="D6" s="379"/>
      <c r="E6" s="379"/>
      <c r="F6" s="379"/>
      <c r="G6" s="379"/>
      <c r="H6" s="379"/>
      <c r="I6" s="379"/>
      <c r="J6" s="379"/>
      <c r="K6" s="379"/>
      <c r="L6" s="379"/>
      <c r="M6" s="379"/>
      <c r="N6" s="379"/>
      <c r="O6" s="379"/>
      <c r="P6" s="379"/>
      <c r="Q6" s="379"/>
      <c r="R6" s="379"/>
      <c r="S6" s="379"/>
      <c r="T6" s="379"/>
      <c r="U6" s="379"/>
      <c r="V6" s="379"/>
      <c r="W6" s="380"/>
    </row>
    <row r="7" spans="2:23" ht="35.25" customHeight="1">
      <c r="B7" s="46" t="s">
        <v>90</v>
      </c>
      <c r="C7" s="378"/>
      <c r="D7" s="379"/>
      <c r="E7" s="379"/>
      <c r="F7" s="379"/>
      <c r="G7" s="379"/>
      <c r="H7" s="379"/>
      <c r="I7" s="379"/>
      <c r="J7" s="379"/>
      <c r="K7" s="379"/>
      <c r="L7" s="379"/>
      <c r="M7" s="379"/>
      <c r="N7" s="379"/>
      <c r="O7" s="379"/>
      <c r="P7" s="379"/>
      <c r="Q7" s="379"/>
      <c r="R7" s="379"/>
      <c r="S7" s="379"/>
      <c r="T7" s="379"/>
      <c r="U7" s="379"/>
      <c r="V7" s="379"/>
      <c r="W7" s="380"/>
    </row>
    <row r="8" spans="2:23" ht="35.25" customHeight="1">
      <c r="B8" s="203" t="s">
        <v>368</v>
      </c>
      <c r="C8" s="378"/>
      <c r="D8" s="379"/>
      <c r="E8" s="379"/>
      <c r="F8" s="379"/>
      <c r="G8" s="379"/>
      <c r="H8" s="379"/>
      <c r="I8" s="379"/>
      <c r="J8" s="379"/>
      <c r="K8" s="379"/>
      <c r="L8" s="379"/>
      <c r="M8" s="379"/>
      <c r="N8" s="379"/>
      <c r="O8" s="379"/>
      <c r="P8" s="379"/>
      <c r="Q8" s="379"/>
      <c r="R8" s="379"/>
      <c r="S8" s="379"/>
      <c r="T8" s="379"/>
      <c r="U8" s="379"/>
      <c r="V8" s="379"/>
      <c r="W8" s="380"/>
    </row>
    <row r="9" spans="2:23" ht="35.25" customHeight="1">
      <c r="B9" s="47" t="s">
        <v>91</v>
      </c>
      <c r="C9" s="204" t="s">
        <v>322</v>
      </c>
      <c r="D9" s="48"/>
      <c r="E9" s="48" t="s">
        <v>92</v>
      </c>
      <c r="F9" s="48"/>
      <c r="G9" s="48" t="s">
        <v>93</v>
      </c>
      <c r="H9" s="48"/>
      <c r="I9" s="48" t="s">
        <v>94</v>
      </c>
      <c r="J9" s="48"/>
      <c r="K9" s="48" t="s">
        <v>92</v>
      </c>
      <c r="L9" s="48"/>
      <c r="M9" s="48" t="s">
        <v>93</v>
      </c>
      <c r="N9" s="48"/>
      <c r="O9" s="48" t="s">
        <v>95</v>
      </c>
      <c r="P9" s="49"/>
      <c r="Q9" s="370" t="s">
        <v>96</v>
      </c>
      <c r="R9" s="370"/>
      <c r="S9" s="370"/>
      <c r="T9" s="370"/>
      <c r="U9" s="370"/>
      <c r="V9" s="370"/>
      <c r="W9" s="371"/>
    </row>
    <row r="10" spans="2:23" ht="35.25" customHeight="1">
      <c r="B10" s="206" t="s">
        <v>323</v>
      </c>
      <c r="C10" s="205" t="s">
        <v>322</v>
      </c>
      <c r="D10" s="50"/>
      <c r="E10" s="51" t="s">
        <v>92</v>
      </c>
      <c r="F10" s="50"/>
      <c r="G10" s="51" t="s">
        <v>93</v>
      </c>
      <c r="H10" s="50"/>
      <c r="I10" s="52" t="s">
        <v>97</v>
      </c>
      <c r="J10" s="372"/>
      <c r="K10" s="372"/>
      <c r="L10" s="372"/>
      <c r="M10" s="372"/>
      <c r="N10" s="372"/>
      <c r="O10" s="372"/>
      <c r="P10" s="372"/>
      <c r="Q10" s="372"/>
      <c r="R10" s="372"/>
      <c r="S10" s="372"/>
      <c r="T10" s="372"/>
      <c r="U10" s="372"/>
      <c r="V10" s="372"/>
      <c r="W10" s="373"/>
    </row>
    <row r="11" spans="2:23" ht="35.25" customHeight="1">
      <c r="B11" s="53" t="s">
        <v>98</v>
      </c>
      <c r="C11" s="374" t="s">
        <v>99</v>
      </c>
      <c r="D11" s="375"/>
      <c r="E11" s="55" t="s">
        <v>100</v>
      </c>
      <c r="F11" s="300" t="s">
        <v>101</v>
      </c>
      <c r="G11" s="300"/>
      <c r="H11" s="376"/>
      <c r="I11" s="376"/>
      <c r="J11" s="376"/>
      <c r="K11" s="376"/>
      <c r="L11" s="376"/>
      <c r="M11" s="376"/>
      <c r="N11" s="376"/>
      <c r="O11" s="376"/>
      <c r="P11" s="376"/>
      <c r="Q11" s="376"/>
      <c r="R11" s="376"/>
      <c r="S11" s="376"/>
      <c r="T11" s="376"/>
      <c r="U11" s="376"/>
      <c r="V11" s="376"/>
      <c r="W11" s="377"/>
    </row>
    <row r="12" spans="2:23" ht="35.25" customHeight="1">
      <c r="B12" s="208" t="s">
        <v>326</v>
      </c>
      <c r="C12" s="205" t="s">
        <v>322</v>
      </c>
      <c r="D12" s="50"/>
      <c r="E12" s="51" t="s">
        <v>92</v>
      </c>
      <c r="F12" s="50"/>
      <c r="G12" s="51" t="s">
        <v>93</v>
      </c>
      <c r="H12" s="50"/>
      <c r="I12" s="52" t="s">
        <v>97</v>
      </c>
      <c r="J12" s="361" t="s">
        <v>102</v>
      </c>
      <c r="K12" s="362"/>
      <c r="L12" s="362"/>
      <c r="M12" s="362"/>
      <c r="N12" s="362"/>
      <c r="O12" s="362"/>
      <c r="P12" s="362"/>
      <c r="Q12" s="362"/>
      <c r="R12" s="362"/>
      <c r="S12" s="362"/>
      <c r="T12" s="362"/>
      <c r="U12" s="362"/>
      <c r="V12" s="362"/>
      <c r="W12" s="363"/>
    </row>
    <row r="13" spans="2:23" ht="35.25" customHeight="1">
      <c r="B13" s="209" t="s">
        <v>325</v>
      </c>
      <c r="C13" s="207" t="s">
        <v>322</v>
      </c>
      <c r="D13" s="57"/>
      <c r="E13" s="58" t="s">
        <v>92</v>
      </c>
      <c r="F13" s="57"/>
      <c r="G13" s="58" t="s">
        <v>93</v>
      </c>
      <c r="H13" s="57"/>
      <c r="I13" s="59" t="s">
        <v>97</v>
      </c>
      <c r="J13" s="364" t="s">
        <v>324</v>
      </c>
      <c r="K13" s="365"/>
      <c r="L13" s="365"/>
      <c r="M13" s="365"/>
      <c r="N13" s="365"/>
      <c r="O13" s="365"/>
      <c r="P13" s="365"/>
      <c r="Q13" s="365"/>
      <c r="R13" s="365"/>
      <c r="S13" s="365"/>
      <c r="T13" s="365"/>
      <c r="U13" s="365"/>
      <c r="V13" s="365"/>
      <c r="W13" s="366"/>
    </row>
    <row r="14" spans="2:23" ht="35.25" customHeight="1">
      <c r="B14" s="60" t="s">
        <v>103</v>
      </c>
      <c r="C14" s="367"/>
      <c r="D14" s="368"/>
      <c r="E14" s="368"/>
      <c r="F14" s="368"/>
      <c r="G14" s="368"/>
      <c r="H14" s="368"/>
      <c r="I14" s="368"/>
      <c r="J14" s="368"/>
      <c r="K14" s="368"/>
      <c r="L14" s="368"/>
      <c r="M14" s="368"/>
      <c r="N14" s="368"/>
      <c r="O14" s="368"/>
      <c r="P14" s="368"/>
      <c r="Q14" s="368"/>
      <c r="R14" s="368"/>
      <c r="S14" s="369"/>
      <c r="T14" s="287">
        <v>298089000</v>
      </c>
      <c r="U14" s="288"/>
      <c r="V14" s="288"/>
      <c r="W14" s="61" t="s">
        <v>104</v>
      </c>
    </row>
    <row r="15" spans="2:23" ht="35.25" customHeight="1">
      <c r="B15" s="210" t="s">
        <v>327</v>
      </c>
      <c r="C15" s="352"/>
      <c r="D15" s="353"/>
      <c r="E15" s="353"/>
      <c r="F15" s="353"/>
      <c r="G15" s="353"/>
      <c r="H15" s="353"/>
      <c r="I15" s="353"/>
      <c r="J15" s="353"/>
      <c r="K15" s="353"/>
      <c r="L15" s="353"/>
      <c r="M15" s="353"/>
      <c r="N15" s="353"/>
      <c r="O15" s="353"/>
      <c r="P15" s="353"/>
      <c r="Q15" s="353"/>
      <c r="R15" s="353"/>
      <c r="S15" s="354"/>
      <c r="T15" s="355">
        <v>283217000</v>
      </c>
      <c r="U15" s="311"/>
      <c r="V15" s="311"/>
      <c r="W15" s="63" t="s">
        <v>104</v>
      </c>
    </row>
    <row r="16" spans="2:23" ht="35.25" customHeight="1">
      <c r="B16" s="64" t="s">
        <v>105</v>
      </c>
      <c r="C16" s="356" t="s">
        <v>106</v>
      </c>
      <c r="D16" s="357"/>
      <c r="E16" s="357"/>
      <c r="F16" s="357"/>
      <c r="G16" s="357"/>
      <c r="H16" s="357"/>
      <c r="I16" s="357"/>
      <c r="J16" s="357"/>
      <c r="K16" s="357"/>
      <c r="L16" s="357"/>
      <c r="M16" s="357"/>
      <c r="N16" s="357"/>
      <c r="O16" s="357"/>
      <c r="P16" s="357"/>
      <c r="Q16" s="357"/>
      <c r="R16" s="357"/>
      <c r="S16" s="358"/>
      <c r="T16" s="359">
        <f>(T15/T14)*100</f>
        <v>95.01088601055389</v>
      </c>
      <c r="U16" s="360"/>
      <c r="V16" s="360"/>
      <c r="W16" s="65" t="s">
        <v>107</v>
      </c>
    </row>
    <row r="17" spans="2:23" ht="20.25" customHeight="1">
      <c r="B17" s="320" t="s">
        <v>108</v>
      </c>
      <c r="C17" s="323" t="s">
        <v>99</v>
      </c>
      <c r="D17" s="324"/>
      <c r="E17" s="323" t="s">
        <v>109</v>
      </c>
      <c r="F17" s="349" t="s">
        <v>110</v>
      </c>
      <c r="G17" s="349"/>
      <c r="H17" s="349"/>
      <c r="I17" s="349"/>
      <c r="J17" s="349"/>
      <c r="K17" s="349"/>
      <c r="L17" s="349"/>
      <c r="M17" s="349"/>
      <c r="N17" s="349"/>
      <c r="O17" s="66" t="s">
        <v>99</v>
      </c>
      <c r="P17" s="343" t="s">
        <v>111</v>
      </c>
      <c r="Q17" s="344"/>
      <c r="R17" s="344"/>
      <c r="S17" s="345"/>
      <c r="T17" s="346" t="s">
        <v>112</v>
      </c>
      <c r="U17" s="347"/>
      <c r="V17" s="347"/>
      <c r="W17" s="67"/>
    </row>
    <row r="18" spans="2:23" ht="20.25" customHeight="1">
      <c r="B18" s="321"/>
      <c r="C18" s="325"/>
      <c r="D18" s="326"/>
      <c r="E18" s="348"/>
      <c r="F18" s="350"/>
      <c r="G18" s="350"/>
      <c r="H18" s="350"/>
      <c r="I18" s="350"/>
      <c r="J18" s="350"/>
      <c r="K18" s="350"/>
      <c r="L18" s="350"/>
      <c r="M18" s="350"/>
      <c r="N18" s="350"/>
      <c r="O18" s="54" t="s">
        <v>101</v>
      </c>
      <c r="P18" s="338" t="s">
        <v>113</v>
      </c>
      <c r="Q18" s="339"/>
      <c r="R18" s="339"/>
      <c r="S18" s="340"/>
      <c r="T18" s="341"/>
      <c r="U18" s="342"/>
      <c r="V18" s="342"/>
      <c r="W18" s="65" t="s">
        <v>104</v>
      </c>
    </row>
    <row r="19" spans="2:23" ht="20.25" customHeight="1">
      <c r="B19" s="322"/>
      <c r="C19" s="302" t="s">
        <v>101</v>
      </c>
      <c r="D19" s="351"/>
      <c r="E19" s="70"/>
      <c r="F19" s="71"/>
      <c r="G19" s="71"/>
      <c r="H19" s="71"/>
      <c r="I19" s="71"/>
      <c r="J19" s="71"/>
      <c r="K19" s="71"/>
      <c r="L19" s="71"/>
      <c r="M19" s="71"/>
      <c r="N19" s="71"/>
      <c r="O19" s="71"/>
      <c r="P19" s="344" t="s">
        <v>111</v>
      </c>
      <c r="Q19" s="344"/>
      <c r="R19" s="344"/>
      <c r="S19" s="345"/>
      <c r="T19" s="346" t="s">
        <v>112</v>
      </c>
      <c r="U19" s="347"/>
      <c r="V19" s="347"/>
      <c r="W19" s="72"/>
    </row>
    <row r="20" spans="2:23" ht="21" customHeight="1">
      <c r="B20" s="332" t="s">
        <v>114</v>
      </c>
      <c r="C20" s="334"/>
      <c r="D20" s="334"/>
      <c r="E20" s="334"/>
      <c r="F20" s="334"/>
      <c r="G20" s="334"/>
      <c r="H20" s="334"/>
      <c r="I20" s="334"/>
      <c r="J20" s="334"/>
      <c r="K20" s="334"/>
      <c r="L20" s="334"/>
      <c r="M20" s="334"/>
      <c r="N20" s="335"/>
      <c r="O20" s="73" t="s">
        <v>99</v>
      </c>
      <c r="P20" s="338" t="s">
        <v>115</v>
      </c>
      <c r="Q20" s="339"/>
      <c r="R20" s="339"/>
      <c r="S20" s="340"/>
      <c r="T20" s="341">
        <v>0</v>
      </c>
      <c r="U20" s="342"/>
      <c r="V20" s="342"/>
      <c r="W20" s="65" t="s">
        <v>104</v>
      </c>
    </row>
    <row r="21" spans="2:23" ht="21" customHeight="1">
      <c r="B21" s="333"/>
      <c r="C21" s="336"/>
      <c r="D21" s="336"/>
      <c r="E21" s="336"/>
      <c r="F21" s="336"/>
      <c r="G21" s="336"/>
      <c r="H21" s="336"/>
      <c r="I21" s="336"/>
      <c r="J21" s="336"/>
      <c r="K21" s="336"/>
      <c r="L21" s="336"/>
      <c r="M21" s="336"/>
      <c r="N21" s="337"/>
      <c r="O21" s="68" t="s">
        <v>101</v>
      </c>
      <c r="P21" s="343" t="s">
        <v>111</v>
      </c>
      <c r="Q21" s="344"/>
      <c r="R21" s="344"/>
      <c r="S21" s="345"/>
      <c r="T21" s="346" t="s">
        <v>112</v>
      </c>
      <c r="U21" s="347"/>
      <c r="V21" s="347"/>
      <c r="W21" s="74"/>
    </row>
    <row r="22" spans="2:23" ht="35.25" customHeight="1">
      <c r="B22" s="209" t="s">
        <v>361</v>
      </c>
      <c r="C22" s="327" t="s">
        <v>116</v>
      </c>
      <c r="D22" s="328"/>
      <c r="E22" s="328"/>
      <c r="F22" s="328"/>
      <c r="G22" s="328"/>
      <c r="H22" s="328"/>
      <c r="I22" s="328"/>
      <c r="J22" s="328"/>
      <c r="K22" s="328"/>
      <c r="L22" s="328"/>
      <c r="M22" s="328"/>
      <c r="N22" s="328"/>
      <c r="O22" s="328"/>
      <c r="P22" s="328"/>
      <c r="Q22" s="328"/>
      <c r="R22" s="328"/>
      <c r="S22" s="329"/>
      <c r="T22" s="330">
        <f>T15-T18-T20</f>
        <v>283217000</v>
      </c>
      <c r="U22" s="331"/>
      <c r="V22" s="331"/>
      <c r="W22" s="75" t="s">
        <v>104</v>
      </c>
    </row>
    <row r="23" spans="2:23" ht="35.25" customHeight="1">
      <c r="B23" s="76"/>
      <c r="C23" s="293" t="s">
        <v>117</v>
      </c>
      <c r="D23" s="294"/>
      <c r="E23" s="294"/>
      <c r="F23" s="294"/>
      <c r="G23" s="294"/>
      <c r="H23" s="294"/>
      <c r="I23" s="294"/>
      <c r="J23" s="294"/>
      <c r="K23" s="294"/>
      <c r="L23" s="294"/>
      <c r="M23" s="294"/>
      <c r="N23" s="294"/>
      <c r="O23" s="294"/>
      <c r="P23" s="294"/>
      <c r="Q23" s="294"/>
      <c r="R23" s="294"/>
      <c r="S23" s="317"/>
      <c r="T23" s="318" t="s">
        <v>118</v>
      </c>
      <c r="U23" s="318"/>
      <c r="V23" s="318"/>
      <c r="W23" s="319"/>
    </row>
    <row r="24" spans="2:23" ht="35.25" customHeight="1">
      <c r="B24" s="76"/>
      <c r="C24" s="315" t="s">
        <v>119</v>
      </c>
      <c r="D24" s="316"/>
      <c r="E24" s="316"/>
      <c r="F24" s="316"/>
      <c r="G24" s="316"/>
      <c r="H24" s="77" t="s">
        <v>120</v>
      </c>
      <c r="I24" s="303"/>
      <c r="J24" s="303"/>
      <c r="K24" s="303"/>
      <c r="L24" s="303"/>
      <c r="M24" s="303"/>
      <c r="N24" s="303"/>
      <c r="O24" s="303"/>
      <c r="P24" s="303"/>
      <c r="Q24" s="303"/>
      <c r="R24" s="303"/>
      <c r="S24" s="69" t="s">
        <v>121</v>
      </c>
      <c r="T24" s="304"/>
      <c r="U24" s="305"/>
      <c r="V24" s="305"/>
      <c r="W24" s="65" t="s">
        <v>104</v>
      </c>
    </row>
    <row r="25" spans="2:23" ht="35.25" customHeight="1">
      <c r="B25" s="314" t="s">
        <v>122</v>
      </c>
      <c r="C25" s="315" t="s">
        <v>123</v>
      </c>
      <c r="D25" s="316"/>
      <c r="E25" s="316"/>
      <c r="F25" s="316"/>
      <c r="G25" s="316"/>
      <c r="H25" s="77" t="s">
        <v>120</v>
      </c>
      <c r="I25" s="311"/>
      <c r="J25" s="311"/>
      <c r="K25" s="311"/>
      <c r="L25" s="311"/>
      <c r="M25" s="311"/>
      <c r="N25" s="311"/>
      <c r="O25" s="311"/>
      <c r="P25" s="311"/>
      <c r="Q25" s="311"/>
      <c r="R25" s="311"/>
      <c r="S25" s="69" t="s">
        <v>121</v>
      </c>
      <c r="T25" s="312"/>
      <c r="U25" s="313"/>
      <c r="V25" s="313"/>
      <c r="W25" s="65" t="s">
        <v>104</v>
      </c>
    </row>
    <row r="26" spans="2:23" ht="35.25" customHeight="1">
      <c r="B26" s="314"/>
      <c r="C26" s="302" t="s">
        <v>126</v>
      </c>
      <c r="D26" s="300"/>
      <c r="E26" s="300"/>
      <c r="F26" s="300"/>
      <c r="G26" s="300"/>
      <c r="H26" s="77" t="s">
        <v>120</v>
      </c>
      <c r="I26" s="303"/>
      <c r="J26" s="303"/>
      <c r="K26" s="303"/>
      <c r="L26" s="303"/>
      <c r="M26" s="303"/>
      <c r="N26" s="303"/>
      <c r="O26" s="303"/>
      <c r="P26" s="303"/>
      <c r="Q26" s="303"/>
      <c r="R26" s="303"/>
      <c r="S26" s="69" t="s">
        <v>121</v>
      </c>
      <c r="T26" s="304"/>
      <c r="U26" s="305"/>
      <c r="V26" s="305"/>
      <c r="W26" s="65" t="s">
        <v>104</v>
      </c>
    </row>
    <row r="27" spans="2:23" ht="35.25" customHeight="1">
      <c r="B27" s="223" t="s">
        <v>379</v>
      </c>
      <c r="C27" s="299" t="s">
        <v>381</v>
      </c>
      <c r="D27" s="300"/>
      <c r="E27" s="300"/>
      <c r="F27" s="300"/>
      <c r="G27" s="300"/>
      <c r="H27" s="77" t="s">
        <v>120</v>
      </c>
      <c r="I27" s="311" t="s">
        <v>362</v>
      </c>
      <c r="J27" s="311"/>
      <c r="K27" s="311"/>
      <c r="L27" s="311"/>
      <c r="M27" s="311"/>
      <c r="N27" s="311"/>
      <c r="O27" s="311"/>
      <c r="P27" s="311"/>
      <c r="Q27" s="311"/>
      <c r="R27" s="311"/>
      <c r="S27" s="69" t="s">
        <v>121</v>
      </c>
      <c r="T27" s="312">
        <v>3815370</v>
      </c>
      <c r="U27" s="313"/>
      <c r="V27" s="313"/>
      <c r="W27" s="65" t="s">
        <v>104</v>
      </c>
    </row>
    <row r="28" spans="2:23" ht="35.25" customHeight="1">
      <c r="B28" s="76"/>
      <c r="C28" s="302" t="s">
        <v>274</v>
      </c>
      <c r="D28" s="300"/>
      <c r="E28" s="300"/>
      <c r="F28" s="300"/>
      <c r="G28" s="300"/>
      <c r="H28" s="77" t="s">
        <v>120</v>
      </c>
      <c r="I28" s="311"/>
      <c r="J28" s="311"/>
      <c r="K28" s="311"/>
      <c r="L28" s="311"/>
      <c r="M28" s="311"/>
      <c r="N28" s="311"/>
      <c r="O28" s="311"/>
      <c r="P28" s="311"/>
      <c r="Q28" s="311"/>
      <c r="R28" s="311"/>
      <c r="S28" s="69" t="s">
        <v>121</v>
      </c>
      <c r="T28" s="312"/>
      <c r="U28" s="313"/>
      <c r="V28" s="313"/>
      <c r="W28" s="65" t="s">
        <v>104</v>
      </c>
    </row>
    <row r="29" spans="2:23" ht="35.25" customHeight="1">
      <c r="B29" s="76" t="s">
        <v>129</v>
      </c>
      <c r="C29" s="302"/>
      <c r="D29" s="300"/>
      <c r="E29" s="300"/>
      <c r="F29" s="300"/>
      <c r="G29" s="300"/>
      <c r="H29" s="77" t="s">
        <v>120</v>
      </c>
      <c r="I29" s="303"/>
      <c r="J29" s="303"/>
      <c r="K29" s="303"/>
      <c r="L29" s="303"/>
      <c r="M29" s="303"/>
      <c r="N29" s="303"/>
      <c r="O29" s="303"/>
      <c r="P29" s="303"/>
      <c r="Q29" s="303"/>
      <c r="R29" s="303"/>
      <c r="S29" s="69" t="s">
        <v>121</v>
      </c>
      <c r="T29" s="304"/>
      <c r="U29" s="305"/>
      <c r="V29" s="305"/>
      <c r="W29" s="65" t="s">
        <v>104</v>
      </c>
    </row>
    <row r="30" spans="2:24" ht="35.25" customHeight="1">
      <c r="B30" s="76" t="s">
        <v>129</v>
      </c>
      <c r="C30" s="302"/>
      <c r="D30" s="300"/>
      <c r="E30" s="300"/>
      <c r="F30" s="300"/>
      <c r="G30" s="300"/>
      <c r="H30" s="77" t="s">
        <v>120</v>
      </c>
      <c r="I30" s="303"/>
      <c r="J30" s="303"/>
      <c r="K30" s="303"/>
      <c r="L30" s="303"/>
      <c r="M30" s="303"/>
      <c r="N30" s="303"/>
      <c r="O30" s="303"/>
      <c r="P30" s="303"/>
      <c r="Q30" s="303"/>
      <c r="R30" s="303"/>
      <c r="S30" s="69" t="s">
        <v>121</v>
      </c>
      <c r="T30" s="304"/>
      <c r="U30" s="305"/>
      <c r="V30" s="305"/>
      <c r="W30" s="65" t="s">
        <v>104</v>
      </c>
      <c r="X30" s="103"/>
    </row>
    <row r="31" spans="2:23" ht="35.25" customHeight="1">
      <c r="B31" s="102"/>
      <c r="C31" s="306" t="s">
        <v>130</v>
      </c>
      <c r="D31" s="307"/>
      <c r="E31" s="307"/>
      <c r="F31" s="307"/>
      <c r="G31" s="307"/>
      <c r="H31" s="307"/>
      <c r="I31" s="307"/>
      <c r="J31" s="307"/>
      <c r="K31" s="307"/>
      <c r="L31" s="307"/>
      <c r="M31" s="307"/>
      <c r="N31" s="307"/>
      <c r="O31" s="307"/>
      <c r="P31" s="307"/>
      <c r="Q31" s="307"/>
      <c r="R31" s="307"/>
      <c r="S31" s="308"/>
      <c r="T31" s="309">
        <f>SUM(T24:T30)</f>
        <v>3815370</v>
      </c>
      <c r="U31" s="310"/>
      <c r="V31" s="310"/>
      <c r="W31" s="78" t="s">
        <v>104</v>
      </c>
    </row>
    <row r="32" spans="2:23" ht="30" customHeight="1">
      <c r="B32" s="60" t="s">
        <v>169</v>
      </c>
      <c r="C32" s="293" t="s">
        <v>132</v>
      </c>
      <c r="D32" s="294"/>
      <c r="E32" s="294"/>
      <c r="F32" s="294"/>
      <c r="G32" s="294"/>
      <c r="H32" s="294"/>
      <c r="I32" s="294"/>
      <c r="J32" s="294"/>
      <c r="K32" s="295">
        <f>T31</f>
        <v>3815370</v>
      </c>
      <c r="L32" s="295"/>
      <c r="M32" s="295"/>
      <c r="N32" s="295"/>
      <c r="O32" s="87" t="s">
        <v>112</v>
      </c>
      <c r="P32" s="296">
        <f>T22</f>
        <v>283217000</v>
      </c>
      <c r="Q32" s="296"/>
      <c r="R32" s="297" t="s">
        <v>134</v>
      </c>
      <c r="S32" s="298"/>
      <c r="T32" s="287">
        <f>ROUNDDOWN(T31-P32*1/100,0)</f>
        <v>983200</v>
      </c>
      <c r="U32" s="288"/>
      <c r="V32" s="288"/>
      <c r="W32" s="101" t="s">
        <v>104</v>
      </c>
    </row>
    <row r="33" spans="2:23" s="179" customFormat="1" ht="30" customHeight="1">
      <c r="B33" s="62" t="s">
        <v>174</v>
      </c>
      <c r="C33" s="299" t="s">
        <v>328</v>
      </c>
      <c r="D33" s="300"/>
      <c r="E33" s="300"/>
      <c r="F33" s="300"/>
      <c r="G33" s="300"/>
      <c r="H33" s="300"/>
      <c r="I33" s="300"/>
      <c r="J33" s="300"/>
      <c r="K33" s="301">
        <f>T32*100/110</f>
        <v>893818.1818181818</v>
      </c>
      <c r="L33" s="301"/>
      <c r="M33" s="301"/>
      <c r="N33" s="301"/>
      <c r="O33" s="177"/>
      <c r="P33" s="339"/>
      <c r="Q33" s="339"/>
      <c r="R33" s="300" t="s">
        <v>168</v>
      </c>
      <c r="S33" s="389"/>
      <c r="T33" s="355">
        <f>ROUNDDOWN(K33,-4)</f>
        <v>890000</v>
      </c>
      <c r="U33" s="311"/>
      <c r="V33" s="311"/>
      <c r="W33" s="65" t="s">
        <v>104</v>
      </c>
    </row>
    <row r="34" spans="2:23" s="179" customFormat="1" ht="30" customHeight="1">
      <c r="B34" s="62" t="s">
        <v>170</v>
      </c>
      <c r="C34" s="299" t="s">
        <v>329</v>
      </c>
      <c r="D34" s="300"/>
      <c r="E34" s="300"/>
      <c r="F34" s="300"/>
      <c r="G34" s="300"/>
      <c r="H34" s="300"/>
      <c r="I34" s="300"/>
      <c r="J34" s="300"/>
      <c r="K34" s="300"/>
      <c r="L34" s="300"/>
      <c r="M34" s="300"/>
      <c r="N34" s="300"/>
      <c r="O34" s="177"/>
      <c r="P34" s="339"/>
      <c r="Q34" s="339"/>
      <c r="R34" s="388"/>
      <c r="S34" s="389"/>
      <c r="T34" s="355">
        <f>T33*0.1</f>
        <v>89000</v>
      </c>
      <c r="U34" s="311"/>
      <c r="V34" s="311"/>
      <c r="W34" s="65" t="s">
        <v>104</v>
      </c>
    </row>
    <row r="35" spans="2:23" s="179" customFormat="1" ht="30" customHeight="1">
      <c r="B35" s="56" t="s">
        <v>131</v>
      </c>
      <c r="C35" s="306" t="s">
        <v>171</v>
      </c>
      <c r="D35" s="307"/>
      <c r="E35" s="307"/>
      <c r="F35" s="307"/>
      <c r="G35" s="307"/>
      <c r="H35" s="307"/>
      <c r="I35" s="307"/>
      <c r="J35" s="307"/>
      <c r="K35" s="307"/>
      <c r="L35" s="307"/>
      <c r="M35" s="307"/>
      <c r="N35" s="307"/>
      <c r="O35" s="178"/>
      <c r="P35" s="390"/>
      <c r="Q35" s="390"/>
      <c r="R35" s="391"/>
      <c r="S35" s="392"/>
      <c r="T35" s="330">
        <f>SUM(T33:V34)</f>
        <v>979000</v>
      </c>
      <c r="U35" s="331"/>
      <c r="V35" s="331"/>
      <c r="W35" s="78" t="s">
        <v>104</v>
      </c>
    </row>
    <row r="36" spans="2:23" ht="27.75" customHeight="1" thickBot="1">
      <c r="B36" s="79" t="s">
        <v>135</v>
      </c>
      <c r="C36" s="289" t="s">
        <v>136</v>
      </c>
      <c r="D36" s="290"/>
      <c r="E36" s="290"/>
      <c r="F36" s="290"/>
      <c r="G36" s="290"/>
      <c r="H36" s="290"/>
      <c r="I36" s="290"/>
      <c r="J36" s="290"/>
      <c r="K36" s="290"/>
      <c r="L36" s="290"/>
      <c r="M36" s="290"/>
      <c r="N36" s="290"/>
      <c r="O36" s="291" t="s">
        <v>137</v>
      </c>
      <c r="P36" s="291"/>
      <c r="Q36" s="291"/>
      <c r="R36" s="80" t="s">
        <v>172</v>
      </c>
      <c r="S36" s="292" t="s">
        <v>173</v>
      </c>
      <c r="T36" s="292"/>
      <c r="U36" s="292"/>
      <c r="V36" s="292"/>
      <c r="W36" s="81"/>
    </row>
    <row r="37" ht="35.25" customHeight="1" thickTop="1"/>
  </sheetData>
  <sheetProtection/>
  <mergeCells count="89">
    <mergeCell ref="B2:W2"/>
    <mergeCell ref="B3:Q3"/>
    <mergeCell ref="T3:W3"/>
    <mergeCell ref="C4:W4"/>
    <mergeCell ref="C5:W5"/>
    <mergeCell ref="C6:W6"/>
    <mergeCell ref="C7:W7"/>
    <mergeCell ref="C8:W8"/>
    <mergeCell ref="Q9:W9"/>
    <mergeCell ref="J10:W10"/>
    <mergeCell ref="C11:D11"/>
    <mergeCell ref="F11:G11"/>
    <mergeCell ref="H11:W11"/>
    <mergeCell ref="J12:W12"/>
    <mergeCell ref="J13:W13"/>
    <mergeCell ref="C14:S14"/>
    <mergeCell ref="T14:V14"/>
    <mergeCell ref="C15:S15"/>
    <mergeCell ref="T15:V15"/>
    <mergeCell ref="C16:S16"/>
    <mergeCell ref="T16:V16"/>
    <mergeCell ref="B17:B19"/>
    <mergeCell ref="C17:D18"/>
    <mergeCell ref="E17:E18"/>
    <mergeCell ref="F17:N18"/>
    <mergeCell ref="P17:S17"/>
    <mergeCell ref="T17:V17"/>
    <mergeCell ref="P18:S18"/>
    <mergeCell ref="T18:V18"/>
    <mergeCell ref="C19:D19"/>
    <mergeCell ref="P19:S19"/>
    <mergeCell ref="T19:V19"/>
    <mergeCell ref="B20:B21"/>
    <mergeCell ref="C20:N21"/>
    <mergeCell ref="P20:S20"/>
    <mergeCell ref="T20:V20"/>
    <mergeCell ref="P21:S21"/>
    <mergeCell ref="T21:V21"/>
    <mergeCell ref="C22:S22"/>
    <mergeCell ref="T22:V22"/>
    <mergeCell ref="C23:S23"/>
    <mergeCell ref="T23:W23"/>
    <mergeCell ref="C24:G24"/>
    <mergeCell ref="I24:R24"/>
    <mergeCell ref="T24:V24"/>
    <mergeCell ref="B25:B26"/>
    <mergeCell ref="C25:G25"/>
    <mergeCell ref="I25:R25"/>
    <mergeCell ref="T25:V25"/>
    <mergeCell ref="C26:G26"/>
    <mergeCell ref="I26:R26"/>
    <mergeCell ref="T26:V26"/>
    <mergeCell ref="C27:G27"/>
    <mergeCell ref="I27:R27"/>
    <mergeCell ref="T27:V27"/>
    <mergeCell ref="C28:G28"/>
    <mergeCell ref="I28:R28"/>
    <mergeCell ref="T28:V28"/>
    <mergeCell ref="C29:G29"/>
    <mergeCell ref="I29:R29"/>
    <mergeCell ref="T29:V29"/>
    <mergeCell ref="C30:G30"/>
    <mergeCell ref="I30:R30"/>
    <mergeCell ref="T30:V30"/>
    <mergeCell ref="C31:S31"/>
    <mergeCell ref="T31:V31"/>
    <mergeCell ref="C32:J32"/>
    <mergeCell ref="K32:N32"/>
    <mergeCell ref="P32:Q32"/>
    <mergeCell ref="R32:S32"/>
    <mergeCell ref="T32:V32"/>
    <mergeCell ref="C33:J33"/>
    <mergeCell ref="K33:N33"/>
    <mergeCell ref="P33:Q33"/>
    <mergeCell ref="R33:S33"/>
    <mergeCell ref="T33:V33"/>
    <mergeCell ref="C34:J34"/>
    <mergeCell ref="K34:N34"/>
    <mergeCell ref="P34:Q34"/>
    <mergeCell ref="R34:S34"/>
    <mergeCell ref="T34:V34"/>
    <mergeCell ref="C35:J35"/>
    <mergeCell ref="K35:N35"/>
    <mergeCell ref="P35:Q35"/>
    <mergeCell ref="R35:S35"/>
    <mergeCell ref="T35:V35"/>
    <mergeCell ref="C36:N36"/>
    <mergeCell ref="O36:Q36"/>
    <mergeCell ref="S36:V36"/>
  </mergeCells>
  <printOptions/>
  <pageMargins left="0.7874015748031497" right="0.5905511811023623" top="0.3937007874015748" bottom="0.3937007874015748" header="0.5118110236220472" footer="0.5118110236220472"/>
  <pageSetup fitToHeight="1" fitToWidth="1"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I65"/>
  <sheetViews>
    <sheetView view="pageBreakPreview" zoomScale="85" zoomScaleSheetLayoutView="85" zoomScalePageLayoutView="0" workbookViewId="0" topLeftCell="A1">
      <selection activeCell="C27" sqref="C27:G27"/>
    </sheetView>
  </sheetViews>
  <sheetFormatPr defaultColWidth="9.00390625" defaultRowHeight="17.25" customHeight="1"/>
  <cols>
    <col min="1" max="1" width="1.00390625" style="146" customWidth="1"/>
    <col min="2" max="2" width="15.375" style="146" customWidth="1"/>
    <col min="3" max="4" width="10.50390625" style="146" customWidth="1"/>
    <col min="5" max="5" width="5.375" style="146" customWidth="1"/>
    <col min="6" max="6" width="23.00390625" style="146" customWidth="1"/>
    <col min="7" max="7" width="4.125" style="146" customWidth="1"/>
    <col min="8" max="8" width="9.50390625" style="146" customWidth="1"/>
    <col min="9" max="32" width="4.50390625" style="146" customWidth="1"/>
    <col min="33" max="33" width="10.125" style="146" customWidth="1"/>
    <col min="34" max="16384" width="9.00390625" style="146" customWidth="1"/>
  </cols>
  <sheetData>
    <row r="1" spans="32:33" ht="17.25" customHeight="1">
      <c r="AF1" s="221" t="s">
        <v>378</v>
      </c>
      <c r="AG1" s="212" t="s">
        <v>331</v>
      </c>
    </row>
    <row r="2" spans="2:35" ht="17.25" customHeight="1">
      <c r="B2" s="565" t="s">
        <v>281</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I2" s="146" t="s">
        <v>138</v>
      </c>
    </row>
    <row r="3" spans="2:35" ht="16.5" customHeight="1">
      <c r="B3" s="147" t="s">
        <v>139</v>
      </c>
      <c r="C3" s="485" t="s">
        <v>332</v>
      </c>
      <c r="D3" s="526"/>
      <c r="E3" s="526"/>
      <c r="F3" s="526"/>
      <c r="G3" s="526"/>
      <c r="H3" s="527"/>
      <c r="I3" s="485" t="s">
        <v>363</v>
      </c>
      <c r="J3" s="486"/>
      <c r="K3" s="486"/>
      <c r="L3" s="486"/>
      <c r="M3" s="486"/>
      <c r="N3" s="486"/>
      <c r="O3" s="487"/>
      <c r="P3" s="488" t="s">
        <v>280</v>
      </c>
      <c r="Q3" s="486"/>
      <c r="R3" s="486"/>
      <c r="S3" s="487"/>
      <c r="T3" s="488" t="s">
        <v>279</v>
      </c>
      <c r="U3" s="486"/>
      <c r="V3" s="486"/>
      <c r="W3" s="487"/>
      <c r="AB3" s="489" t="s">
        <v>293</v>
      </c>
      <c r="AC3" s="490"/>
      <c r="AD3" s="490"/>
      <c r="AE3" s="491" t="s">
        <v>369</v>
      </c>
      <c r="AF3" s="492"/>
      <c r="AG3" s="492"/>
      <c r="AI3" s="146" t="s">
        <v>140</v>
      </c>
    </row>
    <row r="4" spans="2:35" ht="16.5" customHeight="1">
      <c r="B4" s="218" t="s">
        <v>367</v>
      </c>
      <c r="C4" s="561" t="s">
        <v>381</v>
      </c>
      <c r="D4" s="562"/>
      <c r="E4" s="488" t="s">
        <v>275</v>
      </c>
      <c r="F4" s="498"/>
      <c r="G4" s="525"/>
      <c r="H4" s="487"/>
      <c r="I4" s="148"/>
      <c r="J4" s="148"/>
      <c r="K4" s="148"/>
      <c r="L4" s="148"/>
      <c r="M4" s="148"/>
      <c r="N4" s="148"/>
      <c r="O4" s="148"/>
      <c r="P4" s="148"/>
      <c r="Q4" s="148"/>
      <c r="R4" s="148"/>
      <c r="S4" s="148"/>
      <c r="T4" s="148"/>
      <c r="U4" s="148"/>
      <c r="V4" s="148"/>
      <c r="W4" s="148"/>
      <c r="AB4" s="489" t="s">
        <v>368</v>
      </c>
      <c r="AC4" s="490"/>
      <c r="AD4" s="490"/>
      <c r="AE4" s="528" t="s">
        <v>370</v>
      </c>
      <c r="AF4" s="492"/>
      <c r="AG4" s="492"/>
      <c r="AI4" s="146" t="s">
        <v>141</v>
      </c>
    </row>
    <row r="5" spans="2:35" ht="16.5" customHeight="1">
      <c r="B5" s="147" t="s">
        <v>142</v>
      </c>
      <c r="C5" s="563">
        <v>298089000</v>
      </c>
      <c r="D5" s="564"/>
      <c r="E5" s="149"/>
      <c r="F5" s="148"/>
      <c r="L5" s="150"/>
      <c r="M5" s="150"/>
      <c r="N5" s="150"/>
      <c r="O5" s="150"/>
      <c r="P5" s="84"/>
      <c r="S5" s="85"/>
      <c r="T5" s="148"/>
      <c r="U5" s="148"/>
      <c r="V5" s="148"/>
      <c r="W5" s="148"/>
      <c r="AB5" s="490" t="s">
        <v>143</v>
      </c>
      <c r="AC5" s="490"/>
      <c r="AD5" s="490"/>
      <c r="AE5" s="528" t="s">
        <v>371</v>
      </c>
      <c r="AF5" s="492"/>
      <c r="AG5" s="492"/>
      <c r="AI5" s="224" t="s">
        <v>381</v>
      </c>
    </row>
    <row r="6" spans="2:35" ht="16.5" customHeight="1">
      <c r="B6" s="213" t="s">
        <v>333</v>
      </c>
      <c r="C6" s="560">
        <v>283217000</v>
      </c>
      <c r="D6" s="560"/>
      <c r="E6" s="149"/>
      <c r="F6" s="148"/>
      <c r="I6" s="151"/>
      <c r="J6" s="151"/>
      <c r="K6" s="151"/>
      <c r="L6" s="151"/>
      <c r="M6" s="151"/>
      <c r="P6" s="151"/>
      <c r="S6" s="151"/>
      <c r="T6" s="151"/>
      <c r="U6" s="151"/>
      <c r="V6" s="151"/>
      <c r="W6" s="151"/>
      <c r="X6" s="152"/>
      <c r="Y6" s="152"/>
      <c r="Z6" s="152"/>
      <c r="AA6" s="152"/>
      <c r="AB6" s="152"/>
      <c r="AC6" s="152"/>
      <c r="AD6" s="152"/>
      <c r="AE6" s="152"/>
      <c r="AF6" s="152"/>
      <c r="AI6" s="180" t="s">
        <v>274</v>
      </c>
    </row>
    <row r="7" spans="2:35" ht="16.5" customHeight="1">
      <c r="B7" s="147" t="s">
        <v>144</v>
      </c>
      <c r="C7" s="500">
        <f>ROUNDDOWN(C6/C5,4)</f>
        <v>0.9501</v>
      </c>
      <c r="D7" s="500"/>
      <c r="E7" s="149"/>
      <c r="F7" s="148"/>
      <c r="G7" s="148"/>
      <c r="H7" s="148"/>
      <c r="I7" s="151"/>
      <c r="J7" s="151"/>
      <c r="K7" s="151"/>
      <c r="L7" s="151"/>
      <c r="M7" s="151"/>
      <c r="N7" s="151"/>
      <c r="O7" s="151"/>
      <c r="P7" s="151"/>
      <c r="S7" s="151"/>
      <c r="T7" s="151"/>
      <c r="U7" s="151"/>
      <c r="V7" s="151"/>
      <c r="AC7" s="152"/>
      <c r="AD7" s="152"/>
      <c r="AE7" s="152"/>
      <c r="AF7" s="153"/>
      <c r="AG7" s="146" t="s">
        <v>145</v>
      </c>
      <c r="AI7" s="180"/>
    </row>
    <row r="8" spans="2:33" ht="16.5" customHeight="1">
      <c r="B8" s="147" t="s">
        <v>277</v>
      </c>
      <c r="C8" s="501"/>
      <c r="D8" s="501"/>
      <c r="E8" s="148"/>
      <c r="F8" s="148"/>
      <c r="G8" s="148"/>
      <c r="H8" s="148"/>
      <c r="I8" s="151"/>
      <c r="J8" s="151"/>
      <c r="K8" s="151"/>
      <c r="L8" s="151"/>
      <c r="M8" s="151"/>
      <c r="N8" s="151"/>
      <c r="O8" s="151"/>
      <c r="P8" s="151"/>
      <c r="S8" s="151"/>
      <c r="T8" s="151"/>
      <c r="U8" s="151"/>
      <c r="V8" s="151"/>
      <c r="AC8" s="152"/>
      <c r="AD8" s="152"/>
      <c r="AE8" s="152"/>
      <c r="AF8" s="154"/>
      <c r="AG8" s="146" t="s">
        <v>146</v>
      </c>
    </row>
    <row r="9" spans="2:32" ht="16.5" customHeight="1">
      <c r="B9" s="147" t="s">
        <v>147</v>
      </c>
      <c r="C9" s="501"/>
      <c r="D9" s="501"/>
      <c r="E9" s="148"/>
      <c r="F9" s="148"/>
      <c r="G9" s="148"/>
      <c r="H9" s="148"/>
      <c r="I9" s="151"/>
      <c r="J9" s="151"/>
      <c r="K9" s="151"/>
      <c r="L9" s="151"/>
      <c r="M9" s="151"/>
      <c r="N9" s="151"/>
      <c r="O9" s="151"/>
      <c r="P9" s="151"/>
      <c r="S9" s="151"/>
      <c r="T9" s="151"/>
      <c r="U9" s="151"/>
      <c r="V9" s="151"/>
      <c r="AE9" s="152"/>
      <c r="AF9" s="152"/>
    </row>
    <row r="10" spans="2:33" ht="16.5" customHeight="1">
      <c r="B10" s="213" t="s">
        <v>366</v>
      </c>
      <c r="C10" s="494">
        <f>C6-C8-C9</f>
        <v>283217000</v>
      </c>
      <c r="D10" s="494"/>
      <c r="E10" s="148"/>
      <c r="F10" s="148"/>
      <c r="G10" s="148"/>
      <c r="H10" s="148"/>
      <c r="I10" s="151"/>
      <c r="J10" s="151"/>
      <c r="K10" s="151"/>
      <c r="L10" s="151"/>
      <c r="M10" s="151"/>
      <c r="N10" s="151"/>
      <c r="O10" s="151"/>
      <c r="P10" s="151"/>
      <c r="S10" s="151"/>
      <c r="T10" s="151"/>
      <c r="U10" s="151"/>
      <c r="V10" s="151"/>
      <c r="W10" s="151"/>
      <c r="X10" s="152"/>
      <c r="Y10" s="152"/>
      <c r="Z10" s="152"/>
      <c r="AA10" s="152"/>
      <c r="AE10" s="502" t="s">
        <v>148</v>
      </c>
      <c r="AF10" s="502"/>
      <c r="AG10" s="502"/>
    </row>
    <row r="11" spans="2:33" ht="5.25" customHeight="1">
      <c r="B11" s="148"/>
      <c r="C11" s="85"/>
      <c r="D11" s="85"/>
      <c r="E11" s="85"/>
      <c r="F11" s="148"/>
      <c r="G11" s="148"/>
      <c r="H11" s="148"/>
      <c r="I11" s="151"/>
      <c r="J11" s="151"/>
      <c r="K11" s="151"/>
      <c r="L11" s="151"/>
      <c r="M11" s="151"/>
      <c r="N11" s="151"/>
      <c r="O11" s="151"/>
      <c r="P11" s="151"/>
      <c r="Q11" s="151"/>
      <c r="R11" s="151"/>
      <c r="S11" s="151"/>
      <c r="T11" s="151"/>
      <c r="U11" s="151"/>
      <c r="V11" s="151"/>
      <c r="W11" s="151"/>
      <c r="X11" s="152"/>
      <c r="Y11" s="152"/>
      <c r="Z11" s="152"/>
      <c r="AA11" s="152"/>
      <c r="AE11" s="503"/>
      <c r="AF11" s="503"/>
      <c r="AG11" s="503"/>
    </row>
    <row r="12" spans="2:33" ht="16.5" customHeight="1">
      <c r="B12" s="476" t="s">
        <v>365</v>
      </c>
      <c r="C12" s="478" t="s">
        <v>149</v>
      </c>
      <c r="D12" s="480" t="s">
        <v>150</v>
      </c>
      <c r="E12" s="482" t="s">
        <v>151</v>
      </c>
      <c r="F12" s="456"/>
      <c r="G12" s="457"/>
      <c r="H12" s="458"/>
      <c r="I12" s="506" t="s">
        <v>152</v>
      </c>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8"/>
      <c r="AG12" s="504" t="s">
        <v>153</v>
      </c>
    </row>
    <row r="13" spans="2:33" ht="16.5" customHeight="1">
      <c r="B13" s="477"/>
      <c r="C13" s="479"/>
      <c r="D13" s="481"/>
      <c r="E13" s="483"/>
      <c r="F13" s="459"/>
      <c r="G13" s="460"/>
      <c r="H13" s="461"/>
      <c r="I13" s="155">
        <v>1</v>
      </c>
      <c r="J13" s="156" t="s">
        <v>93</v>
      </c>
      <c r="K13" s="157">
        <f>I13+1</f>
        <v>2</v>
      </c>
      <c r="L13" s="156" t="s">
        <v>93</v>
      </c>
      <c r="M13" s="157">
        <f>K13+1</f>
        <v>3</v>
      </c>
      <c r="N13" s="156" t="s">
        <v>93</v>
      </c>
      <c r="O13" s="157">
        <f>M13+1</f>
        <v>4</v>
      </c>
      <c r="P13" s="155" t="s">
        <v>93</v>
      </c>
      <c r="Q13" s="155">
        <f>O13+1</f>
        <v>5</v>
      </c>
      <c r="R13" s="156" t="s">
        <v>93</v>
      </c>
      <c r="S13" s="157">
        <f>Q13+1</f>
        <v>6</v>
      </c>
      <c r="T13" s="156" t="s">
        <v>93</v>
      </c>
      <c r="U13" s="157">
        <f>S13+1</f>
        <v>7</v>
      </c>
      <c r="V13" s="156" t="s">
        <v>93</v>
      </c>
      <c r="W13" s="157">
        <f>U13+1</f>
        <v>8</v>
      </c>
      <c r="X13" s="156" t="s">
        <v>93</v>
      </c>
      <c r="Y13" s="157">
        <f>W13+1</f>
        <v>9</v>
      </c>
      <c r="Z13" s="156" t="s">
        <v>93</v>
      </c>
      <c r="AA13" s="157">
        <f>Y13+1</f>
        <v>10</v>
      </c>
      <c r="AB13" s="156" t="s">
        <v>93</v>
      </c>
      <c r="AC13" s="157">
        <f>AA13+1</f>
        <v>11</v>
      </c>
      <c r="AD13" s="156" t="s">
        <v>93</v>
      </c>
      <c r="AE13" s="157">
        <f>AC13+1</f>
        <v>12</v>
      </c>
      <c r="AF13" s="155" t="s">
        <v>93</v>
      </c>
      <c r="AG13" s="505"/>
    </row>
    <row r="14" spans="2:33" ht="16.5" customHeight="1">
      <c r="B14" s="219" t="s">
        <v>377</v>
      </c>
      <c r="C14" s="554">
        <v>286.28</v>
      </c>
      <c r="D14" s="557">
        <v>286.28</v>
      </c>
      <c r="E14" s="545" t="s">
        <v>375</v>
      </c>
      <c r="F14" s="440" t="s">
        <v>283</v>
      </c>
      <c r="G14" s="191" t="s">
        <v>335</v>
      </c>
      <c r="H14" s="189" t="s">
        <v>266</v>
      </c>
      <c r="I14" s="442"/>
      <c r="J14" s="427"/>
      <c r="K14" s="537">
        <v>255.93</v>
      </c>
      <c r="L14" s="538"/>
      <c r="M14" s="426"/>
      <c r="N14" s="427"/>
      <c r="O14" s="426"/>
      <c r="P14" s="427"/>
      <c r="Q14" s="426"/>
      <c r="R14" s="427"/>
      <c r="S14" s="537">
        <v>30.35</v>
      </c>
      <c r="T14" s="538"/>
      <c r="U14" s="426"/>
      <c r="V14" s="427"/>
      <c r="W14" s="426"/>
      <c r="X14" s="427"/>
      <c r="Y14" s="426"/>
      <c r="Z14" s="427"/>
      <c r="AA14" s="426"/>
      <c r="AB14" s="427"/>
      <c r="AC14" s="426"/>
      <c r="AD14" s="427"/>
      <c r="AE14" s="426"/>
      <c r="AF14" s="429"/>
      <c r="AG14" s="193">
        <f>SUM(I14:AF14)</f>
        <v>286.28000000000003</v>
      </c>
    </row>
    <row r="15" spans="2:33" ht="16.5" customHeight="1">
      <c r="B15" s="220" t="s">
        <v>376</v>
      </c>
      <c r="C15" s="555"/>
      <c r="D15" s="558"/>
      <c r="E15" s="546"/>
      <c r="F15" s="441"/>
      <c r="G15" s="192" t="s">
        <v>345</v>
      </c>
      <c r="H15" s="190" t="s">
        <v>282</v>
      </c>
      <c r="I15" s="430"/>
      <c r="J15" s="423"/>
      <c r="K15" s="535">
        <v>255.93</v>
      </c>
      <c r="L15" s="536"/>
      <c r="M15" s="422"/>
      <c r="N15" s="423"/>
      <c r="O15" s="422"/>
      <c r="P15" s="423"/>
      <c r="Q15" s="422"/>
      <c r="R15" s="423"/>
      <c r="S15" s="535">
        <v>30.35</v>
      </c>
      <c r="T15" s="536"/>
      <c r="U15" s="422"/>
      <c r="V15" s="423"/>
      <c r="W15" s="422"/>
      <c r="X15" s="423"/>
      <c r="Y15" s="422"/>
      <c r="Z15" s="423"/>
      <c r="AA15" s="422"/>
      <c r="AB15" s="423"/>
      <c r="AC15" s="422"/>
      <c r="AD15" s="423"/>
      <c r="AE15" s="422"/>
      <c r="AF15" s="428"/>
      <c r="AG15" s="194">
        <f>SUM(I15:AF15)</f>
        <v>286.28000000000003</v>
      </c>
    </row>
    <row r="16" spans="2:33" ht="16.5" customHeight="1" hidden="1">
      <c r="B16" s="158"/>
      <c r="C16" s="555"/>
      <c r="D16" s="558"/>
      <c r="E16" s="546"/>
      <c r="F16" s="159" t="s">
        <v>154</v>
      </c>
      <c r="G16" s="424"/>
      <c r="H16" s="425"/>
      <c r="I16" s="421"/>
      <c r="J16" s="406"/>
      <c r="K16" s="405"/>
      <c r="L16" s="406"/>
      <c r="M16" s="405"/>
      <c r="N16" s="406"/>
      <c r="O16" s="405"/>
      <c r="P16" s="406"/>
      <c r="Q16" s="405"/>
      <c r="R16" s="406"/>
      <c r="S16" s="405"/>
      <c r="T16" s="406"/>
      <c r="U16" s="405"/>
      <c r="V16" s="406"/>
      <c r="W16" s="405"/>
      <c r="X16" s="406"/>
      <c r="Y16" s="405"/>
      <c r="Z16" s="406"/>
      <c r="AA16" s="405"/>
      <c r="AB16" s="406"/>
      <c r="AC16" s="405"/>
      <c r="AD16" s="406"/>
      <c r="AE16" s="405"/>
      <c r="AF16" s="407"/>
      <c r="AG16" s="160"/>
    </row>
    <row r="17" spans="2:33" ht="16.5" customHeight="1">
      <c r="B17" s="158"/>
      <c r="C17" s="556"/>
      <c r="D17" s="559"/>
      <c r="E17" s="546"/>
      <c r="F17" s="86" t="s">
        <v>155</v>
      </c>
      <c r="G17" s="414" t="s">
        <v>156</v>
      </c>
      <c r="H17" s="415"/>
      <c r="I17" s="532">
        <v>16800</v>
      </c>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4"/>
      <c r="AG17" s="161"/>
    </row>
    <row r="18" spans="2:33" ht="16.5" customHeight="1">
      <c r="B18" s="158"/>
      <c r="C18" s="164" t="s">
        <v>157</v>
      </c>
      <c r="D18" s="165"/>
      <c r="E18" s="546"/>
      <c r="F18" s="162" t="s">
        <v>336</v>
      </c>
      <c r="G18" s="419"/>
      <c r="H18" s="420"/>
      <c r="I18" s="421"/>
      <c r="J18" s="406"/>
      <c r="K18" s="530">
        <v>18050</v>
      </c>
      <c r="L18" s="531"/>
      <c r="M18" s="405"/>
      <c r="N18" s="406"/>
      <c r="O18" s="405"/>
      <c r="P18" s="406"/>
      <c r="Q18" s="405"/>
      <c r="R18" s="406"/>
      <c r="S18" s="530">
        <v>16800</v>
      </c>
      <c r="T18" s="531"/>
      <c r="U18" s="405"/>
      <c r="V18" s="406"/>
      <c r="W18" s="405"/>
      <c r="X18" s="406"/>
      <c r="Y18" s="405"/>
      <c r="Z18" s="406"/>
      <c r="AA18" s="405"/>
      <c r="AB18" s="406"/>
      <c r="AC18" s="405"/>
      <c r="AD18" s="406"/>
      <c r="AE18" s="405"/>
      <c r="AF18" s="407"/>
      <c r="AG18" s="163"/>
    </row>
    <row r="19" spans="2:33" ht="16.5" customHeight="1">
      <c r="B19" s="158"/>
      <c r="C19" s="162" t="s">
        <v>158</v>
      </c>
      <c r="D19" s="166"/>
      <c r="E19" s="546"/>
      <c r="F19" s="162" t="s">
        <v>337</v>
      </c>
      <c r="G19" s="419" t="s">
        <v>338</v>
      </c>
      <c r="H19" s="420"/>
      <c r="I19" s="443">
        <f>ROUNDDOWN((I18*I14+K18*K14+M18*M14+O18*O14+Q18*Q14+S18*S14+U18*U14+W18*W14+Y18*Y14+AA18*AA14+AC18*AC14+AE18*AE14)/SUM(I14:AF14),0)</f>
        <v>17917</v>
      </c>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5"/>
      <c r="AG19" s="163"/>
    </row>
    <row r="20" spans="2:33" ht="16.5" customHeight="1">
      <c r="B20" s="158"/>
      <c r="C20" s="187" t="s">
        <v>159</v>
      </c>
      <c r="D20" s="188"/>
      <c r="E20" s="546"/>
      <c r="F20" s="162" t="s">
        <v>346</v>
      </c>
      <c r="G20" s="446" t="s">
        <v>347</v>
      </c>
      <c r="H20" s="420"/>
      <c r="I20" s="421"/>
      <c r="J20" s="406"/>
      <c r="K20" s="530">
        <v>18050</v>
      </c>
      <c r="L20" s="531"/>
      <c r="M20" s="405"/>
      <c r="N20" s="406"/>
      <c r="O20" s="405"/>
      <c r="P20" s="406"/>
      <c r="Q20" s="405"/>
      <c r="R20" s="406"/>
      <c r="S20" s="530">
        <v>16800</v>
      </c>
      <c r="T20" s="531"/>
      <c r="U20" s="405"/>
      <c r="V20" s="406"/>
      <c r="W20" s="405"/>
      <c r="X20" s="406"/>
      <c r="Y20" s="405"/>
      <c r="Z20" s="406"/>
      <c r="AA20" s="405"/>
      <c r="AB20" s="406"/>
      <c r="AC20" s="405"/>
      <c r="AD20" s="406"/>
      <c r="AE20" s="405"/>
      <c r="AF20" s="407"/>
      <c r="AG20" s="163"/>
    </row>
    <row r="21" spans="2:33" ht="16.5" customHeight="1">
      <c r="B21" s="158"/>
      <c r="C21" s="185">
        <f>C14-D19-D18</f>
        <v>286.28</v>
      </c>
      <c r="D21" s="186">
        <f>D14-D19-D18</f>
        <v>286.28</v>
      </c>
      <c r="E21" s="547"/>
      <c r="F21" s="162" t="s">
        <v>160</v>
      </c>
      <c r="G21" s="411" t="s">
        <v>339</v>
      </c>
      <c r="H21" s="412"/>
      <c r="I21" s="413">
        <f>ROUNDDOWN($I17*I14,0)</f>
        <v>0</v>
      </c>
      <c r="J21" s="398"/>
      <c r="K21" s="396">
        <f>ROUNDDOWN($I17*K14,0)</f>
        <v>4299624</v>
      </c>
      <c r="L21" s="398"/>
      <c r="M21" s="396">
        <f>ROUNDDOWN($I17*M14,0)</f>
        <v>0</v>
      </c>
      <c r="N21" s="398"/>
      <c r="O21" s="396">
        <f>ROUNDDOWN($I17*O14,0)</f>
        <v>0</v>
      </c>
      <c r="P21" s="398"/>
      <c r="Q21" s="396">
        <f>ROUNDDOWN($I17*Q14,0)</f>
        <v>0</v>
      </c>
      <c r="R21" s="398"/>
      <c r="S21" s="396">
        <f>ROUNDDOWN($I17*S14,0)</f>
        <v>509880</v>
      </c>
      <c r="T21" s="398"/>
      <c r="U21" s="396">
        <f>ROUNDDOWN($I17*U14,0)</f>
        <v>0</v>
      </c>
      <c r="V21" s="398"/>
      <c r="W21" s="396">
        <f>ROUNDDOWN($I17*W14,0)</f>
        <v>0</v>
      </c>
      <c r="X21" s="398"/>
      <c r="Y21" s="396">
        <f>ROUNDDOWN($I17*Y14,0)</f>
        <v>0</v>
      </c>
      <c r="Z21" s="398"/>
      <c r="AA21" s="396">
        <f>ROUNDDOWN($I17*AA14,0)</f>
        <v>0</v>
      </c>
      <c r="AB21" s="398"/>
      <c r="AC21" s="396">
        <f>ROUNDDOWN($I17*AC14,0)</f>
        <v>0</v>
      </c>
      <c r="AD21" s="398"/>
      <c r="AE21" s="396">
        <f>ROUNDDOWN($I17*AE14,0)</f>
        <v>0</v>
      </c>
      <c r="AF21" s="397"/>
      <c r="AG21" s="167">
        <f>SUM(I21:AF21)</f>
        <v>4809504</v>
      </c>
    </row>
    <row r="22" spans="2:33" ht="16.5" customHeight="1">
      <c r="B22" s="158"/>
      <c r="C22" s="408" t="str">
        <f>IF(D21&lt;=C21,"設計数量≧実購入数量","設計数量＜実購入数量")</f>
        <v>設計数量≧実購入数量</v>
      </c>
      <c r="D22" s="409"/>
      <c r="E22" s="410"/>
      <c r="F22" s="162" t="s">
        <v>340</v>
      </c>
      <c r="G22" s="411" t="s">
        <v>341</v>
      </c>
      <c r="H22" s="412"/>
      <c r="I22" s="413">
        <f>IF(I14=0,"",ROUNDDOWN($I19*I14,0))</f>
      </c>
      <c r="J22" s="398"/>
      <c r="K22" s="396">
        <f>IF(K14=0,"",ROUNDDOWN($I19*K14,0))</f>
        <v>4585497</v>
      </c>
      <c r="L22" s="398"/>
      <c r="M22" s="396">
        <f>IF(M14=0,"",ROUNDDOWN($I19*M14,0))</f>
      </c>
      <c r="N22" s="398"/>
      <c r="O22" s="396">
        <f>IF(O14=0,"",ROUNDDOWN($I19*O14,0))</f>
      </c>
      <c r="P22" s="398"/>
      <c r="Q22" s="396">
        <f>IF(Q14=0,"",ROUNDDOWN($I19*Q14,0))</f>
      </c>
      <c r="R22" s="398"/>
      <c r="S22" s="396">
        <f>IF(S14=0,"",ROUNDDOWN($I19*S14,0))</f>
        <v>543780</v>
      </c>
      <c r="T22" s="398"/>
      <c r="U22" s="396">
        <f>IF(U14=0,"",ROUNDDOWN($I19*U14,0))</f>
      </c>
      <c r="V22" s="398"/>
      <c r="W22" s="396">
        <f>IF(W14=0,"",ROUNDDOWN($I19*W14,0))</f>
      </c>
      <c r="X22" s="398"/>
      <c r="Y22" s="396">
        <f>IF(Y14=0,"",ROUNDDOWN($I19*Y14,0))</f>
      </c>
      <c r="Z22" s="398"/>
      <c r="AA22" s="396">
        <f>IF(AA14=0,"",ROUNDDOWN($I19*AA14,0))</f>
      </c>
      <c r="AB22" s="398"/>
      <c r="AC22" s="396">
        <f>IF(AC14=0,"",ROUNDDOWN($I19*AC14,0))</f>
      </c>
      <c r="AD22" s="398"/>
      <c r="AE22" s="396">
        <f>IF(AE14=0,"",ROUNDDOWN($I19*AE14,0))</f>
      </c>
      <c r="AF22" s="397"/>
      <c r="AG22" s="167">
        <f>SUM(I22:AF22)</f>
        <v>5129277</v>
      </c>
    </row>
    <row r="23" spans="2:33" ht="16.5" customHeight="1">
      <c r="B23" s="158"/>
      <c r="C23" s="399" t="str">
        <f>IF(D21&lt;=C21,"乙の変更設計金額の使用数量はＤ乙","乙の変更設計金額の使用数量はＤ甲")</f>
        <v>乙の変更設計金額の使用数量はＤ乙</v>
      </c>
      <c r="D23" s="400"/>
      <c r="E23" s="401"/>
      <c r="F23" s="169" t="s">
        <v>348</v>
      </c>
      <c r="G23" s="493" t="s">
        <v>349</v>
      </c>
      <c r="H23" s="403"/>
      <c r="I23" s="404">
        <f>IF($C21&gt;=$D21,ROUNDDOWN(I15*I20,0),ROUNDDOWN(I20*I14,0))</f>
        <v>0</v>
      </c>
      <c r="J23" s="395"/>
      <c r="K23" s="393">
        <f>IF($C21&gt;=$D21,ROUNDDOWN(K15*K20,0),ROUNDDOWN(K20*K14,0))</f>
        <v>4619536</v>
      </c>
      <c r="L23" s="395"/>
      <c r="M23" s="393">
        <f>IF($C21&gt;=$D21,ROUNDDOWN(M15*M20,0),ROUNDDOWN(M20*M14,0))</f>
        <v>0</v>
      </c>
      <c r="N23" s="395"/>
      <c r="O23" s="393">
        <f>IF($C21&gt;=$D21,ROUNDDOWN(O15*O20,0),ROUNDDOWN(O20*O14,0))</f>
        <v>0</v>
      </c>
      <c r="P23" s="395"/>
      <c r="Q23" s="393">
        <f>IF($C21&gt;=$D21,ROUNDDOWN(Q15*Q20,0),ROUNDDOWN(Q20*Q14,0))</f>
        <v>0</v>
      </c>
      <c r="R23" s="395"/>
      <c r="S23" s="393">
        <f>IF($C21&gt;=$D21,ROUNDDOWN(S15*S20,0),ROUNDDOWN(S20*S14,0))</f>
        <v>509880</v>
      </c>
      <c r="T23" s="395"/>
      <c r="U23" s="393">
        <f>IF($C21&gt;=$D21,ROUNDDOWN(U15*U20,0),ROUNDDOWN(U20*U14,0))</f>
        <v>0</v>
      </c>
      <c r="V23" s="395"/>
      <c r="W23" s="393">
        <f>IF($C21&gt;=$D21,ROUNDDOWN(W15*W20,0),ROUNDDOWN(W20*W14,0))</f>
        <v>0</v>
      </c>
      <c r="X23" s="395"/>
      <c r="Y23" s="393">
        <f>IF($C21&gt;=$D21,ROUNDDOWN(Y15*Y20,0),ROUNDDOWN(Y20*Y14,0))</f>
        <v>0</v>
      </c>
      <c r="Z23" s="395"/>
      <c r="AA23" s="393">
        <f>IF($C21&gt;=$D21,ROUNDDOWN(AA15*AA20,0),ROUNDDOWN(AA20*AA14,0))</f>
        <v>0</v>
      </c>
      <c r="AB23" s="395"/>
      <c r="AC23" s="393">
        <f>IF($C21&gt;=$D21,ROUNDDOWN(AC15*AC20,0),ROUNDDOWN(AC20*AC14,0))</f>
        <v>0</v>
      </c>
      <c r="AD23" s="395"/>
      <c r="AE23" s="393">
        <f>IF($C21&gt;=$D21,ROUNDDOWN(AE15*AE20,0),ROUNDDOWN(AE20*AE14,0))</f>
        <v>0</v>
      </c>
      <c r="AF23" s="394"/>
      <c r="AG23" s="170">
        <f>SUM(I23:AF23)</f>
        <v>5129416</v>
      </c>
    </row>
    <row r="24" spans="2:33" ht="16.5" customHeight="1">
      <c r="B24" s="219" t="s">
        <v>372</v>
      </c>
      <c r="C24" s="554">
        <v>1204.11</v>
      </c>
      <c r="D24" s="557">
        <v>1204.11</v>
      </c>
      <c r="E24" s="545" t="s">
        <v>375</v>
      </c>
      <c r="F24" s="440" t="s">
        <v>283</v>
      </c>
      <c r="G24" s="191" t="s">
        <v>335</v>
      </c>
      <c r="H24" s="189" t="s">
        <v>266</v>
      </c>
      <c r="I24" s="442"/>
      <c r="J24" s="427"/>
      <c r="K24" s="537">
        <v>399.45</v>
      </c>
      <c r="L24" s="538"/>
      <c r="M24" s="426"/>
      <c r="N24" s="427"/>
      <c r="O24" s="426"/>
      <c r="P24" s="427"/>
      <c r="Q24" s="426"/>
      <c r="R24" s="427"/>
      <c r="S24" s="537">
        <v>804.66</v>
      </c>
      <c r="T24" s="538"/>
      <c r="U24" s="426"/>
      <c r="V24" s="427"/>
      <c r="W24" s="426"/>
      <c r="X24" s="427"/>
      <c r="Y24" s="426"/>
      <c r="Z24" s="427"/>
      <c r="AA24" s="426"/>
      <c r="AB24" s="427"/>
      <c r="AC24" s="426"/>
      <c r="AD24" s="427"/>
      <c r="AE24" s="426"/>
      <c r="AF24" s="429"/>
      <c r="AG24" s="193">
        <f>SUM(I24:AF24)</f>
        <v>1204.11</v>
      </c>
    </row>
    <row r="25" spans="2:33" ht="16.5" customHeight="1">
      <c r="B25" s="220" t="s">
        <v>376</v>
      </c>
      <c r="C25" s="555"/>
      <c r="D25" s="558"/>
      <c r="E25" s="546"/>
      <c r="F25" s="441"/>
      <c r="G25" s="192" t="s">
        <v>345</v>
      </c>
      <c r="H25" s="190" t="s">
        <v>282</v>
      </c>
      <c r="I25" s="430"/>
      <c r="J25" s="423"/>
      <c r="K25" s="535">
        <v>399.45</v>
      </c>
      <c r="L25" s="536"/>
      <c r="M25" s="422"/>
      <c r="N25" s="423"/>
      <c r="O25" s="422"/>
      <c r="P25" s="423"/>
      <c r="Q25" s="422"/>
      <c r="R25" s="423"/>
      <c r="S25" s="535">
        <v>804.66</v>
      </c>
      <c r="T25" s="536"/>
      <c r="U25" s="422"/>
      <c r="V25" s="423"/>
      <c r="W25" s="422"/>
      <c r="X25" s="423"/>
      <c r="Y25" s="422"/>
      <c r="Z25" s="423"/>
      <c r="AA25" s="422"/>
      <c r="AB25" s="423"/>
      <c r="AC25" s="422"/>
      <c r="AD25" s="423"/>
      <c r="AE25" s="422"/>
      <c r="AF25" s="428"/>
      <c r="AG25" s="194">
        <f>SUM(I25:AF25)</f>
        <v>1204.11</v>
      </c>
    </row>
    <row r="26" spans="2:33" ht="16.5" customHeight="1" hidden="1">
      <c r="B26" s="158"/>
      <c r="C26" s="555"/>
      <c r="D26" s="558"/>
      <c r="E26" s="546"/>
      <c r="F26" s="159" t="s">
        <v>154</v>
      </c>
      <c r="G26" s="424"/>
      <c r="H26" s="425"/>
      <c r="I26" s="421"/>
      <c r="J26" s="406"/>
      <c r="K26" s="405"/>
      <c r="L26" s="406"/>
      <c r="M26" s="405"/>
      <c r="N26" s="406"/>
      <c r="O26" s="405"/>
      <c r="P26" s="406"/>
      <c r="Q26" s="405"/>
      <c r="R26" s="406"/>
      <c r="S26" s="405"/>
      <c r="T26" s="406"/>
      <c r="U26" s="405"/>
      <c r="V26" s="406"/>
      <c r="W26" s="405"/>
      <c r="X26" s="406"/>
      <c r="Y26" s="405"/>
      <c r="Z26" s="406"/>
      <c r="AA26" s="405"/>
      <c r="AB26" s="406"/>
      <c r="AC26" s="405"/>
      <c r="AD26" s="406"/>
      <c r="AE26" s="405"/>
      <c r="AF26" s="407"/>
      <c r="AG26" s="160"/>
    </row>
    <row r="27" spans="2:33" ht="16.5" customHeight="1">
      <c r="B27" s="158"/>
      <c r="C27" s="556"/>
      <c r="D27" s="559"/>
      <c r="E27" s="546"/>
      <c r="F27" s="86" t="s">
        <v>155</v>
      </c>
      <c r="G27" s="414" t="s">
        <v>156</v>
      </c>
      <c r="H27" s="415"/>
      <c r="I27" s="532">
        <v>16700</v>
      </c>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4"/>
      <c r="AG27" s="161"/>
    </row>
    <row r="28" spans="2:33" ht="16.5" customHeight="1">
      <c r="B28" s="158"/>
      <c r="C28" s="164" t="s">
        <v>157</v>
      </c>
      <c r="D28" s="165"/>
      <c r="E28" s="546"/>
      <c r="F28" s="162" t="s">
        <v>336</v>
      </c>
      <c r="G28" s="419"/>
      <c r="H28" s="420"/>
      <c r="I28" s="421"/>
      <c r="J28" s="406"/>
      <c r="K28" s="530">
        <v>17950</v>
      </c>
      <c r="L28" s="531"/>
      <c r="M28" s="405"/>
      <c r="N28" s="406"/>
      <c r="O28" s="405"/>
      <c r="P28" s="406"/>
      <c r="Q28" s="405"/>
      <c r="R28" s="406"/>
      <c r="S28" s="530">
        <v>16700</v>
      </c>
      <c r="T28" s="531"/>
      <c r="U28" s="405"/>
      <c r="V28" s="406"/>
      <c r="W28" s="405"/>
      <c r="X28" s="406"/>
      <c r="Y28" s="405"/>
      <c r="Z28" s="406"/>
      <c r="AA28" s="405"/>
      <c r="AB28" s="406"/>
      <c r="AC28" s="405"/>
      <c r="AD28" s="406"/>
      <c r="AE28" s="405"/>
      <c r="AF28" s="407"/>
      <c r="AG28" s="163"/>
    </row>
    <row r="29" spans="2:33" ht="16.5" customHeight="1">
      <c r="B29" s="158"/>
      <c r="C29" s="162" t="s">
        <v>158</v>
      </c>
      <c r="D29" s="166"/>
      <c r="E29" s="546"/>
      <c r="F29" s="162" t="s">
        <v>337</v>
      </c>
      <c r="G29" s="419" t="s">
        <v>338</v>
      </c>
      <c r="H29" s="420"/>
      <c r="I29" s="443">
        <f>ROUNDDOWN((I28*I24+K28*K24+M28*M24+O28*O24+Q28*Q24+S28*S24+U28*U24+W28*W24+Y28*Y24+AA28*AA24+AC28*AC24+AE28*AE24)/SUM(I24:AF24),0)</f>
        <v>17114</v>
      </c>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5"/>
      <c r="AG29" s="163"/>
    </row>
    <row r="30" spans="2:33" ht="16.5" customHeight="1">
      <c r="B30" s="158"/>
      <c r="C30" s="187" t="s">
        <v>159</v>
      </c>
      <c r="D30" s="188"/>
      <c r="E30" s="546"/>
      <c r="F30" s="162" t="s">
        <v>346</v>
      </c>
      <c r="G30" s="446" t="s">
        <v>347</v>
      </c>
      <c r="H30" s="420"/>
      <c r="I30" s="421"/>
      <c r="J30" s="406"/>
      <c r="K30" s="530">
        <v>17950</v>
      </c>
      <c r="L30" s="531"/>
      <c r="M30" s="405"/>
      <c r="N30" s="406"/>
      <c r="O30" s="405"/>
      <c r="P30" s="406"/>
      <c r="Q30" s="405"/>
      <c r="R30" s="406"/>
      <c r="S30" s="530">
        <v>16700</v>
      </c>
      <c r="T30" s="531"/>
      <c r="U30" s="405"/>
      <c r="V30" s="406"/>
      <c r="W30" s="405"/>
      <c r="X30" s="406"/>
      <c r="Y30" s="405"/>
      <c r="Z30" s="406"/>
      <c r="AA30" s="405"/>
      <c r="AB30" s="406"/>
      <c r="AC30" s="405"/>
      <c r="AD30" s="406"/>
      <c r="AE30" s="405"/>
      <c r="AF30" s="407"/>
      <c r="AG30" s="163"/>
    </row>
    <row r="31" spans="2:33" ht="16.5" customHeight="1">
      <c r="B31" s="158"/>
      <c r="C31" s="185">
        <f>C24-D29-D28</f>
        <v>1204.11</v>
      </c>
      <c r="D31" s="186">
        <f>D24-D29-D28</f>
        <v>1204.11</v>
      </c>
      <c r="E31" s="547"/>
      <c r="F31" s="162" t="s">
        <v>160</v>
      </c>
      <c r="G31" s="411" t="s">
        <v>339</v>
      </c>
      <c r="H31" s="412"/>
      <c r="I31" s="413">
        <f>ROUNDDOWN($I27*I24,0)</f>
        <v>0</v>
      </c>
      <c r="J31" s="398"/>
      <c r="K31" s="396">
        <f>ROUNDDOWN($I27*K24,0)</f>
        <v>6670815</v>
      </c>
      <c r="L31" s="398"/>
      <c r="M31" s="396">
        <f>ROUNDDOWN($I27*M24,0)</f>
        <v>0</v>
      </c>
      <c r="N31" s="398"/>
      <c r="O31" s="396">
        <f>ROUNDDOWN($I27*O24,0)</f>
        <v>0</v>
      </c>
      <c r="P31" s="398"/>
      <c r="Q31" s="396">
        <f>ROUNDDOWN($I27*Q24,0)</f>
        <v>0</v>
      </c>
      <c r="R31" s="398"/>
      <c r="S31" s="396">
        <f>ROUNDDOWN($I27*S24,0)</f>
        <v>13437822</v>
      </c>
      <c r="T31" s="398"/>
      <c r="U31" s="396">
        <f>ROUNDDOWN($I27*U24,0)</f>
        <v>0</v>
      </c>
      <c r="V31" s="398"/>
      <c r="W31" s="396">
        <f>ROUNDDOWN($I27*W24,0)</f>
        <v>0</v>
      </c>
      <c r="X31" s="398"/>
      <c r="Y31" s="396">
        <f>ROUNDDOWN($I27*Y24,0)</f>
        <v>0</v>
      </c>
      <c r="Z31" s="398"/>
      <c r="AA31" s="396">
        <f>ROUNDDOWN($I27*AA24,0)</f>
        <v>0</v>
      </c>
      <c r="AB31" s="398"/>
      <c r="AC31" s="396">
        <f>ROUNDDOWN($I27*AC24,0)</f>
        <v>0</v>
      </c>
      <c r="AD31" s="398"/>
      <c r="AE31" s="396">
        <f>ROUNDDOWN($I27*AE24,0)</f>
        <v>0</v>
      </c>
      <c r="AF31" s="397"/>
      <c r="AG31" s="167">
        <f>SUM(I31:AF31)</f>
        <v>20108637</v>
      </c>
    </row>
    <row r="32" spans="2:33" ht="16.5" customHeight="1">
      <c r="B32" s="158"/>
      <c r="C32" s="408" t="str">
        <f>IF(D31&lt;=C31,"設計数量≧実購入数量","設計数量＜実購入数量")</f>
        <v>設計数量≧実購入数量</v>
      </c>
      <c r="D32" s="409"/>
      <c r="E32" s="410"/>
      <c r="F32" s="162" t="s">
        <v>340</v>
      </c>
      <c r="G32" s="411" t="s">
        <v>341</v>
      </c>
      <c r="H32" s="412"/>
      <c r="I32" s="413">
        <f>IF(I24=0,"",ROUNDDOWN($I29*I24,0))</f>
      </c>
      <c r="J32" s="398"/>
      <c r="K32" s="396">
        <f>IF(K24=0,"",ROUNDDOWN($I29*K24,0))</f>
        <v>6836187</v>
      </c>
      <c r="L32" s="398"/>
      <c r="M32" s="396">
        <f>IF(M24=0,"",ROUNDDOWN($I29*M24,0))</f>
      </c>
      <c r="N32" s="398"/>
      <c r="O32" s="396">
        <f>IF(O24=0,"",ROUNDDOWN($I29*O24,0))</f>
      </c>
      <c r="P32" s="398"/>
      <c r="Q32" s="396">
        <f>IF(Q24=0,"",ROUNDDOWN($I29*Q24,0))</f>
      </c>
      <c r="R32" s="398"/>
      <c r="S32" s="396">
        <f>IF(S24=0,"",ROUNDDOWN($I29*S24,0))</f>
        <v>13770951</v>
      </c>
      <c r="T32" s="398"/>
      <c r="U32" s="396">
        <f>IF(U24=0,"",ROUNDDOWN($I29*U24,0))</f>
      </c>
      <c r="V32" s="398"/>
      <c r="W32" s="396">
        <f>IF(W24=0,"",ROUNDDOWN($I29*W24,0))</f>
      </c>
      <c r="X32" s="398"/>
      <c r="Y32" s="396">
        <f>IF(Y24=0,"",ROUNDDOWN($I29*Y24,0))</f>
      </c>
      <c r="Z32" s="398"/>
      <c r="AA32" s="396">
        <f>IF(AA24=0,"",ROUNDDOWN($I29*AA24,0))</f>
      </c>
      <c r="AB32" s="398"/>
      <c r="AC32" s="396">
        <f>IF(AC24=0,"",ROUNDDOWN($I29*AC24,0))</f>
      </c>
      <c r="AD32" s="398"/>
      <c r="AE32" s="396">
        <f>IF(AE24=0,"",ROUNDDOWN($I29*AE24,0))</f>
      </c>
      <c r="AF32" s="397"/>
      <c r="AG32" s="167">
        <f>SUM(I32:AF32)</f>
        <v>20607138</v>
      </c>
    </row>
    <row r="33" spans="2:33" ht="16.5" customHeight="1">
      <c r="B33" s="158"/>
      <c r="C33" s="399" t="str">
        <f>IF(D31&lt;=C31,"乙の変更設計金額の使用数量はＤ乙","乙の変更設計金額の使用数量はＤ甲")</f>
        <v>乙の変更設計金額の使用数量はＤ乙</v>
      </c>
      <c r="D33" s="400"/>
      <c r="E33" s="401"/>
      <c r="F33" s="169" t="s">
        <v>348</v>
      </c>
      <c r="G33" s="402" t="s">
        <v>350</v>
      </c>
      <c r="H33" s="403"/>
      <c r="I33" s="404">
        <f>IF($C31&gt;=$D31,ROUNDDOWN(I25*I30,0),ROUNDDOWN(I30*I24,0))</f>
        <v>0</v>
      </c>
      <c r="J33" s="395"/>
      <c r="K33" s="393">
        <f>IF($C31&gt;=$D31,ROUNDDOWN(K25*K30,0),ROUNDDOWN(K30*K24,0))</f>
        <v>7170127</v>
      </c>
      <c r="L33" s="395"/>
      <c r="M33" s="393">
        <f>IF($C31&gt;=$D31,ROUNDDOWN(M25*M30,0),ROUNDDOWN(M30*M24,0))</f>
        <v>0</v>
      </c>
      <c r="N33" s="395"/>
      <c r="O33" s="393">
        <f>IF($C31&gt;=$D31,ROUNDDOWN(O25*O30,0),ROUNDDOWN(O30*O24,0))</f>
        <v>0</v>
      </c>
      <c r="P33" s="395"/>
      <c r="Q33" s="393">
        <f>IF($C31&gt;=$D31,ROUNDDOWN(Q25*Q30,0),ROUNDDOWN(Q30*Q24,0))</f>
        <v>0</v>
      </c>
      <c r="R33" s="395"/>
      <c r="S33" s="393">
        <f>IF($C31&gt;=$D31,ROUNDDOWN(S25*S30,0),ROUNDDOWN(S30*S24,0))</f>
        <v>13437822</v>
      </c>
      <c r="T33" s="395"/>
      <c r="U33" s="393">
        <f>IF($C31&gt;=$D31,ROUNDDOWN(U25*U30,0),ROUNDDOWN(U30*U24,0))</f>
        <v>0</v>
      </c>
      <c r="V33" s="395"/>
      <c r="W33" s="393">
        <f>IF($C31&gt;=$D31,ROUNDDOWN(W25*W30,0),ROUNDDOWN(W30*W24,0))</f>
        <v>0</v>
      </c>
      <c r="X33" s="395"/>
      <c r="Y33" s="393">
        <f>IF($C31&gt;=$D31,ROUNDDOWN(Y25*Y30,0),ROUNDDOWN(Y30*Y24,0))</f>
        <v>0</v>
      </c>
      <c r="Z33" s="395"/>
      <c r="AA33" s="393">
        <f>IF($C31&gt;=$D31,ROUNDDOWN(AA25*AA30,0),ROUNDDOWN(AA30*AA24,0))</f>
        <v>0</v>
      </c>
      <c r="AB33" s="395"/>
      <c r="AC33" s="393">
        <f>IF($C31&gt;=$D31,ROUNDDOWN(AC25*AC30,0),ROUNDDOWN(AC30*AC24,0))</f>
        <v>0</v>
      </c>
      <c r="AD33" s="395"/>
      <c r="AE33" s="393">
        <f>IF($C31&gt;=$D31,ROUNDDOWN(AE25*AE30,0),ROUNDDOWN(AE30*AE24,0))</f>
        <v>0</v>
      </c>
      <c r="AF33" s="394"/>
      <c r="AG33" s="170">
        <f>SUM(I33:AF33)</f>
        <v>20607949</v>
      </c>
    </row>
    <row r="34" spans="2:33" ht="16.5" customHeight="1">
      <c r="B34" s="219" t="s">
        <v>373</v>
      </c>
      <c r="C34" s="548">
        <v>2565</v>
      </c>
      <c r="D34" s="551">
        <v>2565</v>
      </c>
      <c r="E34" s="545" t="s">
        <v>375</v>
      </c>
      <c r="F34" s="440" t="s">
        <v>283</v>
      </c>
      <c r="G34" s="191" t="s">
        <v>335</v>
      </c>
      <c r="H34" s="189" t="s">
        <v>266</v>
      </c>
      <c r="I34" s="442"/>
      <c r="J34" s="427"/>
      <c r="K34" s="537">
        <v>2187.64</v>
      </c>
      <c r="L34" s="538"/>
      <c r="M34" s="426"/>
      <c r="N34" s="427"/>
      <c r="O34" s="426"/>
      <c r="P34" s="427"/>
      <c r="Q34" s="426"/>
      <c r="R34" s="427"/>
      <c r="S34" s="537">
        <v>377.36</v>
      </c>
      <c r="T34" s="538"/>
      <c r="U34" s="426"/>
      <c r="V34" s="427"/>
      <c r="W34" s="426"/>
      <c r="X34" s="427"/>
      <c r="Y34" s="426"/>
      <c r="Z34" s="427"/>
      <c r="AA34" s="426"/>
      <c r="AB34" s="427"/>
      <c r="AC34" s="426"/>
      <c r="AD34" s="427"/>
      <c r="AE34" s="426"/>
      <c r="AF34" s="429"/>
      <c r="AG34" s="193">
        <f>SUM(I34:AF34)</f>
        <v>2565</v>
      </c>
    </row>
    <row r="35" spans="2:33" ht="16.5" customHeight="1">
      <c r="B35" s="220" t="s">
        <v>376</v>
      </c>
      <c r="C35" s="549"/>
      <c r="D35" s="552"/>
      <c r="E35" s="546"/>
      <c r="F35" s="441"/>
      <c r="G35" s="192" t="s">
        <v>345</v>
      </c>
      <c r="H35" s="190" t="s">
        <v>282</v>
      </c>
      <c r="I35" s="430"/>
      <c r="J35" s="423"/>
      <c r="K35" s="535">
        <v>2187.64</v>
      </c>
      <c r="L35" s="536"/>
      <c r="M35" s="422"/>
      <c r="N35" s="423"/>
      <c r="O35" s="422"/>
      <c r="P35" s="423"/>
      <c r="Q35" s="422"/>
      <c r="R35" s="423"/>
      <c r="S35" s="535">
        <v>377.36</v>
      </c>
      <c r="T35" s="536"/>
      <c r="U35" s="422"/>
      <c r="V35" s="423"/>
      <c r="W35" s="422"/>
      <c r="X35" s="423"/>
      <c r="Y35" s="422"/>
      <c r="Z35" s="423"/>
      <c r="AA35" s="422"/>
      <c r="AB35" s="423"/>
      <c r="AC35" s="422"/>
      <c r="AD35" s="423"/>
      <c r="AE35" s="422"/>
      <c r="AF35" s="428"/>
      <c r="AG35" s="194">
        <f>SUM(I35:AF35)</f>
        <v>2565</v>
      </c>
    </row>
    <row r="36" spans="2:33" ht="16.5" customHeight="1" hidden="1">
      <c r="B36" s="158"/>
      <c r="C36" s="549"/>
      <c r="D36" s="552"/>
      <c r="E36" s="546"/>
      <c r="F36" s="159" t="s">
        <v>154</v>
      </c>
      <c r="G36" s="424"/>
      <c r="H36" s="425"/>
      <c r="I36" s="421"/>
      <c r="J36" s="406"/>
      <c r="K36" s="405"/>
      <c r="L36" s="406"/>
      <c r="M36" s="405"/>
      <c r="N36" s="406"/>
      <c r="O36" s="405"/>
      <c r="P36" s="406"/>
      <c r="Q36" s="405"/>
      <c r="R36" s="406"/>
      <c r="S36" s="405"/>
      <c r="T36" s="406"/>
      <c r="U36" s="405"/>
      <c r="V36" s="406"/>
      <c r="W36" s="405"/>
      <c r="X36" s="406"/>
      <c r="Y36" s="405"/>
      <c r="Z36" s="406"/>
      <c r="AA36" s="405"/>
      <c r="AB36" s="406"/>
      <c r="AC36" s="405"/>
      <c r="AD36" s="406"/>
      <c r="AE36" s="405"/>
      <c r="AF36" s="407"/>
      <c r="AG36" s="160"/>
    </row>
    <row r="37" spans="2:33" ht="16.5" customHeight="1">
      <c r="B37" s="158"/>
      <c r="C37" s="550"/>
      <c r="D37" s="553"/>
      <c r="E37" s="546"/>
      <c r="F37" s="86" t="s">
        <v>155</v>
      </c>
      <c r="G37" s="414" t="s">
        <v>156</v>
      </c>
      <c r="H37" s="415"/>
      <c r="I37" s="532">
        <v>16700</v>
      </c>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4"/>
      <c r="AG37" s="161"/>
    </row>
    <row r="38" spans="2:33" ht="16.5" customHeight="1">
      <c r="B38" s="158"/>
      <c r="C38" s="164" t="s">
        <v>157</v>
      </c>
      <c r="D38" s="165"/>
      <c r="E38" s="546"/>
      <c r="F38" s="162" t="s">
        <v>336</v>
      </c>
      <c r="G38" s="419"/>
      <c r="H38" s="420"/>
      <c r="I38" s="421"/>
      <c r="J38" s="406"/>
      <c r="K38" s="530">
        <v>17950</v>
      </c>
      <c r="L38" s="531"/>
      <c r="M38" s="405"/>
      <c r="N38" s="406"/>
      <c r="O38" s="405"/>
      <c r="P38" s="406"/>
      <c r="Q38" s="405"/>
      <c r="R38" s="406"/>
      <c r="S38" s="530">
        <v>16700</v>
      </c>
      <c r="T38" s="531"/>
      <c r="U38" s="405"/>
      <c r="V38" s="406"/>
      <c r="W38" s="405"/>
      <c r="X38" s="406"/>
      <c r="Y38" s="405"/>
      <c r="Z38" s="406"/>
      <c r="AA38" s="405"/>
      <c r="AB38" s="406"/>
      <c r="AC38" s="405"/>
      <c r="AD38" s="406"/>
      <c r="AE38" s="405"/>
      <c r="AF38" s="407"/>
      <c r="AG38" s="163"/>
    </row>
    <row r="39" spans="2:33" ht="16.5" customHeight="1">
      <c r="B39" s="158"/>
      <c r="C39" s="162" t="s">
        <v>158</v>
      </c>
      <c r="D39" s="166"/>
      <c r="E39" s="546"/>
      <c r="F39" s="162" t="s">
        <v>337</v>
      </c>
      <c r="G39" s="419" t="s">
        <v>338</v>
      </c>
      <c r="H39" s="420"/>
      <c r="I39" s="443">
        <f>ROUNDDOWN((I38*I34+K38*K34+M38*M34+O38*O34+Q38*Q34+S38*S34+U38*U34+W38*W34+Y38*Y34+AA38*AA34+AC38*AC34+AE38*AE34)/SUM(I34:AF34),0)</f>
        <v>17766</v>
      </c>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5"/>
      <c r="AG39" s="163"/>
    </row>
    <row r="40" spans="2:33" ht="16.5" customHeight="1">
      <c r="B40" s="158"/>
      <c r="C40" s="187" t="s">
        <v>159</v>
      </c>
      <c r="D40" s="188"/>
      <c r="E40" s="546"/>
      <c r="F40" s="162" t="s">
        <v>346</v>
      </c>
      <c r="G40" s="446" t="s">
        <v>347</v>
      </c>
      <c r="H40" s="420"/>
      <c r="I40" s="421"/>
      <c r="J40" s="406"/>
      <c r="K40" s="530">
        <v>17950</v>
      </c>
      <c r="L40" s="531"/>
      <c r="M40" s="405"/>
      <c r="N40" s="406"/>
      <c r="O40" s="405"/>
      <c r="P40" s="406"/>
      <c r="Q40" s="405"/>
      <c r="R40" s="406"/>
      <c r="S40" s="530">
        <v>16700</v>
      </c>
      <c r="T40" s="531"/>
      <c r="U40" s="405"/>
      <c r="V40" s="406"/>
      <c r="W40" s="405"/>
      <c r="X40" s="406"/>
      <c r="Y40" s="405"/>
      <c r="Z40" s="406"/>
      <c r="AA40" s="405"/>
      <c r="AB40" s="406"/>
      <c r="AC40" s="405"/>
      <c r="AD40" s="406"/>
      <c r="AE40" s="405"/>
      <c r="AF40" s="407"/>
      <c r="AG40" s="163"/>
    </row>
    <row r="41" spans="2:33" ht="16.5" customHeight="1">
      <c r="B41" s="158"/>
      <c r="C41" s="185">
        <f>C34-D39-D38</f>
        <v>2565</v>
      </c>
      <c r="D41" s="186">
        <f>D34-D39-D38</f>
        <v>2565</v>
      </c>
      <c r="E41" s="547"/>
      <c r="F41" s="162" t="s">
        <v>160</v>
      </c>
      <c r="G41" s="411" t="s">
        <v>339</v>
      </c>
      <c r="H41" s="412"/>
      <c r="I41" s="413">
        <f>ROUNDDOWN($I37*I34,0)</f>
        <v>0</v>
      </c>
      <c r="J41" s="398"/>
      <c r="K41" s="396">
        <f>ROUNDDOWN($I37*K34,0)</f>
        <v>36533588</v>
      </c>
      <c r="L41" s="398"/>
      <c r="M41" s="396">
        <f>ROUNDDOWN($I37*M34,0)</f>
        <v>0</v>
      </c>
      <c r="N41" s="398"/>
      <c r="O41" s="396">
        <f>ROUNDDOWN($I37*O34,0)</f>
        <v>0</v>
      </c>
      <c r="P41" s="398"/>
      <c r="Q41" s="396">
        <f>ROUNDDOWN($I37*Q34,0)</f>
        <v>0</v>
      </c>
      <c r="R41" s="398"/>
      <c r="S41" s="396">
        <f>ROUNDDOWN($I37*S34,0)</f>
        <v>6301912</v>
      </c>
      <c r="T41" s="398"/>
      <c r="U41" s="396">
        <f>ROUNDDOWN($I37*U34,0)</f>
        <v>0</v>
      </c>
      <c r="V41" s="398"/>
      <c r="W41" s="396">
        <f>ROUNDDOWN($I37*W34,0)</f>
        <v>0</v>
      </c>
      <c r="X41" s="398"/>
      <c r="Y41" s="396">
        <f>ROUNDDOWN($I37*Y34,0)</f>
        <v>0</v>
      </c>
      <c r="Z41" s="398"/>
      <c r="AA41" s="396">
        <f>ROUNDDOWN($I37*AA34,0)</f>
        <v>0</v>
      </c>
      <c r="AB41" s="398"/>
      <c r="AC41" s="396">
        <f>ROUNDDOWN($I37*AC34,0)</f>
        <v>0</v>
      </c>
      <c r="AD41" s="398"/>
      <c r="AE41" s="396">
        <f>ROUNDDOWN($I37*AE34,0)</f>
        <v>0</v>
      </c>
      <c r="AF41" s="397"/>
      <c r="AG41" s="167">
        <f>SUM(I41:AF41)</f>
        <v>42835500</v>
      </c>
    </row>
    <row r="42" spans="2:33" ht="16.5" customHeight="1">
      <c r="B42" s="158"/>
      <c r="C42" s="408" t="str">
        <f>IF(D41&lt;=C41,"設計数量≧実購入数量","設計数量＜実購入数量")</f>
        <v>設計数量≧実購入数量</v>
      </c>
      <c r="D42" s="409"/>
      <c r="E42" s="410"/>
      <c r="F42" s="162" t="s">
        <v>340</v>
      </c>
      <c r="G42" s="411" t="s">
        <v>341</v>
      </c>
      <c r="H42" s="412"/>
      <c r="I42" s="413">
        <f>IF(I34=0,"",ROUNDDOWN($I39*I34,0))</f>
      </c>
      <c r="J42" s="398"/>
      <c r="K42" s="396">
        <f>IF(K34=0,"",ROUNDDOWN($I39*K34,0))</f>
        <v>38865612</v>
      </c>
      <c r="L42" s="398"/>
      <c r="M42" s="396">
        <f>IF(M34=0,"",ROUNDDOWN($I39*M34,0))</f>
      </c>
      <c r="N42" s="398"/>
      <c r="O42" s="396">
        <f>IF(O34=0,"",ROUNDDOWN($I39*O34,0))</f>
      </c>
      <c r="P42" s="398"/>
      <c r="Q42" s="396">
        <f>IF(Q34=0,"",ROUNDDOWN($I39*Q34,0))</f>
      </c>
      <c r="R42" s="398"/>
      <c r="S42" s="396">
        <f>IF(S34=0,"",ROUNDDOWN($I39*S34,0))</f>
        <v>6704177</v>
      </c>
      <c r="T42" s="398"/>
      <c r="U42" s="396">
        <f>IF(U34=0,"",ROUNDDOWN($I39*U34,0))</f>
      </c>
      <c r="V42" s="398"/>
      <c r="W42" s="396">
        <f>IF(W34=0,"",ROUNDDOWN($I39*W34,0))</f>
      </c>
      <c r="X42" s="398"/>
      <c r="Y42" s="396">
        <f>IF(Y34=0,"",ROUNDDOWN($I39*Y34,0))</f>
      </c>
      <c r="Z42" s="398"/>
      <c r="AA42" s="396">
        <f>IF(AA34=0,"",ROUNDDOWN($I39*AA34,0))</f>
      </c>
      <c r="AB42" s="398"/>
      <c r="AC42" s="396">
        <f>IF(AC34=0,"",ROUNDDOWN($I39*AC34,0))</f>
      </c>
      <c r="AD42" s="398"/>
      <c r="AE42" s="396">
        <f>IF(AE34=0,"",ROUNDDOWN($I39*AE34,0))</f>
      </c>
      <c r="AF42" s="397"/>
      <c r="AG42" s="167">
        <f>SUM(I42:AF42)</f>
        <v>45569789</v>
      </c>
    </row>
    <row r="43" spans="2:33" ht="16.5" customHeight="1">
      <c r="B43" s="158"/>
      <c r="C43" s="399" t="str">
        <f>IF(D41&lt;=C41,"乙の変更設計金額の使用数量はＤ乙","乙の変更設計金額の使用数量はＤ甲")</f>
        <v>乙の変更設計金額の使用数量はＤ乙</v>
      </c>
      <c r="D43" s="400"/>
      <c r="E43" s="401"/>
      <c r="F43" s="169" t="s">
        <v>348</v>
      </c>
      <c r="G43" s="402" t="s">
        <v>350</v>
      </c>
      <c r="H43" s="403"/>
      <c r="I43" s="404">
        <f>IF($C41&gt;=$D41,ROUNDDOWN(I35*I40,0),ROUNDDOWN(I40*I34,0))</f>
        <v>0</v>
      </c>
      <c r="J43" s="395"/>
      <c r="K43" s="393">
        <f>IF($C41&gt;=$D41,ROUNDDOWN(K35*K40,0),ROUNDDOWN(K40*K34,0))</f>
        <v>39268138</v>
      </c>
      <c r="L43" s="395"/>
      <c r="M43" s="393">
        <f>IF($C41&gt;=$D41,ROUNDDOWN(M35*M40,0),ROUNDDOWN(M40*M34,0))</f>
        <v>0</v>
      </c>
      <c r="N43" s="395"/>
      <c r="O43" s="393">
        <f>IF($C41&gt;=$D41,ROUNDDOWN(O35*O40,0),ROUNDDOWN(O40*O34,0))</f>
        <v>0</v>
      </c>
      <c r="P43" s="395"/>
      <c r="Q43" s="393">
        <f>IF($C41&gt;=$D41,ROUNDDOWN(Q35*Q40,0),ROUNDDOWN(Q40*Q34,0))</f>
        <v>0</v>
      </c>
      <c r="R43" s="395"/>
      <c r="S43" s="393">
        <f>IF($C41&gt;=$D41,ROUNDDOWN(S35*S40,0),ROUNDDOWN(S40*S34,0))</f>
        <v>6301912</v>
      </c>
      <c r="T43" s="395"/>
      <c r="U43" s="393">
        <f>IF($C41&gt;=$D41,ROUNDDOWN(U35*U40,0),ROUNDDOWN(U40*U34,0))</f>
        <v>0</v>
      </c>
      <c r="V43" s="395"/>
      <c r="W43" s="393">
        <f>IF($C41&gt;=$D41,ROUNDDOWN(W35*W40,0),ROUNDDOWN(W40*W34,0))</f>
        <v>0</v>
      </c>
      <c r="X43" s="395"/>
      <c r="Y43" s="393">
        <f>IF($C41&gt;=$D41,ROUNDDOWN(Y35*Y40,0),ROUNDDOWN(Y40*Y34,0))</f>
        <v>0</v>
      </c>
      <c r="Z43" s="395"/>
      <c r="AA43" s="393">
        <f>IF($C41&gt;=$D41,ROUNDDOWN(AA35*AA40,0),ROUNDDOWN(AA40*AA34,0))</f>
        <v>0</v>
      </c>
      <c r="AB43" s="395"/>
      <c r="AC43" s="393">
        <f>IF($C41&gt;=$D41,ROUNDDOWN(AC35*AC40,0),ROUNDDOWN(AC40*AC34,0))</f>
        <v>0</v>
      </c>
      <c r="AD43" s="395"/>
      <c r="AE43" s="393">
        <f>IF($C41&gt;=$D41,ROUNDDOWN(AE35*AE40,0),ROUNDDOWN(AE40*AE34,0))</f>
        <v>0</v>
      </c>
      <c r="AF43" s="394"/>
      <c r="AG43" s="170">
        <f>SUM(I43:AF43)</f>
        <v>45570050</v>
      </c>
    </row>
    <row r="44" spans="2:33" ht="16.5" customHeight="1">
      <c r="B44" s="219" t="s">
        <v>374</v>
      </c>
      <c r="C44" s="539">
        <v>280.36</v>
      </c>
      <c r="D44" s="542">
        <v>280.36</v>
      </c>
      <c r="E44" s="545" t="s">
        <v>375</v>
      </c>
      <c r="F44" s="440" t="s">
        <v>283</v>
      </c>
      <c r="G44" s="191" t="s">
        <v>335</v>
      </c>
      <c r="H44" s="189" t="s">
        <v>266</v>
      </c>
      <c r="I44" s="442"/>
      <c r="J44" s="427"/>
      <c r="K44" s="537">
        <v>78.65</v>
      </c>
      <c r="L44" s="538"/>
      <c r="M44" s="426"/>
      <c r="N44" s="427"/>
      <c r="O44" s="426"/>
      <c r="P44" s="427"/>
      <c r="Q44" s="426"/>
      <c r="R44" s="427"/>
      <c r="S44" s="537">
        <v>201.71</v>
      </c>
      <c r="T44" s="538"/>
      <c r="U44" s="426"/>
      <c r="V44" s="427"/>
      <c r="W44" s="426"/>
      <c r="X44" s="427"/>
      <c r="Y44" s="426"/>
      <c r="Z44" s="427"/>
      <c r="AA44" s="426"/>
      <c r="AB44" s="427"/>
      <c r="AC44" s="426"/>
      <c r="AD44" s="427"/>
      <c r="AE44" s="426"/>
      <c r="AF44" s="429"/>
      <c r="AG44" s="193">
        <f>SUM(I44:AF44)</f>
        <v>280.36</v>
      </c>
    </row>
    <row r="45" spans="2:33" ht="16.5" customHeight="1">
      <c r="B45" s="158"/>
      <c r="C45" s="540"/>
      <c r="D45" s="543"/>
      <c r="E45" s="546"/>
      <c r="F45" s="441"/>
      <c r="G45" s="192" t="s">
        <v>345</v>
      </c>
      <c r="H45" s="190" t="s">
        <v>282</v>
      </c>
      <c r="I45" s="430"/>
      <c r="J45" s="423"/>
      <c r="K45" s="535">
        <v>78.65</v>
      </c>
      <c r="L45" s="536"/>
      <c r="M45" s="422"/>
      <c r="N45" s="423"/>
      <c r="O45" s="422"/>
      <c r="P45" s="423"/>
      <c r="Q45" s="422"/>
      <c r="R45" s="423"/>
      <c r="S45" s="535">
        <v>201.71</v>
      </c>
      <c r="T45" s="536"/>
      <c r="U45" s="422"/>
      <c r="V45" s="423"/>
      <c r="W45" s="422"/>
      <c r="X45" s="423"/>
      <c r="Y45" s="422"/>
      <c r="Z45" s="423"/>
      <c r="AA45" s="422"/>
      <c r="AB45" s="423"/>
      <c r="AC45" s="422"/>
      <c r="AD45" s="423"/>
      <c r="AE45" s="422"/>
      <c r="AF45" s="428"/>
      <c r="AG45" s="194">
        <f>SUM(I45:AF45)</f>
        <v>280.36</v>
      </c>
    </row>
    <row r="46" spans="2:33" ht="16.5" customHeight="1" hidden="1">
      <c r="B46" s="158"/>
      <c r="C46" s="540"/>
      <c r="D46" s="543"/>
      <c r="E46" s="546"/>
      <c r="F46" s="159" t="s">
        <v>154</v>
      </c>
      <c r="G46" s="424"/>
      <c r="H46" s="425"/>
      <c r="I46" s="421"/>
      <c r="J46" s="406"/>
      <c r="K46" s="405"/>
      <c r="L46" s="406"/>
      <c r="M46" s="405"/>
      <c r="N46" s="406"/>
      <c r="O46" s="405"/>
      <c r="P46" s="406"/>
      <c r="Q46" s="405"/>
      <c r="R46" s="406"/>
      <c r="S46" s="405"/>
      <c r="T46" s="406"/>
      <c r="U46" s="405"/>
      <c r="V46" s="406"/>
      <c r="W46" s="405"/>
      <c r="X46" s="406"/>
      <c r="Y46" s="405"/>
      <c r="Z46" s="406"/>
      <c r="AA46" s="405"/>
      <c r="AB46" s="406"/>
      <c r="AC46" s="405"/>
      <c r="AD46" s="406"/>
      <c r="AE46" s="405"/>
      <c r="AF46" s="407"/>
      <c r="AG46" s="160"/>
    </row>
    <row r="47" spans="2:33" ht="16.5" customHeight="1">
      <c r="B47" s="183"/>
      <c r="C47" s="541"/>
      <c r="D47" s="544"/>
      <c r="E47" s="546"/>
      <c r="F47" s="86" t="s">
        <v>155</v>
      </c>
      <c r="G47" s="414" t="s">
        <v>156</v>
      </c>
      <c r="H47" s="415"/>
      <c r="I47" s="532">
        <v>16100</v>
      </c>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4"/>
      <c r="AG47" s="161"/>
    </row>
    <row r="48" spans="2:33" ht="16.5" customHeight="1">
      <c r="B48" s="183"/>
      <c r="C48" s="164" t="s">
        <v>157</v>
      </c>
      <c r="D48" s="165"/>
      <c r="E48" s="546"/>
      <c r="F48" s="162" t="s">
        <v>336</v>
      </c>
      <c r="G48" s="419"/>
      <c r="H48" s="420"/>
      <c r="I48" s="421"/>
      <c r="J48" s="406"/>
      <c r="K48" s="530">
        <v>17350</v>
      </c>
      <c r="L48" s="531"/>
      <c r="M48" s="405"/>
      <c r="N48" s="406"/>
      <c r="O48" s="405"/>
      <c r="P48" s="406"/>
      <c r="Q48" s="405"/>
      <c r="R48" s="406"/>
      <c r="S48" s="530">
        <v>16100</v>
      </c>
      <c r="T48" s="531"/>
      <c r="U48" s="405"/>
      <c r="V48" s="406"/>
      <c r="W48" s="405"/>
      <c r="X48" s="406"/>
      <c r="Y48" s="405"/>
      <c r="Z48" s="406"/>
      <c r="AA48" s="405"/>
      <c r="AB48" s="406"/>
      <c r="AC48" s="405"/>
      <c r="AD48" s="406"/>
      <c r="AE48" s="405"/>
      <c r="AF48" s="407"/>
      <c r="AG48" s="163"/>
    </row>
    <row r="49" spans="2:33" ht="16.5" customHeight="1">
      <c r="B49" s="158"/>
      <c r="C49" s="162" t="s">
        <v>158</v>
      </c>
      <c r="D49" s="166"/>
      <c r="E49" s="546"/>
      <c r="F49" s="162" t="s">
        <v>337</v>
      </c>
      <c r="G49" s="419" t="s">
        <v>338</v>
      </c>
      <c r="H49" s="420"/>
      <c r="I49" s="443">
        <f>ROUNDDOWN((I48*I44+K48*K44+M48*M44+O48*O44+Q48*Q44+S48*S44+U48*U44+W48*W44+Y48*Y44+AA48*AA44+AC48*AC44+AE48*AE44)/SUM(I44:AF44),0)</f>
        <v>16450</v>
      </c>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5"/>
      <c r="AG49" s="163"/>
    </row>
    <row r="50" spans="2:33" ht="16.5" customHeight="1">
      <c r="B50" s="158"/>
      <c r="C50" s="187" t="s">
        <v>159</v>
      </c>
      <c r="D50" s="188"/>
      <c r="E50" s="546"/>
      <c r="F50" s="162" t="s">
        <v>346</v>
      </c>
      <c r="G50" s="446" t="s">
        <v>347</v>
      </c>
      <c r="H50" s="420"/>
      <c r="I50" s="421"/>
      <c r="J50" s="406"/>
      <c r="K50" s="530">
        <v>17350</v>
      </c>
      <c r="L50" s="531"/>
      <c r="M50" s="405"/>
      <c r="N50" s="406"/>
      <c r="O50" s="405"/>
      <c r="P50" s="406"/>
      <c r="Q50" s="405"/>
      <c r="R50" s="406"/>
      <c r="S50" s="530">
        <v>16100</v>
      </c>
      <c r="T50" s="531"/>
      <c r="U50" s="405"/>
      <c r="V50" s="406"/>
      <c r="W50" s="405"/>
      <c r="X50" s="406"/>
      <c r="Y50" s="405"/>
      <c r="Z50" s="406"/>
      <c r="AA50" s="405"/>
      <c r="AB50" s="406"/>
      <c r="AC50" s="405"/>
      <c r="AD50" s="406"/>
      <c r="AE50" s="405"/>
      <c r="AF50" s="407"/>
      <c r="AG50" s="163"/>
    </row>
    <row r="51" spans="2:33" ht="16.5" customHeight="1">
      <c r="B51" s="158"/>
      <c r="C51" s="185">
        <f>C44-D49-D48</f>
        <v>280.36</v>
      </c>
      <c r="D51" s="186">
        <f>D44-D49-D48</f>
        <v>280.36</v>
      </c>
      <c r="E51" s="547"/>
      <c r="F51" s="162" t="s">
        <v>160</v>
      </c>
      <c r="G51" s="411" t="s">
        <v>339</v>
      </c>
      <c r="H51" s="412"/>
      <c r="I51" s="413">
        <f>ROUNDDOWN($I47*I44,0)</f>
        <v>0</v>
      </c>
      <c r="J51" s="398"/>
      <c r="K51" s="396">
        <f>ROUNDDOWN($I47*K44,0)</f>
        <v>1266265</v>
      </c>
      <c r="L51" s="398"/>
      <c r="M51" s="396">
        <f>ROUNDDOWN($I47*M44,0)</f>
        <v>0</v>
      </c>
      <c r="N51" s="398"/>
      <c r="O51" s="396">
        <f>ROUNDDOWN($I47*O44,0)</f>
        <v>0</v>
      </c>
      <c r="P51" s="398"/>
      <c r="Q51" s="396">
        <f>ROUNDDOWN($I47*Q44,0)</f>
        <v>0</v>
      </c>
      <c r="R51" s="398"/>
      <c r="S51" s="396">
        <f>ROUNDDOWN($I47*S44,0)</f>
        <v>3247531</v>
      </c>
      <c r="T51" s="398"/>
      <c r="U51" s="396">
        <f>ROUNDDOWN($I47*U44,0)</f>
        <v>0</v>
      </c>
      <c r="V51" s="398"/>
      <c r="W51" s="396">
        <f>ROUNDDOWN($I47*W44,0)</f>
        <v>0</v>
      </c>
      <c r="X51" s="398"/>
      <c r="Y51" s="396">
        <f>ROUNDDOWN($I47*Y44,0)</f>
        <v>0</v>
      </c>
      <c r="Z51" s="398"/>
      <c r="AA51" s="396">
        <f>ROUNDDOWN($I47*AA44,0)</f>
        <v>0</v>
      </c>
      <c r="AB51" s="398"/>
      <c r="AC51" s="396">
        <f>ROUNDDOWN($I47*AC44,0)</f>
        <v>0</v>
      </c>
      <c r="AD51" s="398"/>
      <c r="AE51" s="396">
        <f>ROUNDDOWN($I47*AE44,0)</f>
        <v>0</v>
      </c>
      <c r="AF51" s="397"/>
      <c r="AG51" s="167">
        <f>SUM(I51:AF51)</f>
        <v>4513796</v>
      </c>
    </row>
    <row r="52" spans="2:33" ht="16.5" customHeight="1">
      <c r="B52" s="158"/>
      <c r="C52" s="408" t="str">
        <f>IF(D51&lt;=C51,"設計数量≧実購入数量","設計数量＜実購入数量")</f>
        <v>設計数量≧実購入数量</v>
      </c>
      <c r="D52" s="409"/>
      <c r="E52" s="410"/>
      <c r="F52" s="162" t="s">
        <v>340</v>
      </c>
      <c r="G52" s="411" t="s">
        <v>341</v>
      </c>
      <c r="H52" s="412"/>
      <c r="I52" s="413">
        <f>IF(I44=0,"",ROUNDDOWN($I49*I44,0))</f>
      </c>
      <c r="J52" s="398"/>
      <c r="K52" s="396">
        <f>IF(K44=0,"",ROUNDDOWN($I49*K44,0))</f>
        <v>1293792</v>
      </c>
      <c r="L52" s="398"/>
      <c r="M52" s="396">
        <f>IF(M44=0,"",ROUNDDOWN($I49*M44,0))</f>
      </c>
      <c r="N52" s="398"/>
      <c r="O52" s="396">
        <f>IF(O44=0,"",ROUNDDOWN($I49*O44,0))</f>
      </c>
      <c r="P52" s="398"/>
      <c r="Q52" s="396">
        <f>IF(Q44=0,"",ROUNDDOWN($I49*Q44,0))</f>
      </c>
      <c r="R52" s="398"/>
      <c r="S52" s="396">
        <f>IF(S44=0,"",ROUNDDOWN($I49*S44,0))</f>
        <v>3318129</v>
      </c>
      <c r="T52" s="398"/>
      <c r="U52" s="396">
        <f>IF(U44=0,"",ROUNDDOWN($I49*U44,0))</f>
      </c>
      <c r="V52" s="398"/>
      <c r="W52" s="396">
        <f>IF(W44=0,"",ROUNDDOWN($I49*W44,0))</f>
      </c>
      <c r="X52" s="398"/>
      <c r="Y52" s="396">
        <f>IF(Y44=0,"",ROUNDDOWN($I49*Y44,0))</f>
      </c>
      <c r="Z52" s="398"/>
      <c r="AA52" s="396">
        <f>IF(AA44=0,"",ROUNDDOWN($I49*AA44,0))</f>
      </c>
      <c r="AB52" s="398"/>
      <c r="AC52" s="396">
        <f>IF(AC44=0,"",ROUNDDOWN($I49*AC44,0))</f>
      </c>
      <c r="AD52" s="398"/>
      <c r="AE52" s="396">
        <f>IF(AE44=0,"",ROUNDDOWN($I49*AE44,0))</f>
      </c>
      <c r="AF52" s="397"/>
      <c r="AG52" s="167">
        <f>SUM(I52:AF52)</f>
        <v>4611921</v>
      </c>
    </row>
    <row r="53" spans="2:33" ht="16.5" customHeight="1">
      <c r="B53" s="168"/>
      <c r="C53" s="399" t="str">
        <f>IF(D51&lt;=C51,"受注者の変更設計金額の使用数量はＤ受注者","受注者の変更設計金額の使用数量はＤ発注者")</f>
        <v>受注者の変更設計金額の使用数量はＤ受注者</v>
      </c>
      <c r="D53" s="400"/>
      <c r="E53" s="401"/>
      <c r="F53" s="169" t="s">
        <v>348</v>
      </c>
      <c r="G53" s="402" t="s">
        <v>350</v>
      </c>
      <c r="H53" s="403"/>
      <c r="I53" s="404">
        <f>IF($C51&gt;=$D51,ROUNDDOWN(I45*I50,0),ROUNDDOWN(I50*I44,0))</f>
        <v>0</v>
      </c>
      <c r="J53" s="395"/>
      <c r="K53" s="393">
        <f>IF($C51&gt;=$D51,ROUNDDOWN(K45*K50,0),ROUNDDOWN(K50*K44,0))</f>
        <v>1364577</v>
      </c>
      <c r="L53" s="395"/>
      <c r="M53" s="393">
        <f>IF($C51&gt;=$D51,ROUNDDOWN(M45*M50,0),ROUNDDOWN(M50*M44,0))</f>
        <v>0</v>
      </c>
      <c r="N53" s="395"/>
      <c r="O53" s="393">
        <f>IF($C51&gt;=$D51,ROUNDDOWN(O45*O50,0),ROUNDDOWN(O50*O44,0))</f>
        <v>0</v>
      </c>
      <c r="P53" s="395"/>
      <c r="Q53" s="393">
        <f>IF($C51&gt;=$D51,ROUNDDOWN(Q45*Q50,0),ROUNDDOWN(Q50*Q44,0))</f>
        <v>0</v>
      </c>
      <c r="R53" s="395"/>
      <c r="S53" s="393">
        <f>IF($C51&gt;=$D51,ROUNDDOWN(S45*S50,0),ROUNDDOWN(S50*S44,0))</f>
        <v>3247531</v>
      </c>
      <c r="T53" s="395"/>
      <c r="U53" s="393">
        <f>IF($C51&gt;=$D51,ROUNDDOWN(U45*U50,0),ROUNDDOWN(U50*U44,0))</f>
        <v>0</v>
      </c>
      <c r="V53" s="395"/>
      <c r="W53" s="393">
        <f>IF($C51&gt;=$D51,ROUNDDOWN(W45*W50,0),ROUNDDOWN(W50*W44,0))</f>
        <v>0</v>
      </c>
      <c r="X53" s="395"/>
      <c r="Y53" s="393">
        <f>IF($C51&gt;=$D51,ROUNDDOWN(Y45*Y50,0),ROUNDDOWN(Y50*Y44,0))</f>
        <v>0</v>
      </c>
      <c r="Z53" s="395"/>
      <c r="AA53" s="393">
        <f>IF($C51&gt;=$D51,ROUNDDOWN(AA45*AA50,0),ROUNDDOWN(AA50*AA44,0))</f>
        <v>0</v>
      </c>
      <c r="AB53" s="395"/>
      <c r="AC53" s="393">
        <f>IF($C51&gt;=$D51,ROUNDDOWN(AC45*AC50,0),ROUNDDOWN(AC50*AC44,0))</f>
        <v>0</v>
      </c>
      <c r="AD53" s="395"/>
      <c r="AE53" s="393">
        <f>IF($C51&gt;=$D51,ROUNDDOWN(AE45*AE50,0),ROUNDDOWN(AE50*AE44,0))</f>
        <v>0</v>
      </c>
      <c r="AF53" s="394"/>
      <c r="AG53" s="170">
        <f>SUM(I53:AF53)</f>
        <v>4612108</v>
      </c>
    </row>
    <row r="54" spans="2:35" s="171" customFormat="1" ht="16.5" customHeight="1">
      <c r="B54" s="172" t="s">
        <v>267</v>
      </c>
      <c r="C54" s="475" t="s">
        <v>161</v>
      </c>
      <c r="D54" s="475"/>
      <c r="E54" s="475"/>
      <c r="F54" s="475"/>
      <c r="G54" s="475"/>
      <c r="H54" s="475"/>
      <c r="I54" s="475"/>
      <c r="J54" s="475"/>
      <c r="K54" s="475"/>
      <c r="L54" s="475"/>
      <c r="M54" s="475"/>
      <c r="N54" s="475"/>
      <c r="O54" s="475"/>
      <c r="P54" s="475"/>
      <c r="Q54" s="475"/>
      <c r="R54" s="475"/>
      <c r="S54" s="475"/>
      <c r="T54" s="475"/>
      <c r="V54" s="510" t="s">
        <v>355</v>
      </c>
      <c r="W54" s="511"/>
      <c r="X54" s="511"/>
      <c r="Y54" s="511"/>
      <c r="Z54" s="511"/>
      <c r="AA54" s="511"/>
      <c r="AB54" s="512"/>
      <c r="AC54" s="466" t="s">
        <v>268</v>
      </c>
      <c r="AD54" s="466"/>
      <c r="AE54" s="466"/>
      <c r="AF54" s="466"/>
      <c r="AG54" s="181">
        <f>SUM(AG21,AG31,AG41,AG51)</f>
        <v>72267437</v>
      </c>
      <c r="AI54" s="146"/>
    </row>
    <row r="55" spans="2:33" s="171" customFormat="1" ht="16.5" customHeight="1">
      <c r="B55" s="146"/>
      <c r="C55" s="471" t="s">
        <v>269</v>
      </c>
      <c r="D55" s="471"/>
      <c r="E55" s="471"/>
      <c r="F55" s="471"/>
      <c r="G55" s="471"/>
      <c r="H55" s="471"/>
      <c r="I55" s="471"/>
      <c r="J55" s="471"/>
      <c r="K55" s="471"/>
      <c r="L55" s="471"/>
      <c r="M55" s="471"/>
      <c r="N55" s="471"/>
      <c r="O55" s="471"/>
      <c r="P55" s="471"/>
      <c r="Q55" s="471"/>
      <c r="R55" s="471"/>
      <c r="S55" s="471"/>
      <c r="T55" s="471"/>
      <c r="U55" s="465"/>
      <c r="V55" s="513"/>
      <c r="W55" s="514"/>
      <c r="X55" s="514"/>
      <c r="Y55" s="514"/>
      <c r="Z55" s="514"/>
      <c r="AA55" s="514"/>
      <c r="AB55" s="515"/>
      <c r="AC55" s="472" t="s">
        <v>278</v>
      </c>
      <c r="AD55" s="472"/>
      <c r="AE55" s="472"/>
      <c r="AF55" s="472"/>
      <c r="AG55" s="182">
        <f>ROUNDDOWN(AG54*C7,0)</f>
        <v>68661291</v>
      </c>
    </row>
    <row r="56" spans="2:33" s="171" customFormat="1" ht="16.5" customHeight="1">
      <c r="B56" s="172"/>
      <c r="C56" s="464" t="s">
        <v>334</v>
      </c>
      <c r="D56" s="464"/>
      <c r="E56" s="464"/>
      <c r="F56" s="464"/>
      <c r="G56" s="464"/>
      <c r="H56" s="464"/>
      <c r="I56" s="464"/>
      <c r="J56" s="464"/>
      <c r="K56" s="464"/>
      <c r="L56" s="464"/>
      <c r="M56" s="464"/>
      <c r="N56" s="464"/>
      <c r="O56" s="464"/>
      <c r="P56" s="464"/>
      <c r="Q56" s="464"/>
      <c r="R56" s="464"/>
      <c r="S56" s="464"/>
      <c r="T56" s="464"/>
      <c r="U56" s="465"/>
      <c r="V56" s="513"/>
      <c r="W56" s="514"/>
      <c r="X56" s="514"/>
      <c r="Y56" s="514"/>
      <c r="Z56" s="514"/>
      <c r="AA56" s="514"/>
      <c r="AB56" s="515"/>
      <c r="AC56" s="466" t="s">
        <v>342</v>
      </c>
      <c r="AD56" s="466"/>
      <c r="AE56" s="466"/>
      <c r="AF56" s="466"/>
      <c r="AG56" s="181">
        <f>SUM(AG22,AG32,AG42,AG52)</f>
        <v>75918125</v>
      </c>
    </row>
    <row r="57" spans="2:35" ht="16.5" customHeight="1">
      <c r="B57" s="172"/>
      <c r="C57" s="464" t="s">
        <v>162</v>
      </c>
      <c r="D57" s="464"/>
      <c r="E57" s="464"/>
      <c r="F57" s="464"/>
      <c r="G57" s="464"/>
      <c r="H57" s="464"/>
      <c r="I57" s="464"/>
      <c r="J57" s="464"/>
      <c r="K57" s="464"/>
      <c r="L57" s="464"/>
      <c r="M57" s="464"/>
      <c r="N57" s="464"/>
      <c r="O57" s="464"/>
      <c r="P57" s="464"/>
      <c r="Q57" s="464"/>
      <c r="R57" s="464"/>
      <c r="S57" s="464"/>
      <c r="T57" s="464"/>
      <c r="U57" s="465"/>
      <c r="V57" s="513"/>
      <c r="W57" s="514"/>
      <c r="X57" s="514"/>
      <c r="Y57" s="514"/>
      <c r="Z57" s="514"/>
      <c r="AA57" s="514"/>
      <c r="AB57" s="515"/>
      <c r="AC57" s="472" t="s">
        <v>343</v>
      </c>
      <c r="AD57" s="472"/>
      <c r="AE57" s="472"/>
      <c r="AF57" s="472"/>
      <c r="AG57" s="182">
        <f>ROUNDDOWN(AG56*C7,0)</f>
        <v>72129810</v>
      </c>
      <c r="AI57" s="171"/>
    </row>
    <row r="58" spans="2:35" ht="16.5" customHeight="1">
      <c r="B58" s="172" t="s">
        <v>276</v>
      </c>
      <c r="C58" s="464" t="s">
        <v>284</v>
      </c>
      <c r="D58" s="464"/>
      <c r="E58" s="464"/>
      <c r="F58" s="464"/>
      <c r="G58" s="464"/>
      <c r="H58" s="464"/>
      <c r="I58" s="464"/>
      <c r="J58" s="464"/>
      <c r="K58" s="464"/>
      <c r="L58" s="464"/>
      <c r="M58" s="464"/>
      <c r="N58" s="464"/>
      <c r="O58" s="464"/>
      <c r="P58" s="464"/>
      <c r="Q58" s="464"/>
      <c r="R58" s="464"/>
      <c r="S58" s="464"/>
      <c r="T58" s="464"/>
      <c r="U58" s="465"/>
      <c r="V58" s="516"/>
      <c r="W58" s="517"/>
      <c r="X58" s="517"/>
      <c r="Y58" s="517"/>
      <c r="Z58" s="517"/>
      <c r="AA58" s="517"/>
      <c r="AB58" s="518"/>
      <c r="AC58" s="467" t="s">
        <v>351</v>
      </c>
      <c r="AD58" s="467"/>
      <c r="AE58" s="467"/>
      <c r="AF58" s="467"/>
      <c r="AG58" s="184">
        <f>SUM(AG23,AG33,AG43,AG53)</f>
        <v>75919523</v>
      </c>
      <c r="AI58" s="195"/>
    </row>
    <row r="59" spans="1:33" ht="16.5" customHeight="1">
      <c r="A59" s="216"/>
      <c r="B59" s="215" t="s">
        <v>358</v>
      </c>
      <c r="C59" s="473" t="s">
        <v>359</v>
      </c>
      <c r="D59" s="473"/>
      <c r="E59" s="473"/>
      <c r="F59" s="473"/>
      <c r="G59" s="473"/>
      <c r="H59" s="473"/>
      <c r="I59" s="473"/>
      <c r="J59" s="473"/>
      <c r="K59" s="473"/>
      <c r="L59" s="473"/>
      <c r="M59" s="473"/>
      <c r="N59" s="473"/>
      <c r="O59" s="473"/>
      <c r="P59" s="473"/>
      <c r="Q59" s="473"/>
      <c r="R59" s="473"/>
      <c r="S59" s="473"/>
      <c r="T59" s="473"/>
      <c r="U59" s="474"/>
      <c r="V59" s="519" t="s">
        <v>352</v>
      </c>
      <c r="W59" s="520"/>
      <c r="X59" s="520"/>
      <c r="Y59" s="468" t="s">
        <v>270</v>
      </c>
      <c r="Z59" s="468"/>
      <c r="AA59" s="468"/>
      <c r="AB59" s="468"/>
      <c r="AC59" s="469" t="s">
        <v>344</v>
      </c>
      <c r="AD59" s="463"/>
      <c r="AE59" s="463"/>
      <c r="AF59" s="470"/>
      <c r="AG59" s="173">
        <f>IF(AG57&lt;AG58,AG57-AG55,"")</f>
        <v>3468519</v>
      </c>
    </row>
    <row r="60" spans="1:34" ht="16.5" customHeight="1" thickBot="1">
      <c r="A60" s="216"/>
      <c r="B60" s="216"/>
      <c r="C60" s="473" t="s">
        <v>360</v>
      </c>
      <c r="D60" s="473"/>
      <c r="E60" s="473"/>
      <c r="F60" s="473"/>
      <c r="G60" s="473"/>
      <c r="H60" s="473"/>
      <c r="I60" s="473"/>
      <c r="J60" s="473"/>
      <c r="K60" s="473"/>
      <c r="L60" s="473"/>
      <c r="M60" s="473"/>
      <c r="N60" s="473"/>
      <c r="O60" s="473"/>
      <c r="P60" s="473"/>
      <c r="Q60" s="473"/>
      <c r="R60" s="473"/>
      <c r="S60" s="473"/>
      <c r="T60" s="473"/>
      <c r="U60" s="474"/>
      <c r="V60" s="521"/>
      <c r="W60" s="522"/>
      <c r="X60" s="522"/>
      <c r="Y60" s="468" t="s">
        <v>271</v>
      </c>
      <c r="Z60" s="468"/>
      <c r="AA60" s="468"/>
      <c r="AB60" s="468"/>
      <c r="AC60" s="462" t="s">
        <v>356</v>
      </c>
      <c r="AD60" s="463"/>
      <c r="AE60" s="463"/>
      <c r="AF60" s="470"/>
      <c r="AG60" s="174">
        <f>IF(AG57&lt;AG58,ROUNDDOWN(AG59*110/100-C10*0.01,0),"")</f>
        <v>983200</v>
      </c>
      <c r="AH60" s="146" t="str">
        <f>IF(AG60="","",IF(AG60&lt;0,"NG","OK"))</f>
        <v>OK</v>
      </c>
    </row>
    <row r="61" spans="22:33" ht="16.5" customHeight="1" thickBot="1">
      <c r="V61" s="523"/>
      <c r="W61" s="524"/>
      <c r="X61" s="524"/>
      <c r="Y61" s="468" t="s">
        <v>272</v>
      </c>
      <c r="Z61" s="468"/>
      <c r="AA61" s="468"/>
      <c r="AB61" s="468"/>
      <c r="AC61" s="462" t="s">
        <v>357</v>
      </c>
      <c r="AD61" s="463"/>
      <c r="AE61" s="463"/>
      <c r="AF61" s="463"/>
      <c r="AG61" s="175">
        <f>IF(AG60="","",ROUNDDOWN(AG59*110/100,0))</f>
        <v>3815370</v>
      </c>
    </row>
    <row r="62" spans="22:33" ht="16.5" customHeight="1">
      <c r="V62" s="519" t="s">
        <v>353</v>
      </c>
      <c r="W62" s="520"/>
      <c r="X62" s="520"/>
      <c r="Y62" s="468" t="s">
        <v>270</v>
      </c>
      <c r="Z62" s="468"/>
      <c r="AA62" s="468"/>
      <c r="AB62" s="468"/>
      <c r="AC62" s="469" t="s">
        <v>354</v>
      </c>
      <c r="AD62" s="463"/>
      <c r="AE62" s="463"/>
      <c r="AF62" s="470"/>
      <c r="AG62" s="176">
        <f>IF(AG57&gt;=AG58,AG58-AG55,"")</f>
      </c>
    </row>
    <row r="63" spans="22:34" ht="16.5" customHeight="1" thickBot="1">
      <c r="V63" s="521"/>
      <c r="W63" s="522"/>
      <c r="X63" s="522"/>
      <c r="Y63" s="468" t="s">
        <v>271</v>
      </c>
      <c r="Z63" s="468"/>
      <c r="AA63" s="468"/>
      <c r="AB63" s="468"/>
      <c r="AC63" s="462" t="s">
        <v>356</v>
      </c>
      <c r="AD63" s="463"/>
      <c r="AE63" s="463"/>
      <c r="AF63" s="470"/>
      <c r="AG63" s="174">
        <f>IF(AG57&gt;=AG58,ROUNDDOWN(AG62*110/100-C10*0.01,0),"")</f>
      </c>
      <c r="AH63" s="146">
        <f>IF(AG63="","",IF(AG63&lt;0,"NG","OK"))</f>
      </c>
    </row>
    <row r="64" spans="22:33" ht="16.5" customHeight="1" thickBot="1">
      <c r="V64" s="523"/>
      <c r="W64" s="524"/>
      <c r="X64" s="524"/>
      <c r="Y64" s="468" t="s">
        <v>272</v>
      </c>
      <c r="Z64" s="468"/>
      <c r="AA64" s="468"/>
      <c r="AB64" s="468"/>
      <c r="AC64" s="462" t="s">
        <v>357</v>
      </c>
      <c r="AD64" s="463"/>
      <c r="AE64" s="463"/>
      <c r="AF64" s="463"/>
      <c r="AG64" s="175">
        <f>IF(AG63="","",ROUNDDOWN(AG62*110/100,0))</f>
      </c>
    </row>
    <row r="65" spans="29:33" ht="17.25" customHeight="1">
      <c r="AC65" s="509" t="s">
        <v>380</v>
      </c>
      <c r="AD65" s="509"/>
      <c r="AE65" s="509"/>
      <c r="AF65" s="509"/>
      <c r="AG65" s="509"/>
    </row>
  </sheetData>
  <sheetProtection/>
  <mergeCells count="504">
    <mergeCell ref="B2:AG2"/>
    <mergeCell ref="C3:H3"/>
    <mergeCell ref="I3:O3"/>
    <mergeCell ref="P3:S3"/>
    <mergeCell ref="T3:W3"/>
    <mergeCell ref="AB3:AD3"/>
    <mergeCell ref="AE3:AG3"/>
    <mergeCell ref="C4:D4"/>
    <mergeCell ref="E4:F4"/>
    <mergeCell ref="G4:H4"/>
    <mergeCell ref="AB4:AD4"/>
    <mergeCell ref="AE4:AG4"/>
    <mergeCell ref="C5:D5"/>
    <mergeCell ref="AB5:AD5"/>
    <mergeCell ref="AE5:AG5"/>
    <mergeCell ref="C6:D6"/>
    <mergeCell ref="C7:D7"/>
    <mergeCell ref="C8:D8"/>
    <mergeCell ref="C9:D9"/>
    <mergeCell ref="C10:D10"/>
    <mergeCell ref="AE10:AG11"/>
    <mergeCell ref="B12:B13"/>
    <mergeCell ref="C12:C13"/>
    <mergeCell ref="D12:D13"/>
    <mergeCell ref="E12:E13"/>
    <mergeCell ref="F12:H13"/>
    <mergeCell ref="I12:AF12"/>
    <mergeCell ref="AG12:AG13"/>
    <mergeCell ref="C14:C17"/>
    <mergeCell ref="D14:D17"/>
    <mergeCell ref="E14:E21"/>
    <mergeCell ref="F14:F15"/>
    <mergeCell ref="I14:J14"/>
    <mergeCell ref="K14:L14"/>
    <mergeCell ref="M14:N14"/>
    <mergeCell ref="O14:P14"/>
    <mergeCell ref="Q14:R14"/>
    <mergeCell ref="S14:T14"/>
    <mergeCell ref="U14:V14"/>
    <mergeCell ref="W14:X14"/>
    <mergeCell ref="Y14:Z14"/>
    <mergeCell ref="AA14:AB14"/>
    <mergeCell ref="AC14:AD14"/>
    <mergeCell ref="AE14:AF14"/>
    <mergeCell ref="I15:J15"/>
    <mergeCell ref="K15:L15"/>
    <mergeCell ref="M15:N15"/>
    <mergeCell ref="O15:P15"/>
    <mergeCell ref="Q15:R15"/>
    <mergeCell ref="S15:T15"/>
    <mergeCell ref="U15:V15"/>
    <mergeCell ref="W15:X15"/>
    <mergeCell ref="Y15:Z15"/>
    <mergeCell ref="AA15:AB15"/>
    <mergeCell ref="AC15:AD15"/>
    <mergeCell ref="AE15:AF15"/>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G17:H17"/>
    <mergeCell ref="I17:AF17"/>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G19:H19"/>
    <mergeCell ref="I19:AF19"/>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C22:E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C23:E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C24:C27"/>
    <mergeCell ref="D24:D27"/>
    <mergeCell ref="E24:E31"/>
    <mergeCell ref="F24:F25"/>
    <mergeCell ref="I24:J24"/>
    <mergeCell ref="K24:L24"/>
    <mergeCell ref="G26:H26"/>
    <mergeCell ref="I26:J26"/>
    <mergeCell ref="K26:L26"/>
    <mergeCell ref="G28:H28"/>
    <mergeCell ref="M24:N24"/>
    <mergeCell ref="O24:P24"/>
    <mergeCell ref="Q24:R24"/>
    <mergeCell ref="S24:T24"/>
    <mergeCell ref="U24:V24"/>
    <mergeCell ref="W24:X24"/>
    <mergeCell ref="I25:J25"/>
    <mergeCell ref="K25:L25"/>
    <mergeCell ref="M25:N25"/>
    <mergeCell ref="O25:P25"/>
    <mergeCell ref="Q25:R25"/>
    <mergeCell ref="S25:T25"/>
    <mergeCell ref="AC25:AD25"/>
    <mergeCell ref="AE25:AF25"/>
    <mergeCell ref="Y24:Z24"/>
    <mergeCell ref="AA24:AB24"/>
    <mergeCell ref="AC24:AD24"/>
    <mergeCell ref="AE24:AF24"/>
    <mergeCell ref="U25:V25"/>
    <mergeCell ref="W25:X25"/>
    <mergeCell ref="Y25:Z25"/>
    <mergeCell ref="AA25:AB25"/>
    <mergeCell ref="Y26:Z26"/>
    <mergeCell ref="AA26:AB26"/>
    <mergeCell ref="AC26:AD26"/>
    <mergeCell ref="AE26:AF26"/>
    <mergeCell ref="G27:H27"/>
    <mergeCell ref="I27:AF27"/>
    <mergeCell ref="M26:N26"/>
    <mergeCell ref="O26:P26"/>
    <mergeCell ref="Q26:R26"/>
    <mergeCell ref="S26:T26"/>
    <mergeCell ref="U26:V26"/>
    <mergeCell ref="W26:X26"/>
    <mergeCell ref="I28:J28"/>
    <mergeCell ref="K28:L28"/>
    <mergeCell ref="M28:N28"/>
    <mergeCell ref="O28:P28"/>
    <mergeCell ref="Q28:R28"/>
    <mergeCell ref="S28:T28"/>
    <mergeCell ref="U28:V28"/>
    <mergeCell ref="W28:X28"/>
    <mergeCell ref="Y28:Z28"/>
    <mergeCell ref="AA28:AB28"/>
    <mergeCell ref="AC28:AD28"/>
    <mergeCell ref="AE28:AF28"/>
    <mergeCell ref="G29:H29"/>
    <mergeCell ref="I29:AF29"/>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C32:E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C33:E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C34:C37"/>
    <mergeCell ref="D34:D37"/>
    <mergeCell ref="E34:E41"/>
    <mergeCell ref="F34:F35"/>
    <mergeCell ref="I34:J34"/>
    <mergeCell ref="K34:L34"/>
    <mergeCell ref="M34:N34"/>
    <mergeCell ref="O34:P34"/>
    <mergeCell ref="Q34:R34"/>
    <mergeCell ref="S34:T34"/>
    <mergeCell ref="U34:V34"/>
    <mergeCell ref="W34:X34"/>
    <mergeCell ref="Y34:Z34"/>
    <mergeCell ref="AA34:AB34"/>
    <mergeCell ref="AC34:AD34"/>
    <mergeCell ref="AE34:AF34"/>
    <mergeCell ref="I35:J35"/>
    <mergeCell ref="K35:L35"/>
    <mergeCell ref="M35:N35"/>
    <mergeCell ref="O35:P35"/>
    <mergeCell ref="Q35:R35"/>
    <mergeCell ref="S35:T35"/>
    <mergeCell ref="U35:V35"/>
    <mergeCell ref="W35:X35"/>
    <mergeCell ref="Y35:Z35"/>
    <mergeCell ref="AA35:AB35"/>
    <mergeCell ref="AC35:AD35"/>
    <mergeCell ref="AE35:AF35"/>
    <mergeCell ref="G36:H36"/>
    <mergeCell ref="I36:J36"/>
    <mergeCell ref="K36:L36"/>
    <mergeCell ref="M36:N36"/>
    <mergeCell ref="O36:P36"/>
    <mergeCell ref="Q36:R36"/>
    <mergeCell ref="S36:T36"/>
    <mergeCell ref="U36:V36"/>
    <mergeCell ref="W36:X36"/>
    <mergeCell ref="Y36:Z36"/>
    <mergeCell ref="AA36:AB36"/>
    <mergeCell ref="AC36:AD36"/>
    <mergeCell ref="AE36:AF36"/>
    <mergeCell ref="G37:H37"/>
    <mergeCell ref="I37:AF37"/>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G39:H39"/>
    <mergeCell ref="I39:AF39"/>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C42:E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C43:E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C44:C47"/>
    <mergeCell ref="D44:D47"/>
    <mergeCell ref="E44:E51"/>
    <mergeCell ref="F44:F45"/>
    <mergeCell ref="I44:J44"/>
    <mergeCell ref="K44:L44"/>
    <mergeCell ref="M44:N44"/>
    <mergeCell ref="O44:P44"/>
    <mergeCell ref="Q44:R44"/>
    <mergeCell ref="S44:T44"/>
    <mergeCell ref="U44:V44"/>
    <mergeCell ref="W44:X44"/>
    <mergeCell ref="Y44:Z44"/>
    <mergeCell ref="AA44:AB44"/>
    <mergeCell ref="AC44:AD44"/>
    <mergeCell ref="AE44:AF44"/>
    <mergeCell ref="I45:J45"/>
    <mergeCell ref="K45:L45"/>
    <mergeCell ref="M45:N45"/>
    <mergeCell ref="O45:P45"/>
    <mergeCell ref="Q45:R45"/>
    <mergeCell ref="S45:T45"/>
    <mergeCell ref="U45:V45"/>
    <mergeCell ref="W45:X45"/>
    <mergeCell ref="Y45:Z45"/>
    <mergeCell ref="AA45:AB45"/>
    <mergeCell ref="AC45:AD45"/>
    <mergeCell ref="AE45:AF45"/>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G47:H47"/>
    <mergeCell ref="I47:AF47"/>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G49:H49"/>
    <mergeCell ref="I49:AF49"/>
    <mergeCell ref="G50:H50"/>
    <mergeCell ref="I50:J50"/>
    <mergeCell ref="K50:L50"/>
    <mergeCell ref="M50:N50"/>
    <mergeCell ref="O50:P50"/>
    <mergeCell ref="Q50:R50"/>
    <mergeCell ref="S50:T50"/>
    <mergeCell ref="U50:V50"/>
    <mergeCell ref="W50:X50"/>
    <mergeCell ref="Y50:Z50"/>
    <mergeCell ref="AA50:AB50"/>
    <mergeCell ref="AC50:AD50"/>
    <mergeCell ref="AE50:AF50"/>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C52:E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C53:E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C54:T54"/>
    <mergeCell ref="V54:AB58"/>
    <mergeCell ref="AC54:AF54"/>
    <mergeCell ref="C55:U55"/>
    <mergeCell ref="AC55:AF55"/>
    <mergeCell ref="C56:U56"/>
    <mergeCell ref="AC56:AF56"/>
    <mergeCell ref="C57:U57"/>
    <mergeCell ref="AC57:AF57"/>
    <mergeCell ref="C58:U58"/>
    <mergeCell ref="AC58:AF58"/>
    <mergeCell ref="C59:U59"/>
    <mergeCell ref="V59:X61"/>
    <mergeCell ref="Y59:AB59"/>
    <mergeCell ref="AC59:AF59"/>
    <mergeCell ref="C60:U60"/>
    <mergeCell ref="Y60:AB60"/>
    <mergeCell ref="AC60:AF60"/>
    <mergeCell ref="AC65:AG65"/>
    <mergeCell ref="Y61:AB61"/>
    <mergeCell ref="AC61:AF61"/>
    <mergeCell ref="V62:X64"/>
    <mergeCell ref="Y62:AB62"/>
    <mergeCell ref="AC62:AF62"/>
    <mergeCell ref="Y63:AB63"/>
    <mergeCell ref="AC63:AF63"/>
    <mergeCell ref="Y64:AB64"/>
    <mergeCell ref="AC64:AF64"/>
  </mergeCells>
  <dataValidations count="1">
    <dataValidation type="list" allowBlank="1" showInputMessage="1" showErrorMessage="1" sqref="C4">
      <formula1>$AI$2:$AI$7</formula1>
    </dataValidation>
  </dataValidations>
  <printOptions/>
  <pageMargins left="0.3937007874015748" right="0.3937007874015748" top="0.5905511811023623" bottom="0.3937007874015748" header="0.5118110236220472" footer="0.5118110236220472"/>
  <pageSetup fitToHeight="1" fitToWidth="1" horizontalDpi="600" verticalDpi="600" orientation="landscape" paperSize="9" scale="5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view="pageBreakPreview" zoomScale="85" zoomScaleSheetLayoutView="85" zoomScalePageLayoutView="0" workbookViewId="0" topLeftCell="A1">
      <selection activeCell="A52" sqref="A52:L52"/>
    </sheetView>
  </sheetViews>
  <sheetFormatPr defaultColWidth="9.00390625" defaultRowHeight="13.5"/>
  <cols>
    <col min="1" max="1" width="9.875" style="1" customWidth="1"/>
    <col min="2" max="2" width="8.00390625" style="1" customWidth="1"/>
    <col min="3" max="3" width="4.875" style="1" customWidth="1"/>
    <col min="4" max="4" width="8.625" style="1" customWidth="1"/>
    <col min="5" max="5" width="10.625" style="1" customWidth="1"/>
    <col min="6" max="6" width="13.00390625" style="1" bestFit="1" customWidth="1"/>
    <col min="7" max="8" width="10.625" style="1" customWidth="1"/>
    <col min="9" max="9" width="12.375" style="1" customWidth="1"/>
    <col min="10" max="10" width="10.625" style="1" customWidth="1"/>
    <col min="11" max="11" width="12.50390625" style="1" bestFit="1" customWidth="1"/>
    <col min="12" max="12" width="12.875" style="1" customWidth="1"/>
    <col min="13" max="14" width="13.75390625" style="1" customWidth="1"/>
    <col min="15" max="16384" width="9.00390625" style="1" customWidth="1"/>
  </cols>
  <sheetData>
    <row r="1" spans="1:12" ht="13.5">
      <c r="A1" s="1" t="s">
        <v>0</v>
      </c>
      <c r="L1" s="2" t="s">
        <v>56</v>
      </c>
    </row>
    <row r="2" spans="9:12" ht="13.5">
      <c r="I2" s="2"/>
      <c r="J2" s="239" t="s">
        <v>285</v>
      </c>
      <c r="K2" s="239"/>
      <c r="L2" s="239"/>
    </row>
    <row r="4" spans="1:12" ht="18.75">
      <c r="A4" s="240" t="s">
        <v>57</v>
      </c>
      <c r="B4" s="240"/>
      <c r="C4" s="240"/>
      <c r="D4" s="240"/>
      <c r="E4" s="240"/>
      <c r="F4" s="240"/>
      <c r="G4" s="240"/>
      <c r="H4" s="240"/>
      <c r="I4" s="240"/>
      <c r="J4" s="240"/>
      <c r="K4" s="240"/>
      <c r="L4" s="240"/>
    </row>
    <row r="6" ht="13.5">
      <c r="A6" s="196" t="s">
        <v>293</v>
      </c>
    </row>
    <row r="7" spans="1:3" ht="13.5">
      <c r="A7" s="241" t="s">
        <v>163</v>
      </c>
      <c r="B7" s="241"/>
      <c r="C7" s="1" t="s">
        <v>164</v>
      </c>
    </row>
    <row r="9" spans="8:12" ht="13.5">
      <c r="H9" s="2"/>
      <c r="I9" s="197" t="s">
        <v>295</v>
      </c>
      <c r="J9" s="3"/>
      <c r="K9" s="3"/>
      <c r="L9" s="90"/>
    </row>
    <row r="10" spans="9:12" ht="14.25" customHeight="1">
      <c r="I10" s="104" t="s">
        <v>3</v>
      </c>
      <c r="J10" s="4"/>
      <c r="K10" s="4"/>
      <c r="L10" s="91"/>
    </row>
    <row r="11" spans="7:12" ht="13.5">
      <c r="G11" s="25"/>
      <c r="I11" s="89" t="s">
        <v>4</v>
      </c>
      <c r="J11" s="3"/>
      <c r="K11" s="3"/>
      <c r="L11" s="91"/>
    </row>
    <row r="12" ht="14.25" customHeight="1"/>
    <row r="13" spans="1:12" ht="28.5" customHeight="1">
      <c r="A13" s="242" t="s">
        <v>58</v>
      </c>
      <c r="B13" s="242"/>
      <c r="C13" s="242"/>
      <c r="D13" s="242"/>
      <c r="E13" s="242"/>
      <c r="F13" s="242"/>
      <c r="G13" s="242"/>
      <c r="H13" s="242"/>
      <c r="I13" s="242"/>
      <c r="J13" s="242"/>
      <c r="K13" s="242"/>
      <c r="L13" s="242"/>
    </row>
    <row r="14" spans="2:12" s="5" customFormat="1" ht="13.5">
      <c r="B14" s="88" t="s">
        <v>5</v>
      </c>
      <c r="C14" s="6"/>
      <c r="D14" s="6"/>
      <c r="E14" s="6"/>
      <c r="F14" s="6"/>
      <c r="G14" s="6"/>
      <c r="H14" s="6"/>
      <c r="I14" s="6"/>
      <c r="J14" s="6"/>
      <c r="K14" s="6"/>
      <c r="L14" s="6"/>
    </row>
    <row r="15" spans="1:12" ht="13.5">
      <c r="A15" s="7" t="s">
        <v>6</v>
      </c>
      <c r="B15" s="7"/>
      <c r="C15" s="7"/>
      <c r="D15" s="7"/>
      <c r="E15" s="7"/>
      <c r="F15" s="7"/>
      <c r="G15" s="7"/>
      <c r="H15" s="7"/>
      <c r="I15" s="7"/>
      <c r="J15" s="7"/>
      <c r="K15" s="7"/>
      <c r="L15" s="7"/>
    </row>
    <row r="16" ht="6.75" customHeight="1"/>
    <row r="17" spans="1:11" ht="15" customHeight="1">
      <c r="A17" s="235" t="s">
        <v>7</v>
      </c>
      <c r="B17" s="237" t="s">
        <v>8</v>
      </c>
      <c r="C17" s="237" t="s">
        <v>9</v>
      </c>
      <c r="D17" s="233" t="s">
        <v>10</v>
      </c>
      <c r="E17" s="230" t="s">
        <v>11</v>
      </c>
      <c r="F17" s="232" t="s">
        <v>296</v>
      </c>
      <c r="G17" s="233" t="s">
        <v>13</v>
      </c>
      <c r="H17" s="233" t="s">
        <v>14</v>
      </c>
      <c r="I17" s="232" t="s">
        <v>15</v>
      </c>
      <c r="J17" s="232" t="s">
        <v>16</v>
      </c>
      <c r="K17" s="237" t="s">
        <v>17</v>
      </c>
    </row>
    <row r="18" spans="1:11" ht="15" customHeight="1" thickBot="1">
      <c r="A18" s="236"/>
      <c r="B18" s="238"/>
      <c r="C18" s="238"/>
      <c r="D18" s="234"/>
      <c r="E18" s="231"/>
      <c r="F18" s="231"/>
      <c r="G18" s="234"/>
      <c r="H18" s="234"/>
      <c r="I18" s="243"/>
      <c r="J18" s="243"/>
      <c r="K18" s="238"/>
    </row>
    <row r="19" spans="1:11" ht="18" customHeight="1" thickTop="1">
      <c r="A19" s="8" t="s">
        <v>18</v>
      </c>
      <c r="B19" s="8"/>
      <c r="C19" s="8"/>
      <c r="D19" s="8"/>
      <c r="E19" s="8"/>
      <c r="F19" s="8"/>
      <c r="G19" s="8"/>
      <c r="H19" s="8"/>
      <c r="I19" s="8"/>
      <c r="J19" s="8"/>
      <c r="K19" s="8"/>
    </row>
    <row r="20" spans="1:12" ht="18" customHeight="1">
      <c r="A20" s="9" t="s">
        <v>19</v>
      </c>
      <c r="B20" s="9" t="s">
        <v>60</v>
      </c>
      <c r="C20" s="9" t="s">
        <v>61</v>
      </c>
      <c r="D20" s="10" t="s">
        <v>62</v>
      </c>
      <c r="E20" s="10" t="s">
        <v>63</v>
      </c>
      <c r="F20" s="10" t="s">
        <v>64</v>
      </c>
      <c r="G20" s="10" t="s">
        <v>63</v>
      </c>
      <c r="H20" s="10" t="s">
        <v>64</v>
      </c>
      <c r="I20" s="9" t="s">
        <v>286</v>
      </c>
      <c r="J20" s="10" t="s">
        <v>22</v>
      </c>
      <c r="K20" s="11"/>
      <c r="L20" s="12"/>
    </row>
    <row r="21" spans="1:12" ht="18" customHeight="1">
      <c r="A21" s="9" t="s">
        <v>19</v>
      </c>
      <c r="B21" s="9" t="s">
        <v>60</v>
      </c>
      <c r="C21" s="9" t="s">
        <v>61</v>
      </c>
      <c r="D21" s="10" t="s">
        <v>62</v>
      </c>
      <c r="E21" s="10" t="s">
        <v>63</v>
      </c>
      <c r="F21" s="10" t="s">
        <v>64</v>
      </c>
      <c r="G21" s="10" t="s">
        <v>63</v>
      </c>
      <c r="H21" s="10" t="s">
        <v>64</v>
      </c>
      <c r="I21" s="9" t="s">
        <v>286</v>
      </c>
      <c r="J21" s="10" t="s">
        <v>22</v>
      </c>
      <c r="K21" s="11"/>
      <c r="L21" s="12"/>
    </row>
    <row r="22" spans="1:11" ht="18" customHeight="1">
      <c r="A22" s="8"/>
      <c r="B22" s="8"/>
      <c r="C22" s="8"/>
      <c r="D22" s="10" t="s">
        <v>23</v>
      </c>
      <c r="E22" s="10" t="s">
        <v>24</v>
      </c>
      <c r="F22" s="10" t="s">
        <v>26</v>
      </c>
      <c r="G22" s="10" t="s">
        <v>24</v>
      </c>
      <c r="H22" s="10" t="s">
        <v>26</v>
      </c>
      <c r="I22" s="8"/>
      <c r="J22" s="10" t="s">
        <v>26</v>
      </c>
      <c r="K22" s="13" t="s">
        <v>287</v>
      </c>
    </row>
    <row r="23" spans="1:11" ht="18" customHeight="1">
      <c r="A23" s="14"/>
      <c r="B23" s="14"/>
      <c r="C23" s="14"/>
      <c r="D23" s="10"/>
      <c r="E23" s="10"/>
      <c r="F23" s="10"/>
      <c r="G23" s="10"/>
      <c r="H23" s="10"/>
      <c r="I23" s="14"/>
      <c r="J23" s="10"/>
      <c r="K23" s="13"/>
    </row>
    <row r="24" spans="1:12" ht="18" customHeight="1">
      <c r="A24" s="9" t="s">
        <v>19</v>
      </c>
      <c r="B24" s="9" t="s">
        <v>60</v>
      </c>
      <c r="C24" s="9" t="s">
        <v>61</v>
      </c>
      <c r="D24" s="10" t="s">
        <v>62</v>
      </c>
      <c r="E24" s="10" t="s">
        <v>63</v>
      </c>
      <c r="F24" s="10" t="s">
        <v>64</v>
      </c>
      <c r="G24" s="10" t="s">
        <v>63</v>
      </c>
      <c r="H24" s="10" t="s">
        <v>64</v>
      </c>
      <c r="I24" s="9" t="s">
        <v>288</v>
      </c>
      <c r="J24" s="10" t="s">
        <v>22</v>
      </c>
      <c r="K24" s="13"/>
      <c r="L24" s="12"/>
    </row>
    <row r="25" spans="1:12" ht="18" customHeight="1">
      <c r="A25" s="9" t="s">
        <v>19</v>
      </c>
      <c r="B25" s="9" t="s">
        <v>60</v>
      </c>
      <c r="C25" s="9" t="s">
        <v>61</v>
      </c>
      <c r="D25" s="10" t="s">
        <v>62</v>
      </c>
      <c r="E25" s="10" t="s">
        <v>63</v>
      </c>
      <c r="F25" s="10" t="s">
        <v>64</v>
      </c>
      <c r="G25" s="10" t="s">
        <v>63</v>
      </c>
      <c r="H25" s="10" t="s">
        <v>64</v>
      </c>
      <c r="I25" s="9" t="s">
        <v>288</v>
      </c>
      <c r="J25" s="10" t="s">
        <v>22</v>
      </c>
      <c r="K25" s="13"/>
      <c r="L25" s="12"/>
    </row>
    <row r="26" spans="1:11" ht="18" customHeight="1">
      <c r="A26" s="8"/>
      <c r="B26" s="8"/>
      <c r="C26" s="8"/>
      <c r="D26" s="10" t="s">
        <v>23</v>
      </c>
      <c r="E26" s="10" t="s">
        <v>24</v>
      </c>
      <c r="F26" s="10" t="s">
        <v>26</v>
      </c>
      <c r="G26" s="10" t="s">
        <v>24</v>
      </c>
      <c r="H26" s="10" t="s">
        <v>26</v>
      </c>
      <c r="I26" s="8"/>
      <c r="J26" s="10" t="s">
        <v>26</v>
      </c>
      <c r="K26" s="13" t="s">
        <v>289</v>
      </c>
    </row>
    <row r="27" spans="1:11" ht="18" customHeight="1">
      <c r="A27" s="14"/>
      <c r="B27" s="14"/>
      <c r="C27" s="14"/>
      <c r="D27" s="10"/>
      <c r="E27" s="10"/>
      <c r="F27" s="10"/>
      <c r="G27" s="10"/>
      <c r="H27" s="10"/>
      <c r="I27" s="14"/>
      <c r="J27" s="10"/>
      <c r="K27" s="13"/>
    </row>
    <row r="28" spans="1:12" ht="18" customHeight="1">
      <c r="A28" s="9" t="s">
        <v>27</v>
      </c>
      <c r="B28" s="9" t="s">
        <v>28</v>
      </c>
      <c r="C28" s="9" t="s">
        <v>29</v>
      </c>
      <c r="D28" s="10" t="s">
        <v>30</v>
      </c>
      <c r="E28" s="10" t="s">
        <v>24</v>
      </c>
      <c r="F28" s="10" t="s">
        <v>22</v>
      </c>
      <c r="G28" s="10" t="s">
        <v>24</v>
      </c>
      <c r="H28" s="10" t="s">
        <v>22</v>
      </c>
      <c r="I28" s="9" t="s">
        <v>31</v>
      </c>
      <c r="J28" s="10" t="s">
        <v>26</v>
      </c>
      <c r="K28" s="13" t="s">
        <v>32</v>
      </c>
      <c r="L28" s="12"/>
    </row>
    <row r="29" spans="1:11" ht="18" customHeight="1">
      <c r="A29" s="14"/>
      <c r="B29" s="14"/>
      <c r="C29" s="14"/>
      <c r="D29" s="10"/>
      <c r="E29" s="10"/>
      <c r="F29" s="10"/>
      <c r="G29" s="10"/>
      <c r="H29" s="10"/>
      <c r="I29" s="14"/>
      <c r="J29" s="10"/>
      <c r="K29" s="13"/>
    </row>
    <row r="30" spans="1:11" ht="18" customHeight="1">
      <c r="A30" s="225" t="s">
        <v>33</v>
      </c>
      <c r="B30" s="229"/>
      <c r="C30" s="226"/>
      <c r="D30" s="10"/>
      <c r="E30" s="10"/>
      <c r="F30" s="10" t="s">
        <v>34</v>
      </c>
      <c r="G30" s="10"/>
      <c r="H30" s="10" t="s">
        <v>34</v>
      </c>
      <c r="I30" s="14"/>
      <c r="J30" s="10" t="s">
        <v>34</v>
      </c>
      <c r="K30" s="13"/>
    </row>
    <row r="31" spans="1:11" ht="18" customHeight="1">
      <c r="A31" s="14"/>
      <c r="B31" s="14"/>
      <c r="C31" s="14"/>
      <c r="D31" s="10"/>
      <c r="E31" s="10"/>
      <c r="F31" s="10"/>
      <c r="G31" s="10"/>
      <c r="H31" s="10"/>
      <c r="I31" s="14"/>
      <c r="J31" s="10"/>
      <c r="K31" s="13"/>
    </row>
    <row r="32" spans="1:12" ht="18" customHeight="1">
      <c r="A32" s="9" t="s">
        <v>35</v>
      </c>
      <c r="B32" s="9" t="s">
        <v>60</v>
      </c>
      <c r="C32" s="9" t="s">
        <v>65</v>
      </c>
      <c r="D32" s="10" t="s">
        <v>66</v>
      </c>
      <c r="E32" s="10" t="s">
        <v>67</v>
      </c>
      <c r="F32" s="10" t="s">
        <v>63</v>
      </c>
      <c r="G32" s="10" t="s">
        <v>67</v>
      </c>
      <c r="H32" s="10" t="s">
        <v>63</v>
      </c>
      <c r="I32" s="9" t="s">
        <v>288</v>
      </c>
      <c r="J32" s="10" t="s">
        <v>24</v>
      </c>
      <c r="K32" s="13"/>
      <c r="L32" s="12"/>
    </row>
    <row r="33" spans="1:12" ht="18" customHeight="1">
      <c r="A33" s="9" t="s">
        <v>35</v>
      </c>
      <c r="B33" s="9" t="s">
        <v>60</v>
      </c>
      <c r="C33" s="9" t="s">
        <v>65</v>
      </c>
      <c r="D33" s="10" t="s">
        <v>66</v>
      </c>
      <c r="E33" s="10" t="s">
        <v>67</v>
      </c>
      <c r="F33" s="10" t="s">
        <v>63</v>
      </c>
      <c r="G33" s="10" t="s">
        <v>67</v>
      </c>
      <c r="H33" s="10" t="s">
        <v>63</v>
      </c>
      <c r="I33" s="9" t="s">
        <v>288</v>
      </c>
      <c r="J33" s="10" t="s">
        <v>24</v>
      </c>
      <c r="K33" s="13"/>
      <c r="L33" s="12"/>
    </row>
    <row r="34" spans="1:11" ht="18" customHeight="1">
      <c r="A34" s="8"/>
      <c r="B34" s="8"/>
      <c r="C34" s="8"/>
      <c r="D34" s="10" t="s">
        <v>37</v>
      </c>
      <c r="E34" s="10" t="s">
        <v>38</v>
      </c>
      <c r="F34" s="10" t="s">
        <v>22</v>
      </c>
      <c r="G34" s="10" t="s">
        <v>38</v>
      </c>
      <c r="H34" s="10" t="s">
        <v>22</v>
      </c>
      <c r="I34" s="8"/>
      <c r="J34" s="10" t="s">
        <v>22</v>
      </c>
      <c r="K34" s="13" t="s">
        <v>289</v>
      </c>
    </row>
    <row r="35" spans="1:11" ht="18" customHeight="1">
      <c r="A35" s="8"/>
      <c r="B35" s="8"/>
      <c r="C35" s="8"/>
      <c r="D35" s="10"/>
      <c r="E35" s="10"/>
      <c r="F35" s="10"/>
      <c r="G35" s="10"/>
      <c r="H35" s="10"/>
      <c r="I35" s="8"/>
      <c r="J35" s="10"/>
      <c r="K35" s="13"/>
    </row>
    <row r="36" spans="1:12" ht="18" customHeight="1">
      <c r="A36" s="9" t="s">
        <v>39</v>
      </c>
      <c r="B36" s="9" t="s">
        <v>28</v>
      </c>
      <c r="C36" s="9" t="s">
        <v>40</v>
      </c>
      <c r="D36" s="10" t="s">
        <v>41</v>
      </c>
      <c r="E36" s="10" t="s">
        <v>38</v>
      </c>
      <c r="F36" s="10" t="s">
        <v>24</v>
      </c>
      <c r="G36" s="10" t="s">
        <v>38</v>
      </c>
      <c r="H36" s="10" t="s">
        <v>24</v>
      </c>
      <c r="I36" s="9" t="s">
        <v>31</v>
      </c>
      <c r="J36" s="10" t="s">
        <v>24</v>
      </c>
      <c r="K36" s="13" t="s">
        <v>42</v>
      </c>
      <c r="L36" s="12"/>
    </row>
    <row r="37" spans="1:11" ht="18" customHeight="1">
      <c r="A37" s="8"/>
      <c r="B37" s="8"/>
      <c r="C37" s="8"/>
      <c r="D37" s="10"/>
      <c r="E37" s="10"/>
      <c r="F37" s="10"/>
      <c r="G37" s="10"/>
      <c r="H37" s="10"/>
      <c r="I37" s="8"/>
      <c r="J37" s="10"/>
      <c r="K37" s="13"/>
    </row>
    <row r="38" spans="1:11" ht="18" customHeight="1">
      <c r="A38" s="8"/>
      <c r="B38" s="8"/>
      <c r="C38" s="8"/>
      <c r="D38" s="15"/>
      <c r="E38" s="15"/>
      <c r="F38" s="15"/>
      <c r="G38" s="15"/>
      <c r="H38" s="15"/>
      <c r="I38" s="8"/>
      <c r="J38" s="15"/>
      <c r="K38" s="16"/>
    </row>
    <row r="39" spans="1:12" ht="18" customHeight="1">
      <c r="A39" s="9" t="s">
        <v>43</v>
      </c>
      <c r="B39" s="9" t="s">
        <v>60</v>
      </c>
      <c r="C39" s="9" t="s">
        <v>65</v>
      </c>
      <c r="D39" s="10" t="s">
        <v>66</v>
      </c>
      <c r="E39" s="10" t="s">
        <v>67</v>
      </c>
      <c r="F39" s="10" t="s">
        <v>63</v>
      </c>
      <c r="G39" s="10" t="s">
        <v>67</v>
      </c>
      <c r="H39" s="10" t="s">
        <v>63</v>
      </c>
      <c r="I39" s="9" t="s">
        <v>297</v>
      </c>
      <c r="J39" s="10" t="s">
        <v>24</v>
      </c>
      <c r="K39" s="13"/>
      <c r="L39" s="12"/>
    </row>
    <row r="40" spans="1:12" ht="18" customHeight="1">
      <c r="A40" s="9" t="s">
        <v>43</v>
      </c>
      <c r="B40" s="9" t="s">
        <v>60</v>
      </c>
      <c r="C40" s="9" t="s">
        <v>65</v>
      </c>
      <c r="D40" s="10" t="s">
        <v>66</v>
      </c>
      <c r="E40" s="10" t="s">
        <v>67</v>
      </c>
      <c r="F40" s="10" t="s">
        <v>63</v>
      </c>
      <c r="G40" s="10" t="s">
        <v>67</v>
      </c>
      <c r="H40" s="10" t="s">
        <v>63</v>
      </c>
      <c r="I40" s="9" t="s">
        <v>297</v>
      </c>
      <c r="J40" s="10" t="s">
        <v>24</v>
      </c>
      <c r="K40" s="13"/>
      <c r="L40" s="12"/>
    </row>
    <row r="41" spans="1:11" ht="18" customHeight="1">
      <c r="A41" s="8"/>
      <c r="B41" s="8"/>
      <c r="C41" s="8"/>
      <c r="D41" s="10" t="s">
        <v>37</v>
      </c>
      <c r="E41" s="10" t="s">
        <v>38</v>
      </c>
      <c r="F41" s="10" t="s">
        <v>22</v>
      </c>
      <c r="G41" s="10" t="s">
        <v>38</v>
      </c>
      <c r="H41" s="10" t="s">
        <v>22</v>
      </c>
      <c r="I41" s="8"/>
      <c r="J41" s="10" t="s">
        <v>22</v>
      </c>
      <c r="K41" s="13" t="s">
        <v>290</v>
      </c>
    </row>
    <row r="42" spans="1:11" ht="18" customHeight="1">
      <c r="A42" s="8"/>
      <c r="B42" s="8"/>
      <c r="C42" s="8"/>
      <c r="D42" s="15"/>
      <c r="E42" s="15"/>
      <c r="F42" s="15"/>
      <c r="G42" s="15"/>
      <c r="H42" s="15"/>
      <c r="I42" s="8"/>
      <c r="J42" s="15"/>
      <c r="K42" s="16"/>
    </row>
    <row r="43" spans="1:12" ht="18" customHeight="1">
      <c r="A43" s="9" t="s">
        <v>44</v>
      </c>
      <c r="B43" s="9" t="s">
        <v>28</v>
      </c>
      <c r="C43" s="9" t="s">
        <v>40</v>
      </c>
      <c r="D43" s="10" t="s">
        <v>41</v>
      </c>
      <c r="E43" s="10" t="s">
        <v>38</v>
      </c>
      <c r="F43" s="10" t="s">
        <v>24</v>
      </c>
      <c r="G43" s="10" t="s">
        <v>38</v>
      </c>
      <c r="H43" s="10" t="s">
        <v>24</v>
      </c>
      <c r="I43" s="9" t="s">
        <v>31</v>
      </c>
      <c r="J43" s="10" t="s">
        <v>24</v>
      </c>
      <c r="K43" s="13" t="s">
        <v>45</v>
      </c>
      <c r="L43" s="12"/>
    </row>
    <row r="44" spans="1:12" ht="18" customHeight="1">
      <c r="A44" s="9"/>
      <c r="B44" s="9"/>
      <c r="C44" s="9"/>
      <c r="D44" s="10"/>
      <c r="E44" s="10"/>
      <c r="F44" s="10"/>
      <c r="G44" s="10"/>
      <c r="H44" s="10"/>
      <c r="I44" s="9"/>
      <c r="J44" s="10"/>
      <c r="K44" s="13"/>
      <c r="L44" s="12"/>
    </row>
    <row r="45" spans="1:12" ht="18" customHeight="1">
      <c r="A45" s="225" t="s">
        <v>46</v>
      </c>
      <c r="B45" s="226"/>
      <c r="C45" s="9"/>
      <c r="D45" s="10"/>
      <c r="E45" s="10"/>
      <c r="F45" s="10" t="s">
        <v>47</v>
      </c>
      <c r="G45" s="10"/>
      <c r="H45" s="10" t="s">
        <v>47</v>
      </c>
      <c r="I45" s="14"/>
      <c r="J45" s="10" t="s">
        <v>47</v>
      </c>
      <c r="K45" s="13"/>
      <c r="L45" s="12"/>
    </row>
    <row r="46" spans="1:11" ht="18" customHeight="1" thickBot="1">
      <c r="A46" s="8"/>
      <c r="B46" s="8"/>
      <c r="C46" s="8"/>
      <c r="D46" s="15"/>
      <c r="E46" s="15"/>
      <c r="F46" s="15"/>
      <c r="G46" s="15"/>
      <c r="H46" s="15"/>
      <c r="I46" s="8"/>
      <c r="J46" s="17"/>
      <c r="K46" s="16"/>
    </row>
    <row r="47" spans="1:11" ht="18" customHeight="1" thickBot="1">
      <c r="A47" s="225" t="s">
        <v>48</v>
      </c>
      <c r="B47" s="226"/>
      <c r="C47" s="14"/>
      <c r="D47" s="18"/>
      <c r="E47" s="18"/>
      <c r="F47" s="18"/>
      <c r="G47" s="18"/>
      <c r="H47" s="18"/>
      <c r="I47" s="19"/>
      <c r="J47" s="20" t="s">
        <v>25</v>
      </c>
      <c r="K47" s="21"/>
    </row>
    <row r="48" spans="1:12" ht="18" customHeight="1" thickBot="1">
      <c r="A48" s="228" t="s">
        <v>49</v>
      </c>
      <c r="B48" s="228"/>
      <c r="C48" s="228"/>
      <c r="D48" s="10"/>
      <c r="E48" s="10"/>
      <c r="F48" s="10"/>
      <c r="G48" s="10"/>
      <c r="H48" s="10"/>
      <c r="I48" s="22" t="s">
        <v>50</v>
      </c>
      <c r="J48" s="20" t="s">
        <v>51</v>
      </c>
      <c r="K48" s="23"/>
      <c r="L48" s="12"/>
    </row>
    <row r="49" spans="1:12" ht="13.5">
      <c r="A49" s="24"/>
      <c r="B49" s="24"/>
      <c r="C49" s="24"/>
      <c r="D49" s="24"/>
      <c r="E49" s="24"/>
      <c r="F49" s="24"/>
      <c r="G49" s="24"/>
      <c r="H49" s="24"/>
      <c r="I49" s="24"/>
      <c r="J49" s="24"/>
      <c r="K49" s="24"/>
      <c r="L49" s="24"/>
    </row>
    <row r="50" spans="1:2" ht="13.5">
      <c r="A50" s="25" t="s">
        <v>52</v>
      </c>
      <c r="B50" s="25" t="s">
        <v>50</v>
      </c>
    </row>
    <row r="51" spans="1:12" ht="27" customHeight="1">
      <c r="A51" s="227" t="s">
        <v>53</v>
      </c>
      <c r="B51" s="227"/>
      <c r="C51" s="227"/>
      <c r="D51" s="227"/>
      <c r="E51" s="227"/>
      <c r="F51" s="227"/>
      <c r="G51" s="227"/>
      <c r="H51" s="227"/>
      <c r="I51" s="227"/>
      <c r="J51" s="227"/>
      <c r="K51" s="227"/>
      <c r="L51" s="227"/>
    </row>
    <row r="52" spans="1:12" ht="43.5" customHeight="1">
      <c r="A52" s="227" t="s">
        <v>166</v>
      </c>
      <c r="B52" s="227"/>
      <c r="C52" s="227"/>
      <c r="D52" s="227"/>
      <c r="E52" s="227"/>
      <c r="F52" s="227"/>
      <c r="G52" s="227"/>
      <c r="H52" s="227"/>
      <c r="I52" s="227"/>
      <c r="J52" s="227"/>
      <c r="K52" s="227"/>
      <c r="L52" s="227"/>
    </row>
    <row r="53" spans="1:12" ht="13.5">
      <c r="A53" s="227" t="s">
        <v>68</v>
      </c>
      <c r="B53" s="227"/>
      <c r="C53" s="227"/>
      <c r="D53" s="227"/>
      <c r="E53" s="227"/>
      <c r="F53" s="227"/>
      <c r="G53" s="227"/>
      <c r="H53" s="227"/>
      <c r="I53" s="227"/>
      <c r="J53" s="227"/>
      <c r="K53" s="227"/>
      <c r="L53" s="227"/>
    </row>
  </sheetData>
  <sheetProtection/>
  <mergeCells count="22">
    <mergeCell ref="J2:L2"/>
    <mergeCell ref="A4:L4"/>
    <mergeCell ref="A7:B7"/>
    <mergeCell ref="A13:L13"/>
    <mergeCell ref="I17:I18"/>
    <mergeCell ref="J17:J18"/>
    <mergeCell ref="K17:K18"/>
    <mergeCell ref="E17:E18"/>
    <mergeCell ref="F17:F18"/>
    <mergeCell ref="G17:G18"/>
    <mergeCell ref="H17:H18"/>
    <mergeCell ref="A30:C30"/>
    <mergeCell ref="A17:A18"/>
    <mergeCell ref="B17:B18"/>
    <mergeCell ref="C17:C18"/>
    <mergeCell ref="D17:D18"/>
    <mergeCell ref="A52:L52"/>
    <mergeCell ref="A53:L53"/>
    <mergeCell ref="A45:B45"/>
    <mergeCell ref="A47:B47"/>
    <mergeCell ref="A48:C48"/>
    <mergeCell ref="A51:L51"/>
  </mergeCells>
  <printOptions horizontalCentered="1" verticalCentered="1"/>
  <pageMargins left="0.7874015748031497" right="0.3937007874015748" top="0.7874015748031497" bottom="0.7874015748031497" header="0.5118110236220472" footer="0.5118110236220472"/>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view="pageBreakPreview" zoomScale="85" zoomScaleNormal="85" zoomScaleSheetLayoutView="85" zoomScalePageLayoutView="0" workbookViewId="0" topLeftCell="A1">
      <selection activeCell="A39" sqref="A39:L39"/>
    </sheetView>
  </sheetViews>
  <sheetFormatPr defaultColWidth="9.00390625" defaultRowHeight="13.5"/>
  <cols>
    <col min="1" max="1" width="9.875" style="1" customWidth="1"/>
    <col min="2" max="2" width="9.00390625" style="1" customWidth="1"/>
    <col min="3" max="3" width="4.875" style="1" customWidth="1"/>
    <col min="4" max="6" width="10.625" style="1" customWidth="1"/>
    <col min="7" max="7" width="11.00390625" style="1" customWidth="1"/>
    <col min="8" max="8" width="14.00390625" style="1" customWidth="1"/>
    <col min="9" max="9" width="13.00390625" style="1" customWidth="1"/>
    <col min="10" max="10" width="14.50390625" style="1" customWidth="1"/>
    <col min="11" max="11" width="7.25390625" style="1" bestFit="1" customWidth="1"/>
    <col min="12" max="12" width="13.125" style="1" customWidth="1"/>
    <col min="13" max="16384" width="9.00390625" style="1" customWidth="1"/>
  </cols>
  <sheetData>
    <row r="1" ht="13.5">
      <c r="L1" s="2" t="s">
        <v>87</v>
      </c>
    </row>
    <row r="2" spans="7:12" ht="16.5">
      <c r="G2" s="2"/>
      <c r="H2" s="244" t="s">
        <v>298</v>
      </c>
      <c r="I2" s="244"/>
      <c r="J2" s="244"/>
      <c r="K2" s="244"/>
      <c r="L2" s="244"/>
    </row>
    <row r="4" spans="1:12" ht="18.75">
      <c r="A4" s="240" t="s">
        <v>69</v>
      </c>
      <c r="B4" s="240"/>
      <c r="C4" s="240"/>
      <c r="D4" s="240"/>
      <c r="E4" s="240"/>
      <c r="F4" s="240"/>
      <c r="G4" s="240"/>
      <c r="H4" s="240"/>
      <c r="I4" s="240"/>
      <c r="J4" s="240"/>
      <c r="K4" s="240"/>
      <c r="L4" s="240"/>
    </row>
    <row r="6" ht="13.5">
      <c r="A6" s="196" t="s">
        <v>293</v>
      </c>
    </row>
    <row r="7" spans="1:3" ht="13.5">
      <c r="A7" s="241" t="s">
        <v>163</v>
      </c>
      <c r="B7" s="241"/>
      <c r="C7" s="1" t="s">
        <v>164</v>
      </c>
    </row>
    <row r="9" spans="6:12" ht="13.5">
      <c r="F9" s="2"/>
      <c r="H9" s="89" t="s">
        <v>295</v>
      </c>
      <c r="I9" s="3"/>
      <c r="J9" s="3"/>
      <c r="K9" s="3"/>
      <c r="L9" s="90"/>
    </row>
    <row r="10" spans="8:12" ht="14.25" customHeight="1">
      <c r="H10" s="89" t="s">
        <v>3</v>
      </c>
      <c r="I10" s="4"/>
      <c r="J10" s="4"/>
      <c r="K10" s="4"/>
      <c r="L10" s="91"/>
    </row>
    <row r="11" spans="5:12" ht="13.5">
      <c r="E11" s="25"/>
      <c r="H11" s="89" t="s">
        <v>4</v>
      </c>
      <c r="I11" s="3"/>
      <c r="J11" s="3"/>
      <c r="K11" s="3"/>
      <c r="L11" s="90"/>
    </row>
    <row r="12" ht="14.25" customHeight="1"/>
    <row r="13" spans="1:12" ht="28.5" customHeight="1">
      <c r="A13" s="242" t="s">
        <v>299</v>
      </c>
      <c r="B13" s="242"/>
      <c r="C13" s="242"/>
      <c r="D13" s="242"/>
      <c r="E13" s="242"/>
      <c r="F13" s="242"/>
      <c r="G13" s="242"/>
      <c r="H13" s="242"/>
      <c r="I13" s="242"/>
      <c r="J13" s="242"/>
      <c r="K13" s="242"/>
      <c r="L13" s="242"/>
    </row>
    <row r="14" spans="2:12" s="5" customFormat="1" ht="13.5">
      <c r="B14" s="5" t="s">
        <v>5</v>
      </c>
      <c r="C14" s="6"/>
      <c r="D14" s="6"/>
      <c r="E14" s="6"/>
      <c r="F14" s="6"/>
      <c r="G14" s="6"/>
      <c r="H14" s="6"/>
      <c r="I14" s="6"/>
      <c r="J14" s="6"/>
      <c r="K14" s="6"/>
      <c r="L14" s="6"/>
    </row>
    <row r="15" spans="1:12" ht="13.5">
      <c r="A15" s="7" t="s">
        <v>6</v>
      </c>
      <c r="B15" s="7"/>
      <c r="C15" s="7"/>
      <c r="D15" s="7"/>
      <c r="E15" s="7"/>
      <c r="F15" s="7"/>
      <c r="G15" s="7"/>
      <c r="H15" s="7"/>
      <c r="I15" s="7"/>
      <c r="J15" s="7"/>
      <c r="K15" s="7"/>
      <c r="L15" s="7"/>
    </row>
    <row r="16" ht="6.75" customHeight="1"/>
    <row r="17" spans="1:12" ht="15" customHeight="1">
      <c r="A17" s="235" t="s">
        <v>7</v>
      </c>
      <c r="B17" s="237" t="s">
        <v>8</v>
      </c>
      <c r="C17" s="237" t="s">
        <v>9</v>
      </c>
      <c r="D17" s="233" t="s">
        <v>10</v>
      </c>
      <c r="E17" s="233" t="s">
        <v>13</v>
      </c>
      <c r="F17" s="233" t="s">
        <v>14</v>
      </c>
      <c r="G17" s="230" t="s">
        <v>59</v>
      </c>
      <c r="H17" s="232" t="s">
        <v>15</v>
      </c>
      <c r="I17" s="232" t="s">
        <v>70</v>
      </c>
      <c r="J17" s="232" t="s">
        <v>71</v>
      </c>
      <c r="K17" s="232" t="s">
        <v>72</v>
      </c>
      <c r="L17" s="237" t="s">
        <v>17</v>
      </c>
    </row>
    <row r="18" spans="1:12" ht="15" customHeight="1" thickBot="1">
      <c r="A18" s="236"/>
      <c r="B18" s="238"/>
      <c r="C18" s="238"/>
      <c r="D18" s="234"/>
      <c r="E18" s="234"/>
      <c r="F18" s="234"/>
      <c r="G18" s="231"/>
      <c r="H18" s="243"/>
      <c r="I18" s="243"/>
      <c r="J18" s="243"/>
      <c r="K18" s="243"/>
      <c r="L18" s="238"/>
    </row>
    <row r="19" spans="1:12" ht="19.5" customHeight="1" thickTop="1">
      <c r="A19" s="8" t="s">
        <v>18</v>
      </c>
      <c r="B19" s="8"/>
      <c r="C19" s="8"/>
      <c r="D19" s="8"/>
      <c r="E19" s="8"/>
      <c r="F19" s="8"/>
      <c r="G19" s="8"/>
      <c r="H19" s="8"/>
      <c r="I19" s="8"/>
      <c r="J19" s="8"/>
      <c r="K19" s="8"/>
      <c r="L19" s="8"/>
    </row>
    <row r="20" spans="1:12" ht="19.5" customHeight="1">
      <c r="A20" s="9"/>
      <c r="B20" s="9"/>
      <c r="C20" s="9"/>
      <c r="D20" s="10"/>
      <c r="E20" s="10"/>
      <c r="F20" s="10"/>
      <c r="G20" s="9"/>
      <c r="H20" s="9"/>
      <c r="I20" s="9"/>
      <c r="J20" s="9"/>
      <c r="K20" s="9"/>
      <c r="L20" s="26"/>
    </row>
    <row r="21" spans="1:12" ht="26.25" customHeight="1">
      <c r="A21" s="27" t="s">
        <v>73</v>
      </c>
      <c r="B21" s="27" t="s">
        <v>74</v>
      </c>
      <c r="C21" s="27" t="s">
        <v>75</v>
      </c>
      <c r="D21" s="28">
        <v>5000</v>
      </c>
      <c r="E21" s="28">
        <v>90</v>
      </c>
      <c r="F21" s="28">
        <f aca="true" t="shared" si="0" ref="F21:F26">D21*E21</f>
        <v>450000</v>
      </c>
      <c r="G21" s="27" t="s">
        <v>76</v>
      </c>
      <c r="H21" s="27" t="s">
        <v>300</v>
      </c>
      <c r="I21" s="27"/>
      <c r="J21" s="29" t="s">
        <v>77</v>
      </c>
      <c r="K21" s="29" t="s">
        <v>78</v>
      </c>
      <c r="L21" s="30" t="s">
        <v>79</v>
      </c>
    </row>
    <row r="22" spans="1:12" ht="26.25" customHeight="1">
      <c r="A22" s="27" t="s">
        <v>73</v>
      </c>
      <c r="B22" s="27" t="s">
        <v>74</v>
      </c>
      <c r="C22" s="27" t="s">
        <v>75</v>
      </c>
      <c r="D22" s="28">
        <v>10000</v>
      </c>
      <c r="E22" s="28">
        <v>100</v>
      </c>
      <c r="F22" s="28">
        <f t="shared" si="0"/>
        <v>1000000</v>
      </c>
      <c r="G22" s="27" t="s">
        <v>76</v>
      </c>
      <c r="H22" s="27" t="s">
        <v>301</v>
      </c>
      <c r="I22" s="27"/>
      <c r="J22" s="29" t="s">
        <v>77</v>
      </c>
      <c r="K22" s="29" t="s">
        <v>78</v>
      </c>
      <c r="L22" s="30" t="s">
        <v>79</v>
      </c>
    </row>
    <row r="23" spans="1:12" ht="26.25" customHeight="1">
      <c r="A23" s="27" t="s">
        <v>73</v>
      </c>
      <c r="B23" s="27" t="s">
        <v>74</v>
      </c>
      <c r="C23" s="27" t="s">
        <v>75</v>
      </c>
      <c r="D23" s="28">
        <v>15000</v>
      </c>
      <c r="E23" s="28">
        <v>100</v>
      </c>
      <c r="F23" s="28">
        <f t="shared" si="0"/>
        <v>1500000</v>
      </c>
      <c r="G23" s="27" t="s">
        <v>76</v>
      </c>
      <c r="H23" s="27" t="s">
        <v>302</v>
      </c>
      <c r="I23" s="27"/>
      <c r="J23" s="29" t="s">
        <v>77</v>
      </c>
      <c r="K23" s="29" t="s">
        <v>78</v>
      </c>
      <c r="L23" s="30" t="s">
        <v>79</v>
      </c>
    </row>
    <row r="24" spans="1:12" ht="26.25" customHeight="1">
      <c r="A24" s="27" t="s">
        <v>73</v>
      </c>
      <c r="B24" s="27" t="s">
        <v>74</v>
      </c>
      <c r="C24" s="27" t="s">
        <v>75</v>
      </c>
      <c r="D24" s="28">
        <v>14000</v>
      </c>
      <c r="E24" s="28">
        <v>100</v>
      </c>
      <c r="F24" s="28">
        <f t="shared" si="0"/>
        <v>1400000</v>
      </c>
      <c r="G24" s="27" t="s">
        <v>76</v>
      </c>
      <c r="H24" s="27" t="s">
        <v>303</v>
      </c>
      <c r="I24" s="27"/>
      <c r="J24" s="29" t="s">
        <v>77</v>
      </c>
      <c r="K24" s="29" t="s">
        <v>78</v>
      </c>
      <c r="L24" s="30" t="s">
        <v>79</v>
      </c>
    </row>
    <row r="25" spans="1:12" ht="26.25" customHeight="1">
      <c r="A25" s="27" t="s">
        <v>73</v>
      </c>
      <c r="B25" s="27" t="s">
        <v>74</v>
      </c>
      <c r="C25" s="27" t="s">
        <v>75</v>
      </c>
      <c r="D25" s="28">
        <v>5000</v>
      </c>
      <c r="E25" s="28">
        <v>110</v>
      </c>
      <c r="F25" s="28">
        <f t="shared" si="0"/>
        <v>550000</v>
      </c>
      <c r="G25" s="27" t="s">
        <v>76</v>
      </c>
      <c r="H25" s="27" t="s">
        <v>304</v>
      </c>
      <c r="I25" s="27"/>
      <c r="J25" s="29" t="s">
        <v>77</v>
      </c>
      <c r="K25" s="29" t="s">
        <v>78</v>
      </c>
      <c r="L25" s="30" t="s">
        <v>79</v>
      </c>
    </row>
    <row r="26" spans="1:12" ht="26.25" customHeight="1">
      <c r="A26" s="27" t="s">
        <v>73</v>
      </c>
      <c r="B26" s="27" t="s">
        <v>74</v>
      </c>
      <c r="C26" s="27" t="s">
        <v>75</v>
      </c>
      <c r="D26" s="28">
        <v>1000</v>
      </c>
      <c r="E26" s="28">
        <v>100</v>
      </c>
      <c r="F26" s="28">
        <f t="shared" si="0"/>
        <v>100000</v>
      </c>
      <c r="G26" s="27" t="s">
        <v>76</v>
      </c>
      <c r="H26" s="27" t="s">
        <v>305</v>
      </c>
      <c r="I26" s="27"/>
      <c r="J26" s="29" t="s">
        <v>77</v>
      </c>
      <c r="K26" s="29" t="s">
        <v>78</v>
      </c>
      <c r="L26" s="30" t="s">
        <v>79</v>
      </c>
    </row>
    <row r="27" spans="1:12" ht="26.25" customHeight="1">
      <c r="A27" s="31" t="s">
        <v>80</v>
      </c>
      <c r="B27" s="27"/>
      <c r="C27" s="27"/>
      <c r="D27" s="28">
        <f>SUM(D21:D26)</f>
        <v>50000</v>
      </c>
      <c r="E27" s="28"/>
      <c r="F27" s="28"/>
      <c r="G27" s="27"/>
      <c r="H27" s="27"/>
      <c r="I27" s="27"/>
      <c r="J27" s="29"/>
      <c r="K27" s="29"/>
      <c r="L27" s="30"/>
    </row>
    <row r="28" spans="1:12" s="36" customFormat="1" ht="26.25" customHeight="1">
      <c r="A28" s="32"/>
      <c r="B28" s="32"/>
      <c r="C28" s="32"/>
      <c r="D28" s="33"/>
      <c r="E28" s="33"/>
      <c r="F28" s="33"/>
      <c r="G28" s="32"/>
      <c r="H28" s="32"/>
      <c r="I28" s="32"/>
      <c r="J28" s="34"/>
      <c r="K28" s="34"/>
      <c r="L28" s="35"/>
    </row>
    <row r="29" spans="1:12" ht="26.25" customHeight="1">
      <c r="A29" s="37" t="s">
        <v>73</v>
      </c>
      <c r="B29" s="37" t="s">
        <v>74</v>
      </c>
      <c r="C29" s="37" t="s">
        <v>75</v>
      </c>
      <c r="D29" s="38">
        <v>2000</v>
      </c>
      <c r="E29" s="38"/>
      <c r="F29" s="38">
        <f>D29*E29</f>
        <v>0</v>
      </c>
      <c r="G29" s="37" t="s">
        <v>76</v>
      </c>
      <c r="H29" s="39" t="s">
        <v>306</v>
      </c>
      <c r="I29" s="37" t="s">
        <v>81</v>
      </c>
      <c r="J29" s="40" t="s">
        <v>82</v>
      </c>
      <c r="K29" s="40" t="s">
        <v>83</v>
      </c>
      <c r="L29" s="41" t="s">
        <v>79</v>
      </c>
    </row>
    <row r="30" spans="1:12" ht="26.25" customHeight="1">
      <c r="A30" s="37" t="s">
        <v>73</v>
      </c>
      <c r="B30" s="37" t="s">
        <v>74</v>
      </c>
      <c r="C30" s="37" t="s">
        <v>75</v>
      </c>
      <c r="D30" s="38">
        <v>2000</v>
      </c>
      <c r="E30" s="38"/>
      <c r="F30" s="38">
        <f>D30*E30</f>
        <v>0</v>
      </c>
      <c r="G30" s="37" t="s">
        <v>76</v>
      </c>
      <c r="H30" s="39" t="s">
        <v>307</v>
      </c>
      <c r="I30" s="37" t="s">
        <v>81</v>
      </c>
      <c r="J30" s="40" t="s">
        <v>82</v>
      </c>
      <c r="K30" s="40" t="s">
        <v>83</v>
      </c>
      <c r="L30" s="41" t="s">
        <v>79</v>
      </c>
    </row>
    <row r="31" spans="1:12" ht="26.25" customHeight="1">
      <c r="A31" s="37" t="s">
        <v>73</v>
      </c>
      <c r="B31" s="37" t="s">
        <v>74</v>
      </c>
      <c r="C31" s="37" t="s">
        <v>75</v>
      </c>
      <c r="D31" s="38">
        <v>1000</v>
      </c>
      <c r="E31" s="38"/>
      <c r="F31" s="38">
        <f>D31*E31</f>
        <v>0</v>
      </c>
      <c r="G31" s="37" t="s">
        <v>76</v>
      </c>
      <c r="H31" s="39" t="s">
        <v>308</v>
      </c>
      <c r="I31" s="37" t="s">
        <v>81</v>
      </c>
      <c r="J31" s="40" t="s">
        <v>82</v>
      </c>
      <c r="K31" s="40" t="s">
        <v>83</v>
      </c>
      <c r="L31" s="41" t="s">
        <v>79</v>
      </c>
    </row>
    <row r="32" spans="1:12" ht="26.25" customHeight="1">
      <c r="A32" s="42" t="s">
        <v>84</v>
      </c>
      <c r="B32" s="37"/>
      <c r="C32" s="37"/>
      <c r="D32" s="38">
        <f>SUM(D29:D31)</f>
        <v>5000</v>
      </c>
      <c r="E32" s="38"/>
      <c r="F32" s="38"/>
      <c r="G32" s="37"/>
      <c r="H32" s="37"/>
      <c r="I32" s="37"/>
      <c r="J32" s="40"/>
      <c r="K32" s="40"/>
      <c r="L32" s="41"/>
    </row>
    <row r="33" spans="1:12" ht="26.25" customHeight="1">
      <c r="A33" s="9"/>
      <c r="B33" s="9"/>
      <c r="C33" s="9"/>
      <c r="D33" s="43"/>
      <c r="E33" s="43"/>
      <c r="F33" s="10"/>
      <c r="G33" s="9"/>
      <c r="H33" s="9"/>
      <c r="I33" s="9"/>
      <c r="J33" s="9"/>
      <c r="K33" s="9"/>
      <c r="L33" s="13"/>
    </row>
    <row r="34" spans="1:12" ht="26.25" customHeight="1">
      <c r="A34" s="8"/>
      <c r="B34" s="8"/>
      <c r="C34" s="8"/>
      <c r="D34" s="10"/>
      <c r="E34" s="10"/>
      <c r="F34" s="10"/>
      <c r="G34" s="8"/>
      <c r="H34" s="8"/>
      <c r="I34" s="8"/>
      <c r="J34" s="8"/>
      <c r="K34" s="8"/>
      <c r="L34" s="13"/>
    </row>
    <row r="35" spans="1:12" ht="26.25" customHeight="1">
      <c r="A35" s="8"/>
      <c r="B35" s="8"/>
      <c r="C35" s="8"/>
      <c r="D35" s="15"/>
      <c r="E35" s="15"/>
      <c r="F35" s="15"/>
      <c r="G35" s="8"/>
      <c r="H35" s="8"/>
      <c r="I35" s="8"/>
      <c r="J35" s="8"/>
      <c r="K35" s="8"/>
      <c r="L35" s="16"/>
    </row>
    <row r="36" spans="1:12" ht="26.25" customHeight="1">
      <c r="A36" s="9"/>
      <c r="B36" s="9"/>
      <c r="C36" s="9"/>
      <c r="D36" s="10"/>
      <c r="E36" s="10"/>
      <c r="F36" s="10"/>
      <c r="G36" s="9"/>
      <c r="H36" s="9"/>
      <c r="I36" s="9"/>
      <c r="J36" s="9"/>
      <c r="K36" s="9"/>
      <c r="L36" s="13"/>
    </row>
    <row r="37" spans="1:12" ht="13.5">
      <c r="A37" s="24"/>
      <c r="B37" s="24"/>
      <c r="C37" s="24"/>
      <c r="D37" s="24"/>
      <c r="E37" s="24"/>
      <c r="F37" s="24"/>
      <c r="G37" s="24"/>
      <c r="H37" s="24"/>
      <c r="I37" s="24"/>
      <c r="J37" s="24"/>
      <c r="K37" s="24"/>
      <c r="L37" s="24"/>
    </row>
    <row r="38" spans="1:2" ht="13.5">
      <c r="A38" s="25" t="s">
        <v>52</v>
      </c>
      <c r="B38" s="25" t="s">
        <v>85</v>
      </c>
    </row>
    <row r="39" spans="1:12" ht="32.25" customHeight="1">
      <c r="A39" s="227" t="s">
        <v>86</v>
      </c>
      <c r="B39" s="227"/>
      <c r="C39" s="227"/>
      <c r="D39" s="227"/>
      <c r="E39" s="227"/>
      <c r="F39" s="227"/>
      <c r="G39" s="227"/>
      <c r="H39" s="227"/>
      <c r="I39" s="227"/>
      <c r="J39" s="227"/>
      <c r="K39" s="227"/>
      <c r="L39" s="227"/>
    </row>
    <row r="40" spans="1:12" ht="95.25" customHeight="1">
      <c r="A40" s="227" t="s">
        <v>165</v>
      </c>
      <c r="B40" s="227"/>
      <c r="C40" s="227"/>
      <c r="D40" s="227"/>
      <c r="E40" s="227"/>
      <c r="F40" s="227"/>
      <c r="G40" s="227"/>
      <c r="H40" s="227"/>
      <c r="I40" s="227"/>
      <c r="J40" s="227"/>
      <c r="K40" s="227"/>
      <c r="L40" s="227"/>
    </row>
    <row r="41" spans="1:12" ht="30" customHeight="1">
      <c r="A41" s="227"/>
      <c r="B41" s="227"/>
      <c r="C41" s="227"/>
      <c r="D41" s="227"/>
      <c r="E41" s="227"/>
      <c r="F41" s="227"/>
      <c r="G41" s="227"/>
      <c r="H41" s="227"/>
      <c r="I41" s="227"/>
      <c r="J41" s="227"/>
      <c r="K41" s="227"/>
      <c r="L41" s="227"/>
    </row>
  </sheetData>
  <sheetProtection/>
  <mergeCells count="19">
    <mergeCell ref="A17:A18"/>
    <mergeCell ref="B17:B18"/>
    <mergeCell ref="C17:C18"/>
    <mergeCell ref="D17:D18"/>
    <mergeCell ref="H2:L2"/>
    <mergeCell ref="A4:L4"/>
    <mergeCell ref="A7:B7"/>
    <mergeCell ref="A13:L13"/>
    <mergeCell ref="I17:I18"/>
    <mergeCell ref="A40:L40"/>
    <mergeCell ref="A41:L41"/>
    <mergeCell ref="J17:J18"/>
    <mergeCell ref="K17:K18"/>
    <mergeCell ref="L17:L18"/>
    <mergeCell ref="A39:L39"/>
    <mergeCell ref="E17:E18"/>
    <mergeCell ref="F17:F18"/>
    <mergeCell ref="G17:G18"/>
    <mergeCell ref="H17:H18"/>
  </mergeCells>
  <printOptions/>
  <pageMargins left="0.7874015748031497" right="0.3937007874015748" top="0.7874015748031497" bottom="0.7874015748031497" header="0.5118110236220472" footer="0.5118110236220472"/>
  <pageSetup fitToHeight="1"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0"/>
  <sheetViews>
    <sheetView view="pageBreakPreview" zoomScaleSheetLayoutView="100" zoomScalePageLayoutView="0" workbookViewId="0" topLeftCell="A1">
      <selection activeCell="H14" sqref="H8:H14"/>
    </sheetView>
  </sheetViews>
  <sheetFormatPr defaultColWidth="9.00390625" defaultRowHeight="13.5"/>
  <cols>
    <col min="1" max="15" width="6.75390625" style="105" customWidth="1"/>
    <col min="16" max="16384" width="9.00390625" style="105" customWidth="1"/>
  </cols>
  <sheetData>
    <row r="1" ht="12">
      <c r="N1" s="105" t="s">
        <v>309</v>
      </c>
    </row>
    <row r="2" ht="12">
      <c r="A2" s="106" t="s">
        <v>176</v>
      </c>
    </row>
    <row r="4" spans="1:15" s="107" customFormat="1" ht="10.5" customHeight="1">
      <c r="A4" s="248" t="s">
        <v>177</v>
      </c>
      <c r="B4" s="248" t="s">
        <v>178</v>
      </c>
      <c r="C4" s="248" t="s">
        <v>179</v>
      </c>
      <c r="D4" s="248" t="s">
        <v>180</v>
      </c>
      <c r="E4" s="248" t="s">
        <v>181</v>
      </c>
      <c r="F4" s="248" t="s">
        <v>182</v>
      </c>
      <c r="G4" s="248" t="s">
        <v>183</v>
      </c>
      <c r="H4" s="250" t="s">
        <v>184</v>
      </c>
      <c r="I4" s="245" t="s">
        <v>185</v>
      </c>
      <c r="J4" s="246"/>
      <c r="K4" s="246"/>
      <c r="L4" s="246"/>
      <c r="M4" s="246"/>
      <c r="N4" s="246"/>
      <c r="O4" s="247"/>
    </row>
    <row r="5" spans="1:15" s="107" customFormat="1" ht="10.5" customHeight="1">
      <c r="A5" s="249"/>
      <c r="B5" s="249"/>
      <c r="C5" s="249"/>
      <c r="D5" s="249"/>
      <c r="E5" s="249"/>
      <c r="F5" s="249"/>
      <c r="G5" s="249"/>
      <c r="H5" s="251"/>
      <c r="I5" s="108" t="s">
        <v>186</v>
      </c>
      <c r="J5" s="109" t="s">
        <v>187</v>
      </c>
      <c r="K5" s="109" t="s">
        <v>188</v>
      </c>
      <c r="L5" s="109" t="s">
        <v>189</v>
      </c>
      <c r="M5" s="109" t="s">
        <v>181</v>
      </c>
      <c r="N5" s="109" t="s">
        <v>182</v>
      </c>
      <c r="O5" s="109" t="s">
        <v>154</v>
      </c>
    </row>
    <row r="6" spans="1:15" s="107" customFormat="1" ht="14.25" customHeight="1">
      <c r="A6" s="110" t="s">
        <v>190</v>
      </c>
      <c r="B6" s="110"/>
      <c r="C6" s="110"/>
      <c r="D6" s="110"/>
      <c r="E6" s="110"/>
      <c r="F6" s="110"/>
      <c r="G6" s="110"/>
      <c r="H6" s="111"/>
      <c r="I6" s="112"/>
      <c r="J6" s="113"/>
      <c r="K6" s="113"/>
      <c r="L6" s="113"/>
      <c r="M6" s="113"/>
      <c r="N6" s="113"/>
      <c r="O6" s="113"/>
    </row>
    <row r="7" spans="1:15" s="107" customFormat="1" ht="14.25" customHeight="1">
      <c r="A7" s="110"/>
      <c r="B7" s="110"/>
      <c r="C7" s="110"/>
      <c r="D7" s="110"/>
      <c r="E7" s="110"/>
      <c r="F7" s="110"/>
      <c r="G7" s="110"/>
      <c r="H7" s="111"/>
      <c r="I7" s="112"/>
      <c r="J7" s="113"/>
      <c r="K7" s="113"/>
      <c r="L7" s="113"/>
      <c r="M7" s="113"/>
      <c r="N7" s="113"/>
      <c r="O7" s="113"/>
    </row>
    <row r="8" spans="1:15" s="107" customFormat="1" ht="14.25" customHeight="1">
      <c r="A8" s="110" t="s">
        <v>191</v>
      </c>
      <c r="B8" s="114" t="s">
        <v>192</v>
      </c>
      <c r="C8" s="114" t="s">
        <v>193</v>
      </c>
      <c r="D8" s="115">
        <v>3000</v>
      </c>
      <c r="E8" s="115">
        <v>2000</v>
      </c>
      <c r="F8" s="115">
        <v>6000000</v>
      </c>
      <c r="G8" s="116" t="s">
        <v>194</v>
      </c>
      <c r="H8" s="117" t="s">
        <v>311</v>
      </c>
      <c r="I8" s="118" t="s">
        <v>195</v>
      </c>
      <c r="J8" s="114" t="s">
        <v>196</v>
      </c>
      <c r="K8" s="114" t="s">
        <v>197</v>
      </c>
      <c r="L8" s="119">
        <v>700</v>
      </c>
      <c r="M8" s="110">
        <v>90</v>
      </c>
      <c r="N8" s="119">
        <v>63000</v>
      </c>
      <c r="O8" s="114" t="s">
        <v>198</v>
      </c>
    </row>
    <row r="9" spans="1:15" s="107" customFormat="1" ht="14.25" customHeight="1">
      <c r="A9" s="110"/>
      <c r="B9" s="114"/>
      <c r="C9" s="114"/>
      <c r="D9" s="114"/>
      <c r="E9" s="114"/>
      <c r="F9" s="114"/>
      <c r="G9" s="116"/>
      <c r="H9" s="120"/>
      <c r="I9" s="118" t="s">
        <v>195</v>
      </c>
      <c r="J9" s="114" t="s">
        <v>196</v>
      </c>
      <c r="K9" s="114" t="s">
        <v>197</v>
      </c>
      <c r="L9" s="119">
        <v>300</v>
      </c>
      <c r="M9" s="110">
        <v>90</v>
      </c>
      <c r="N9" s="119">
        <v>27000</v>
      </c>
      <c r="O9" s="114" t="s">
        <v>199</v>
      </c>
    </row>
    <row r="10" spans="1:15" s="107" customFormat="1" ht="14.25" customHeight="1">
      <c r="A10" s="110"/>
      <c r="B10" s="114"/>
      <c r="C10" s="114"/>
      <c r="D10" s="114"/>
      <c r="E10" s="114"/>
      <c r="F10" s="114"/>
      <c r="G10" s="116"/>
      <c r="H10" s="120"/>
      <c r="I10" s="118"/>
      <c r="J10" s="114"/>
      <c r="K10" s="114"/>
      <c r="L10" s="119"/>
      <c r="M10" s="110"/>
      <c r="N10" s="119"/>
      <c r="O10" s="114"/>
    </row>
    <row r="11" spans="1:15" s="107" customFormat="1" ht="14.25" customHeight="1">
      <c r="A11" s="110" t="s">
        <v>191</v>
      </c>
      <c r="B11" s="114" t="s">
        <v>192</v>
      </c>
      <c r="C11" s="114" t="s">
        <v>193</v>
      </c>
      <c r="D11" s="115">
        <v>5000</v>
      </c>
      <c r="E11" s="115">
        <v>2000</v>
      </c>
      <c r="F11" s="115">
        <v>10000000</v>
      </c>
      <c r="G11" s="116" t="s">
        <v>194</v>
      </c>
      <c r="H11" s="117" t="s">
        <v>312</v>
      </c>
      <c r="I11" s="118" t="s">
        <v>195</v>
      </c>
      <c r="J11" s="114" t="s">
        <v>196</v>
      </c>
      <c r="K11" s="114" t="s">
        <v>197</v>
      </c>
      <c r="L11" s="119">
        <v>500</v>
      </c>
      <c r="M11" s="110">
        <v>100</v>
      </c>
      <c r="N11" s="119">
        <v>50000</v>
      </c>
      <c r="O11" s="114" t="s">
        <v>198</v>
      </c>
    </row>
    <row r="12" spans="1:15" s="107" customFormat="1" ht="14.25" customHeight="1">
      <c r="A12" s="110"/>
      <c r="B12" s="110"/>
      <c r="C12" s="110"/>
      <c r="D12" s="110"/>
      <c r="E12" s="110"/>
      <c r="F12" s="110"/>
      <c r="G12" s="121"/>
      <c r="H12" s="111"/>
      <c r="I12" s="118" t="s">
        <v>195</v>
      </c>
      <c r="J12" s="114" t="s">
        <v>196</v>
      </c>
      <c r="K12" s="114" t="s">
        <v>197</v>
      </c>
      <c r="L12" s="119">
        <v>1000</v>
      </c>
      <c r="M12" s="110">
        <v>100</v>
      </c>
      <c r="N12" s="119">
        <v>100000</v>
      </c>
      <c r="O12" s="114" t="s">
        <v>199</v>
      </c>
    </row>
    <row r="13" spans="1:15" s="107" customFormat="1" ht="14.25" customHeight="1">
      <c r="A13" s="110"/>
      <c r="B13" s="110"/>
      <c r="C13" s="110"/>
      <c r="D13" s="110"/>
      <c r="E13" s="110"/>
      <c r="F13" s="110"/>
      <c r="G13" s="121"/>
      <c r="H13" s="111"/>
      <c r="I13" s="118"/>
      <c r="J13" s="114"/>
      <c r="K13" s="114"/>
      <c r="L13" s="119"/>
      <c r="M13" s="110"/>
      <c r="N13" s="119"/>
      <c r="O13" s="114"/>
    </row>
    <row r="14" spans="1:15" s="107" customFormat="1" ht="14.25" customHeight="1">
      <c r="A14" s="121" t="s">
        <v>200</v>
      </c>
      <c r="B14" s="122" t="s">
        <v>201</v>
      </c>
      <c r="C14" s="114" t="s">
        <v>202</v>
      </c>
      <c r="D14" s="114">
        <v>1</v>
      </c>
      <c r="E14" s="114" t="s">
        <v>310</v>
      </c>
      <c r="F14" s="114" t="s">
        <v>310</v>
      </c>
      <c r="G14" s="116" t="s">
        <v>203</v>
      </c>
      <c r="H14" s="117" t="s">
        <v>313</v>
      </c>
      <c r="I14" s="118" t="s">
        <v>195</v>
      </c>
      <c r="J14" s="114" t="s">
        <v>196</v>
      </c>
      <c r="K14" s="114" t="s">
        <v>197</v>
      </c>
      <c r="L14" s="119">
        <v>500</v>
      </c>
      <c r="M14" s="110">
        <v>110</v>
      </c>
      <c r="N14" s="119">
        <v>55000</v>
      </c>
      <c r="O14" s="114" t="s">
        <v>204</v>
      </c>
    </row>
    <row r="15" spans="1:15" s="107" customFormat="1" ht="14.25" customHeight="1">
      <c r="A15" s="113"/>
      <c r="B15" s="113"/>
      <c r="C15" s="113"/>
      <c r="D15" s="113"/>
      <c r="E15" s="113"/>
      <c r="F15" s="113"/>
      <c r="G15" s="113"/>
      <c r="H15" s="111"/>
      <c r="I15" s="112"/>
      <c r="J15" s="113"/>
      <c r="K15" s="113"/>
      <c r="L15" s="113"/>
      <c r="M15" s="113"/>
      <c r="N15" s="123"/>
      <c r="O15" s="113"/>
    </row>
    <row r="16" spans="1:15" s="107" customFormat="1" ht="14.25" customHeight="1">
      <c r="A16" s="113"/>
      <c r="B16" s="113"/>
      <c r="C16" s="113"/>
      <c r="D16" s="113"/>
      <c r="E16" s="113"/>
      <c r="F16" s="113"/>
      <c r="G16" s="113"/>
      <c r="H16" s="111"/>
      <c r="I16" s="112"/>
      <c r="J16" s="113"/>
      <c r="K16" s="114" t="s">
        <v>205</v>
      </c>
      <c r="L16" s="124">
        <f>SUM(L8:L15)</f>
        <v>3000</v>
      </c>
      <c r="M16" s="113"/>
      <c r="N16" s="113"/>
      <c r="O16" s="113"/>
    </row>
    <row r="17" spans="1:15" s="107" customFormat="1" ht="14.25" customHeight="1">
      <c r="A17" s="113"/>
      <c r="B17" s="113"/>
      <c r="C17" s="113"/>
      <c r="D17" s="113"/>
      <c r="E17" s="113"/>
      <c r="F17" s="113"/>
      <c r="G17" s="113"/>
      <c r="H17" s="111"/>
      <c r="I17" s="112"/>
      <c r="J17" s="113"/>
      <c r="K17" s="113"/>
      <c r="L17" s="113"/>
      <c r="M17" s="113"/>
      <c r="N17" s="113"/>
      <c r="O17" s="113"/>
    </row>
    <row r="18" spans="1:15" s="107" customFormat="1" ht="14.25" customHeight="1">
      <c r="A18" s="113"/>
      <c r="B18" s="113"/>
      <c r="C18" s="113"/>
      <c r="D18" s="113"/>
      <c r="E18" s="113"/>
      <c r="F18" s="113"/>
      <c r="G18" s="113"/>
      <c r="H18" s="111"/>
      <c r="I18" s="112"/>
      <c r="J18" s="113"/>
      <c r="K18" s="113"/>
      <c r="L18" s="113"/>
      <c r="M18" s="113"/>
      <c r="N18" s="113"/>
      <c r="O18" s="113"/>
    </row>
    <row r="19" spans="1:15" s="107" customFormat="1" ht="14.25" customHeight="1">
      <c r="A19" s="113"/>
      <c r="B19" s="113"/>
      <c r="C19" s="113"/>
      <c r="D19" s="113"/>
      <c r="E19" s="113"/>
      <c r="F19" s="113"/>
      <c r="G19" s="113"/>
      <c r="H19" s="111"/>
      <c r="I19" s="112"/>
      <c r="J19" s="113"/>
      <c r="K19" s="113"/>
      <c r="L19" s="113"/>
      <c r="M19" s="113"/>
      <c r="N19" s="113"/>
      <c r="O19" s="113"/>
    </row>
    <row r="20" spans="1:15" s="107" customFormat="1" ht="14.25" customHeight="1">
      <c r="A20" s="113"/>
      <c r="B20" s="113"/>
      <c r="C20" s="113"/>
      <c r="D20" s="113"/>
      <c r="E20" s="113"/>
      <c r="F20" s="113"/>
      <c r="G20" s="113"/>
      <c r="H20" s="111"/>
      <c r="I20" s="112"/>
      <c r="J20" s="113"/>
      <c r="K20" s="113"/>
      <c r="L20" s="113"/>
      <c r="M20" s="113"/>
      <c r="N20" s="113"/>
      <c r="O20" s="113"/>
    </row>
    <row r="21" s="107" customFormat="1" ht="10.5"/>
    <row r="22" s="107" customFormat="1" ht="10.5"/>
    <row r="23" s="107" customFormat="1" ht="10.5"/>
    <row r="24" s="107" customFormat="1" ht="10.5"/>
    <row r="25" s="107" customFormat="1" ht="10.5"/>
    <row r="26" s="107" customFormat="1" ht="10.5"/>
    <row r="27" s="107" customFormat="1" ht="10.5"/>
    <row r="28" s="107" customFormat="1" ht="10.5"/>
    <row r="29" s="107" customFormat="1" ht="10.5"/>
    <row r="30" s="107" customFormat="1" ht="10.5"/>
    <row r="31" s="107" customFormat="1" ht="10.5"/>
    <row r="32" s="107" customFormat="1" ht="10.5"/>
    <row r="33" s="107" customFormat="1" ht="10.5"/>
    <row r="34" s="107" customFormat="1" ht="10.5"/>
    <row r="35" s="107" customFormat="1" ht="10.5"/>
    <row r="36" s="107" customFormat="1" ht="10.5"/>
    <row r="37" s="107" customFormat="1" ht="10.5"/>
    <row r="38" s="107" customFormat="1" ht="10.5"/>
    <row r="39" s="107" customFormat="1" ht="10.5"/>
    <row r="40" s="107" customFormat="1" ht="10.5"/>
    <row r="41" s="107" customFormat="1" ht="10.5"/>
    <row r="42" s="107" customFormat="1" ht="10.5"/>
    <row r="43" s="107" customFormat="1" ht="10.5"/>
    <row r="44" s="107" customFormat="1" ht="10.5"/>
    <row r="45" s="107" customFormat="1" ht="10.5"/>
    <row r="46" s="107" customFormat="1" ht="10.5"/>
    <row r="47" s="107" customFormat="1" ht="10.5"/>
    <row r="48" s="107" customFormat="1" ht="10.5"/>
    <row r="49" s="107" customFormat="1" ht="10.5"/>
    <row r="50" s="107" customFormat="1" ht="10.5"/>
    <row r="51" s="107" customFormat="1" ht="10.5"/>
    <row r="52" s="107" customFormat="1" ht="10.5"/>
    <row r="53" s="107" customFormat="1" ht="10.5"/>
    <row r="54" s="107" customFormat="1" ht="10.5"/>
    <row r="55" s="107" customFormat="1" ht="10.5"/>
    <row r="56" s="107" customFormat="1" ht="10.5"/>
    <row r="57" s="107" customFormat="1" ht="10.5"/>
    <row r="58" s="107" customFormat="1" ht="10.5"/>
    <row r="59" s="107" customFormat="1" ht="10.5"/>
    <row r="60" s="107" customFormat="1" ht="10.5"/>
    <row r="61" s="107" customFormat="1" ht="10.5"/>
    <row r="62" s="107" customFormat="1" ht="10.5"/>
    <row r="63" s="107" customFormat="1" ht="10.5"/>
    <row r="64" s="107" customFormat="1" ht="10.5"/>
    <row r="65" s="107" customFormat="1" ht="10.5"/>
    <row r="66" s="107" customFormat="1" ht="10.5"/>
    <row r="67" s="107" customFormat="1" ht="10.5"/>
    <row r="68" s="107" customFormat="1" ht="10.5"/>
    <row r="69" s="107" customFormat="1" ht="10.5"/>
    <row r="70" s="107" customFormat="1" ht="10.5"/>
    <row r="71" s="107" customFormat="1" ht="10.5"/>
    <row r="72" s="107" customFormat="1" ht="10.5"/>
  </sheetData>
  <sheetProtection/>
  <mergeCells count="9">
    <mergeCell ref="I4:O4"/>
    <mergeCell ref="A4:A5"/>
    <mergeCell ref="B4:B5"/>
    <mergeCell ref="C4:C5"/>
    <mergeCell ref="D4:D5"/>
    <mergeCell ref="E4:E5"/>
    <mergeCell ref="F4:F5"/>
    <mergeCell ref="G4:G5"/>
    <mergeCell ref="H4:H5"/>
  </mergeCells>
  <printOptions/>
  <pageMargins left="0.6692913385826772" right="0.5905511811023623" top="0.3937007874015748" bottom="0.5905511811023623" header="0.5118110236220472" footer="0.511811023622047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Q21"/>
  <sheetViews>
    <sheetView view="pageBreakPreview" zoomScaleSheetLayoutView="100" zoomScalePageLayoutView="0" workbookViewId="0" topLeftCell="A1">
      <selection activeCell="A8" sqref="A8"/>
    </sheetView>
  </sheetViews>
  <sheetFormatPr defaultColWidth="9.00390625" defaultRowHeight="13.5"/>
  <cols>
    <col min="1" max="1" width="13.625" style="105" customWidth="1"/>
    <col min="2" max="5" width="6.75390625" style="105" customWidth="1"/>
    <col min="6" max="6" width="3.25390625" style="105" bestFit="1" customWidth="1"/>
    <col min="7" max="7" width="6.75390625" style="105" customWidth="1"/>
    <col min="8" max="8" width="2.875" style="105" bestFit="1" customWidth="1"/>
    <col min="9" max="9" width="6.75390625" style="105" customWidth="1"/>
    <col min="10" max="10" width="2.875" style="105" customWidth="1"/>
    <col min="11" max="11" width="6.75390625" style="105" customWidth="1"/>
    <col min="12" max="12" width="2.875" style="105" customWidth="1"/>
    <col min="13" max="13" width="6.75390625" style="105" customWidth="1"/>
    <col min="14" max="14" width="3.25390625" style="105" customWidth="1"/>
    <col min="15" max="15" width="6.75390625" style="105" customWidth="1"/>
    <col min="16" max="16" width="2.875" style="105" customWidth="1"/>
    <col min="17" max="17" width="6.75390625" style="105" customWidth="1"/>
    <col min="18" max="16384" width="9.00390625" style="105" customWidth="1"/>
  </cols>
  <sheetData>
    <row r="1" ht="12">
      <c r="N1" s="105" t="s">
        <v>314</v>
      </c>
    </row>
    <row r="2" ht="12">
      <c r="A2" s="106" t="s">
        <v>206</v>
      </c>
    </row>
    <row r="3" ht="12">
      <c r="P3" s="105" t="s">
        <v>190</v>
      </c>
    </row>
    <row r="4" spans="1:17" s="107" customFormat="1" ht="11.25" customHeight="1">
      <c r="A4" s="125" t="s">
        <v>207</v>
      </c>
      <c r="B4" s="263" t="s">
        <v>208</v>
      </c>
      <c r="C4" s="264"/>
      <c r="D4" s="264"/>
      <c r="E4" s="265"/>
      <c r="F4" s="266" t="s">
        <v>209</v>
      </c>
      <c r="G4" s="267"/>
      <c r="H4" s="268" t="s">
        <v>256</v>
      </c>
      <c r="I4" s="269"/>
      <c r="J4" s="270" t="s">
        <v>210</v>
      </c>
      <c r="K4" s="271"/>
      <c r="L4" s="272" t="s">
        <v>258</v>
      </c>
      <c r="M4" s="273"/>
      <c r="N4" s="270" t="s">
        <v>211</v>
      </c>
      <c r="O4" s="271"/>
      <c r="P4" s="268" t="s">
        <v>256</v>
      </c>
      <c r="Q4" s="269"/>
    </row>
    <row r="5" spans="1:17" s="107" customFormat="1" ht="11.25" customHeight="1">
      <c r="A5" s="254" t="s">
        <v>212</v>
      </c>
      <c r="B5" s="255"/>
      <c r="C5" s="255"/>
      <c r="D5" s="256"/>
      <c r="E5" s="261" t="s">
        <v>213</v>
      </c>
      <c r="F5" s="255"/>
      <c r="G5" s="255"/>
      <c r="H5" s="255"/>
      <c r="I5" s="255"/>
      <c r="J5" s="255"/>
      <c r="K5" s="255"/>
      <c r="L5" s="255"/>
      <c r="M5" s="255"/>
      <c r="N5" s="255"/>
      <c r="O5" s="255"/>
      <c r="P5" s="255"/>
      <c r="Q5" s="262"/>
    </row>
    <row r="6" spans="1:17" s="107" customFormat="1" ht="11.25" customHeight="1">
      <c r="A6" s="252" t="s">
        <v>214</v>
      </c>
      <c r="B6" s="126" t="s">
        <v>187</v>
      </c>
      <c r="C6" s="126" t="s">
        <v>215</v>
      </c>
      <c r="D6" s="127" t="s">
        <v>216</v>
      </c>
      <c r="E6" s="257" t="s">
        <v>217</v>
      </c>
      <c r="F6" s="259" t="s">
        <v>218</v>
      </c>
      <c r="G6" s="252" t="s">
        <v>219</v>
      </c>
      <c r="H6" s="259" t="s">
        <v>220</v>
      </c>
      <c r="I6" s="252" t="s">
        <v>221</v>
      </c>
      <c r="J6" s="259" t="s">
        <v>222</v>
      </c>
      <c r="K6" s="252" t="s">
        <v>223</v>
      </c>
      <c r="L6" s="259" t="s">
        <v>224</v>
      </c>
      <c r="M6" s="252" t="s">
        <v>225</v>
      </c>
      <c r="N6" s="259" t="s">
        <v>226</v>
      </c>
      <c r="O6" s="128" t="s">
        <v>227</v>
      </c>
      <c r="P6" s="259" t="s">
        <v>228</v>
      </c>
      <c r="Q6" s="252" t="s">
        <v>153</v>
      </c>
    </row>
    <row r="7" spans="1:17" s="107" customFormat="1" ht="11.25" customHeight="1">
      <c r="A7" s="253"/>
      <c r="B7" s="126" t="s">
        <v>229</v>
      </c>
      <c r="C7" s="126" t="s">
        <v>230</v>
      </c>
      <c r="D7" s="127" t="s">
        <v>231</v>
      </c>
      <c r="E7" s="258"/>
      <c r="F7" s="260"/>
      <c r="G7" s="253"/>
      <c r="H7" s="260"/>
      <c r="I7" s="253"/>
      <c r="J7" s="260"/>
      <c r="K7" s="253"/>
      <c r="L7" s="260"/>
      <c r="M7" s="253"/>
      <c r="N7" s="260"/>
      <c r="O7" s="129" t="s">
        <v>232</v>
      </c>
      <c r="P7" s="260"/>
      <c r="Q7" s="253"/>
    </row>
    <row r="8" spans="1:17" s="107" customFormat="1" ht="11.25" customHeight="1">
      <c r="A8" s="130" t="s">
        <v>233</v>
      </c>
      <c r="B8" s="130">
        <v>30</v>
      </c>
      <c r="C8" s="130">
        <v>110</v>
      </c>
      <c r="D8" s="131">
        <v>29</v>
      </c>
      <c r="E8" s="132">
        <v>81000</v>
      </c>
      <c r="F8" s="133" t="s">
        <v>234</v>
      </c>
      <c r="G8" s="130">
        <v>0.7</v>
      </c>
      <c r="H8" s="133" t="s">
        <v>235</v>
      </c>
      <c r="I8" s="130">
        <v>0</v>
      </c>
      <c r="J8" s="133" t="s">
        <v>235</v>
      </c>
      <c r="K8" s="130">
        <v>0</v>
      </c>
      <c r="L8" s="133" t="s">
        <v>235</v>
      </c>
      <c r="M8" s="130">
        <v>0</v>
      </c>
      <c r="N8" s="133" t="s">
        <v>236</v>
      </c>
      <c r="O8" s="134">
        <v>1880</v>
      </c>
      <c r="P8" s="133" t="s">
        <v>237</v>
      </c>
      <c r="Q8" s="134">
        <v>139580</v>
      </c>
    </row>
    <row r="9" spans="1:17" s="107" customFormat="1" ht="11.25" customHeight="1">
      <c r="A9" s="130"/>
      <c r="B9" s="130"/>
      <c r="C9" s="130"/>
      <c r="D9" s="131"/>
      <c r="E9" s="135"/>
      <c r="F9" s="133" t="s">
        <v>234</v>
      </c>
      <c r="G9" s="130"/>
      <c r="H9" s="133" t="s">
        <v>235</v>
      </c>
      <c r="I9" s="130"/>
      <c r="J9" s="133" t="s">
        <v>235</v>
      </c>
      <c r="K9" s="130"/>
      <c r="L9" s="133" t="s">
        <v>235</v>
      </c>
      <c r="M9" s="130"/>
      <c r="N9" s="133" t="s">
        <v>236</v>
      </c>
      <c r="O9" s="130"/>
      <c r="P9" s="133" t="s">
        <v>237</v>
      </c>
      <c r="Q9" s="130"/>
    </row>
    <row r="10" spans="1:17" s="107" customFormat="1" ht="11.25" customHeight="1">
      <c r="A10" s="130"/>
      <c r="B10" s="130"/>
      <c r="C10" s="130"/>
      <c r="D10" s="131"/>
      <c r="E10" s="135"/>
      <c r="F10" s="133" t="s">
        <v>234</v>
      </c>
      <c r="G10" s="130"/>
      <c r="H10" s="133" t="s">
        <v>235</v>
      </c>
      <c r="I10" s="130"/>
      <c r="J10" s="133" t="s">
        <v>235</v>
      </c>
      <c r="K10" s="130"/>
      <c r="L10" s="133" t="s">
        <v>235</v>
      </c>
      <c r="M10" s="130"/>
      <c r="N10" s="133" t="s">
        <v>236</v>
      </c>
      <c r="O10" s="130"/>
      <c r="P10" s="133" t="s">
        <v>237</v>
      </c>
      <c r="Q10" s="130"/>
    </row>
    <row r="11" spans="1:17" s="107" customFormat="1" ht="11.25" customHeight="1">
      <c r="A11" s="130"/>
      <c r="B11" s="130"/>
      <c r="C11" s="130"/>
      <c r="D11" s="131"/>
      <c r="E11" s="135"/>
      <c r="F11" s="133" t="s">
        <v>234</v>
      </c>
      <c r="G11" s="130"/>
      <c r="H11" s="133" t="s">
        <v>235</v>
      </c>
      <c r="I11" s="130"/>
      <c r="J11" s="133" t="s">
        <v>235</v>
      </c>
      <c r="K11" s="130"/>
      <c r="L11" s="133" t="s">
        <v>235</v>
      </c>
      <c r="M11" s="130"/>
      <c r="N11" s="133" t="s">
        <v>236</v>
      </c>
      <c r="O11" s="130"/>
      <c r="P11" s="133" t="s">
        <v>237</v>
      </c>
      <c r="Q11" s="130"/>
    </row>
    <row r="12" spans="1:17" s="107" customFormat="1" ht="11.25" customHeight="1">
      <c r="A12" s="130"/>
      <c r="B12" s="130"/>
      <c r="C12" s="130"/>
      <c r="D12" s="131"/>
      <c r="E12" s="135"/>
      <c r="F12" s="133" t="s">
        <v>234</v>
      </c>
      <c r="G12" s="130"/>
      <c r="H12" s="133" t="s">
        <v>235</v>
      </c>
      <c r="I12" s="130"/>
      <c r="J12" s="133" t="s">
        <v>235</v>
      </c>
      <c r="K12" s="130"/>
      <c r="L12" s="133" t="s">
        <v>235</v>
      </c>
      <c r="M12" s="130"/>
      <c r="N12" s="133" t="s">
        <v>236</v>
      </c>
      <c r="O12" s="130"/>
      <c r="P12" s="133" t="s">
        <v>237</v>
      </c>
      <c r="Q12" s="130"/>
    </row>
    <row r="13" spans="1:17" s="107" customFormat="1" ht="11.25" customHeight="1">
      <c r="A13" s="130"/>
      <c r="B13" s="130"/>
      <c r="C13" s="130"/>
      <c r="D13" s="131"/>
      <c r="E13" s="135"/>
      <c r="F13" s="130"/>
      <c r="G13" s="130"/>
      <c r="H13" s="130"/>
      <c r="I13" s="130"/>
      <c r="J13" s="130"/>
      <c r="K13" s="130"/>
      <c r="L13" s="130"/>
      <c r="M13" s="130"/>
      <c r="N13" s="130"/>
      <c r="O13" s="130"/>
      <c r="P13" s="130"/>
      <c r="Q13" s="130"/>
    </row>
    <row r="20" ht="12">
      <c r="M20" s="136"/>
    </row>
    <row r="21" ht="12">
      <c r="M21" s="136"/>
    </row>
  </sheetData>
  <sheetProtection/>
  <mergeCells count="22">
    <mergeCell ref="L4:M4"/>
    <mergeCell ref="P6:P7"/>
    <mergeCell ref="N4:O4"/>
    <mergeCell ref="P4:Q4"/>
    <mergeCell ref="B4:E4"/>
    <mergeCell ref="F4:G4"/>
    <mergeCell ref="H4:I4"/>
    <mergeCell ref="J4:K4"/>
    <mergeCell ref="J6:J7"/>
    <mergeCell ref="Q6:Q7"/>
    <mergeCell ref="L6:L7"/>
    <mergeCell ref="K6:K7"/>
    <mergeCell ref="M6:M7"/>
    <mergeCell ref="N6:N7"/>
    <mergeCell ref="A6:A7"/>
    <mergeCell ref="A5:D5"/>
    <mergeCell ref="E6:E7"/>
    <mergeCell ref="F6:F7"/>
    <mergeCell ref="E5:Q5"/>
    <mergeCell ref="G6:G7"/>
    <mergeCell ref="H6:H7"/>
    <mergeCell ref="I6:I7"/>
  </mergeCells>
  <printOptions/>
  <pageMargins left="0.6692913385826772" right="0.5905511811023623" top="0.1968503937007874" bottom="0.5905511811023623"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2:Q21"/>
  <sheetViews>
    <sheetView view="pageBreakPreview" zoomScaleSheetLayoutView="100" zoomScalePageLayoutView="0" workbookViewId="0" topLeftCell="A1">
      <selection activeCell="G9" sqref="G9"/>
    </sheetView>
  </sheetViews>
  <sheetFormatPr defaultColWidth="9.00390625" defaultRowHeight="13.5"/>
  <cols>
    <col min="1" max="1" width="13.625" style="105" customWidth="1"/>
    <col min="2" max="5" width="6.75390625" style="105" customWidth="1"/>
    <col min="6" max="6" width="3.25390625" style="105" bestFit="1" customWidth="1"/>
    <col min="7" max="7" width="6.75390625" style="105" customWidth="1"/>
    <col min="8" max="8" width="2.875" style="105" bestFit="1" customWidth="1"/>
    <col min="9" max="9" width="6.75390625" style="105" customWidth="1"/>
    <col min="10" max="10" width="2.875" style="105" customWidth="1"/>
    <col min="11" max="11" width="6.75390625" style="105" customWidth="1"/>
    <col min="12" max="12" width="2.875" style="105" customWidth="1"/>
    <col min="13" max="13" width="6.75390625" style="105" customWidth="1"/>
    <col min="14" max="14" width="3.25390625" style="105" customWidth="1"/>
    <col min="15" max="15" width="6.75390625" style="105" customWidth="1"/>
    <col min="16" max="16" width="2.875" style="105" customWidth="1"/>
    <col min="17" max="17" width="6.75390625" style="105" customWidth="1"/>
    <col min="18" max="16384" width="9.00390625" style="105" customWidth="1"/>
  </cols>
  <sheetData>
    <row r="2" ht="12">
      <c r="A2" s="106" t="s">
        <v>238</v>
      </c>
    </row>
    <row r="3" ht="12">
      <c r="P3" s="105" t="s">
        <v>190</v>
      </c>
    </row>
    <row r="4" spans="1:17" s="107" customFormat="1" ht="11.25" customHeight="1">
      <c r="A4" s="125" t="s">
        <v>207</v>
      </c>
      <c r="B4" s="263" t="s">
        <v>239</v>
      </c>
      <c r="C4" s="264"/>
      <c r="D4" s="264"/>
      <c r="E4" s="265"/>
      <c r="F4" s="266" t="s">
        <v>209</v>
      </c>
      <c r="G4" s="267"/>
      <c r="H4" s="274" t="s">
        <v>256</v>
      </c>
      <c r="I4" s="275"/>
      <c r="J4" s="270" t="s">
        <v>210</v>
      </c>
      <c r="K4" s="271"/>
      <c r="L4" s="272" t="s">
        <v>257</v>
      </c>
      <c r="M4" s="273"/>
      <c r="N4" s="270" t="s">
        <v>211</v>
      </c>
      <c r="O4" s="271"/>
      <c r="P4" s="274" t="s">
        <v>256</v>
      </c>
      <c r="Q4" s="275"/>
    </row>
    <row r="5" spans="1:17" s="107" customFormat="1" ht="11.25" customHeight="1">
      <c r="A5" s="254" t="s">
        <v>212</v>
      </c>
      <c r="B5" s="255"/>
      <c r="C5" s="255"/>
      <c r="D5" s="256"/>
      <c r="E5" s="261" t="s">
        <v>213</v>
      </c>
      <c r="F5" s="255"/>
      <c r="G5" s="255"/>
      <c r="H5" s="255"/>
      <c r="I5" s="255"/>
      <c r="J5" s="255"/>
      <c r="K5" s="255"/>
      <c r="L5" s="255"/>
      <c r="M5" s="255"/>
      <c r="N5" s="255"/>
      <c r="O5" s="255"/>
      <c r="P5" s="255"/>
      <c r="Q5" s="262"/>
    </row>
    <row r="6" spans="1:17" s="107" customFormat="1" ht="11.25" customHeight="1">
      <c r="A6" s="252" t="s">
        <v>214</v>
      </c>
      <c r="B6" s="126" t="s">
        <v>187</v>
      </c>
      <c r="C6" s="126" t="s">
        <v>215</v>
      </c>
      <c r="D6" s="127" t="s">
        <v>216</v>
      </c>
      <c r="E6" s="257" t="s">
        <v>217</v>
      </c>
      <c r="F6" s="259" t="s">
        <v>218</v>
      </c>
      <c r="G6" s="252" t="s">
        <v>219</v>
      </c>
      <c r="H6" s="259" t="s">
        <v>220</v>
      </c>
      <c r="I6" s="252" t="s">
        <v>221</v>
      </c>
      <c r="J6" s="259" t="s">
        <v>222</v>
      </c>
      <c r="K6" s="252" t="s">
        <v>223</v>
      </c>
      <c r="L6" s="259" t="s">
        <v>224</v>
      </c>
      <c r="M6" s="252" t="s">
        <v>225</v>
      </c>
      <c r="N6" s="259" t="s">
        <v>226</v>
      </c>
      <c r="O6" s="128" t="s">
        <v>227</v>
      </c>
      <c r="P6" s="259" t="s">
        <v>228</v>
      </c>
      <c r="Q6" s="252" t="s">
        <v>153</v>
      </c>
    </row>
    <row r="7" spans="1:17" s="107" customFormat="1" ht="11.25" customHeight="1">
      <c r="A7" s="253"/>
      <c r="B7" s="126" t="s">
        <v>229</v>
      </c>
      <c r="C7" s="126" t="s">
        <v>230</v>
      </c>
      <c r="D7" s="127" t="s">
        <v>231</v>
      </c>
      <c r="E7" s="258"/>
      <c r="F7" s="260"/>
      <c r="G7" s="253"/>
      <c r="H7" s="260"/>
      <c r="I7" s="253"/>
      <c r="J7" s="260"/>
      <c r="K7" s="253"/>
      <c r="L7" s="260"/>
      <c r="M7" s="253"/>
      <c r="N7" s="260"/>
      <c r="O7" s="137" t="s">
        <v>232</v>
      </c>
      <c r="P7" s="260"/>
      <c r="Q7" s="253"/>
    </row>
    <row r="8" spans="1:17" s="107" customFormat="1" ht="11.25" customHeight="1">
      <c r="A8" s="130" t="s">
        <v>233</v>
      </c>
      <c r="B8" s="130">
        <v>20</v>
      </c>
      <c r="C8" s="130">
        <v>50</v>
      </c>
      <c r="D8" s="131">
        <v>19.973</v>
      </c>
      <c r="E8" s="132">
        <v>42000</v>
      </c>
      <c r="F8" s="133" t="s">
        <v>234</v>
      </c>
      <c r="G8" s="130">
        <v>0.7</v>
      </c>
      <c r="H8" s="133" t="s">
        <v>235</v>
      </c>
      <c r="I8" s="130"/>
      <c r="J8" s="133" t="s">
        <v>235</v>
      </c>
      <c r="K8" s="130"/>
      <c r="L8" s="133" t="s">
        <v>235</v>
      </c>
      <c r="M8" s="130"/>
      <c r="N8" s="133" t="s">
        <v>236</v>
      </c>
      <c r="O8" s="134">
        <v>1355</v>
      </c>
      <c r="P8" s="133" t="s">
        <v>237</v>
      </c>
      <c r="Q8" s="134">
        <v>72755</v>
      </c>
    </row>
    <row r="9" spans="1:17" s="107" customFormat="1" ht="11.25" customHeight="1">
      <c r="A9" s="130" t="s">
        <v>240</v>
      </c>
      <c r="B9" s="130">
        <v>40</v>
      </c>
      <c r="C9" s="130">
        <v>50</v>
      </c>
      <c r="D9" s="131">
        <v>1.322</v>
      </c>
      <c r="E9" s="132">
        <v>18500</v>
      </c>
      <c r="F9" s="133" t="s">
        <v>234</v>
      </c>
      <c r="G9" s="130">
        <v>0.6</v>
      </c>
      <c r="H9" s="133" t="s">
        <v>235</v>
      </c>
      <c r="I9" s="130"/>
      <c r="J9" s="133" t="s">
        <v>235</v>
      </c>
      <c r="K9" s="130"/>
      <c r="L9" s="133" t="s">
        <v>235</v>
      </c>
      <c r="M9" s="130"/>
      <c r="N9" s="133" t="s">
        <v>236</v>
      </c>
      <c r="O9" s="130">
        <v>650</v>
      </c>
      <c r="P9" s="133" t="s">
        <v>237</v>
      </c>
      <c r="Q9" s="134">
        <v>30250</v>
      </c>
    </row>
    <row r="10" spans="1:17" s="107" customFormat="1" ht="11.25" customHeight="1">
      <c r="A10" s="130"/>
      <c r="B10" s="130"/>
      <c r="C10" s="130"/>
      <c r="D10" s="131"/>
      <c r="E10" s="135"/>
      <c r="F10" s="133" t="s">
        <v>234</v>
      </c>
      <c r="G10" s="130"/>
      <c r="H10" s="133" t="s">
        <v>235</v>
      </c>
      <c r="I10" s="130"/>
      <c r="J10" s="133" t="s">
        <v>235</v>
      </c>
      <c r="K10" s="130"/>
      <c r="L10" s="133" t="s">
        <v>235</v>
      </c>
      <c r="M10" s="130"/>
      <c r="N10" s="133" t="s">
        <v>236</v>
      </c>
      <c r="O10" s="130"/>
      <c r="P10" s="133" t="s">
        <v>237</v>
      </c>
      <c r="Q10" s="130"/>
    </row>
    <row r="11" spans="1:17" s="107" customFormat="1" ht="11.25" customHeight="1">
      <c r="A11" s="130"/>
      <c r="B11" s="130"/>
      <c r="C11" s="130"/>
      <c r="D11" s="131"/>
      <c r="E11" s="135"/>
      <c r="F11" s="133" t="s">
        <v>234</v>
      </c>
      <c r="G11" s="130"/>
      <c r="H11" s="133" t="s">
        <v>235</v>
      </c>
      <c r="I11" s="130"/>
      <c r="J11" s="133" t="s">
        <v>235</v>
      </c>
      <c r="K11" s="130"/>
      <c r="L11" s="133" t="s">
        <v>235</v>
      </c>
      <c r="M11" s="130"/>
      <c r="N11" s="133" t="s">
        <v>236</v>
      </c>
      <c r="O11" s="130"/>
      <c r="P11" s="133" t="s">
        <v>237</v>
      </c>
      <c r="Q11" s="130"/>
    </row>
    <row r="12" spans="1:17" s="107" customFormat="1" ht="11.25" customHeight="1">
      <c r="A12" s="130"/>
      <c r="B12" s="130"/>
      <c r="C12" s="130"/>
      <c r="D12" s="131"/>
      <c r="E12" s="135"/>
      <c r="F12" s="133"/>
      <c r="G12" s="130"/>
      <c r="H12" s="133"/>
      <c r="I12" s="130"/>
      <c r="J12" s="133"/>
      <c r="K12" s="130"/>
      <c r="L12" s="133"/>
      <c r="M12" s="130"/>
      <c r="N12" s="133"/>
      <c r="O12" s="130"/>
      <c r="P12" s="133"/>
      <c r="Q12" s="134">
        <v>103005</v>
      </c>
    </row>
    <row r="13" spans="1:17" s="107" customFormat="1" ht="11.25" customHeight="1">
      <c r="A13" s="130"/>
      <c r="B13" s="130"/>
      <c r="C13" s="130"/>
      <c r="D13" s="131"/>
      <c r="E13" s="135"/>
      <c r="F13" s="130"/>
      <c r="G13" s="130"/>
      <c r="H13" s="130"/>
      <c r="I13" s="130"/>
      <c r="J13" s="130"/>
      <c r="K13" s="130"/>
      <c r="L13" s="130"/>
      <c r="M13" s="130"/>
      <c r="N13" s="130"/>
      <c r="O13" s="130" t="s">
        <v>241</v>
      </c>
      <c r="P13" s="130"/>
      <c r="Q13" s="134">
        <v>206010</v>
      </c>
    </row>
    <row r="20" ht="12">
      <c r="M20" s="136"/>
    </row>
    <row r="21" ht="12">
      <c r="M21" s="136"/>
    </row>
  </sheetData>
  <sheetProtection/>
  <mergeCells count="22">
    <mergeCell ref="J6:J7"/>
    <mergeCell ref="K6:K7"/>
    <mergeCell ref="Q6:Q7"/>
    <mergeCell ref="L6:L7"/>
    <mergeCell ref="M6:M7"/>
    <mergeCell ref="N6:N7"/>
    <mergeCell ref="P6:P7"/>
    <mergeCell ref="A6:A7"/>
    <mergeCell ref="E6:E7"/>
    <mergeCell ref="F6:F7"/>
    <mergeCell ref="G6:G7"/>
    <mergeCell ref="H6:H7"/>
    <mergeCell ref="I6:I7"/>
    <mergeCell ref="L4:M4"/>
    <mergeCell ref="N4:O4"/>
    <mergeCell ref="P4:Q4"/>
    <mergeCell ref="A5:D5"/>
    <mergeCell ref="E5:Q5"/>
    <mergeCell ref="B4:E4"/>
    <mergeCell ref="F4:G4"/>
    <mergeCell ref="H4:I4"/>
    <mergeCell ref="J4:K4"/>
  </mergeCells>
  <printOptions/>
  <pageMargins left="0.6692913385826772" right="0.5905511811023623" top="0.3937007874015748" bottom="0.5905511811023623"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2:Q21"/>
  <sheetViews>
    <sheetView view="pageBreakPreview" zoomScaleSheetLayoutView="100" zoomScalePageLayoutView="0" workbookViewId="0" topLeftCell="A1">
      <selection activeCell="A3" sqref="A3"/>
    </sheetView>
  </sheetViews>
  <sheetFormatPr defaultColWidth="9.00390625" defaultRowHeight="13.5"/>
  <cols>
    <col min="1" max="1" width="13.625" style="105" customWidth="1"/>
    <col min="2" max="5" width="6.75390625" style="105" customWidth="1"/>
    <col min="6" max="6" width="3.25390625" style="105" bestFit="1" customWidth="1"/>
    <col min="7" max="7" width="6.75390625" style="105" customWidth="1"/>
    <col min="8" max="8" width="2.875" style="105" bestFit="1" customWidth="1"/>
    <col min="9" max="9" width="6.75390625" style="105" customWidth="1"/>
    <col min="10" max="10" width="2.875" style="105" customWidth="1"/>
    <col min="11" max="11" width="6.75390625" style="105" customWidth="1"/>
    <col min="12" max="12" width="2.875" style="105" customWidth="1"/>
    <col min="13" max="13" width="6.75390625" style="105" customWidth="1"/>
    <col min="14" max="14" width="3.25390625" style="105" customWidth="1"/>
    <col min="15" max="15" width="6.75390625" style="105" customWidth="1"/>
    <col min="16" max="16" width="2.875" style="105" customWidth="1"/>
    <col min="17" max="17" width="6.75390625" style="105" customWidth="1"/>
    <col min="18" max="16384" width="9.00390625" style="105" customWidth="1"/>
  </cols>
  <sheetData>
    <row r="2" ht="12">
      <c r="A2" s="106" t="s">
        <v>315</v>
      </c>
    </row>
    <row r="3" ht="12">
      <c r="P3" s="105" t="s">
        <v>190</v>
      </c>
    </row>
    <row r="4" spans="1:17" s="107" customFormat="1" ht="11.25" customHeight="1">
      <c r="A4" s="125" t="s">
        <v>243</v>
      </c>
      <c r="B4" s="263"/>
      <c r="C4" s="264"/>
      <c r="D4" s="264"/>
      <c r="E4" s="265"/>
      <c r="F4" s="280" t="s">
        <v>209</v>
      </c>
      <c r="G4" s="281"/>
      <c r="H4" s="274" t="s">
        <v>256</v>
      </c>
      <c r="I4" s="275"/>
      <c r="J4" s="270" t="s">
        <v>210</v>
      </c>
      <c r="K4" s="271"/>
      <c r="L4" s="272" t="s">
        <v>257</v>
      </c>
      <c r="M4" s="273"/>
      <c r="N4" s="270" t="s">
        <v>211</v>
      </c>
      <c r="O4" s="271"/>
      <c r="P4" s="274" t="s">
        <v>256</v>
      </c>
      <c r="Q4" s="275"/>
    </row>
    <row r="5" spans="1:17" s="107" customFormat="1" ht="11.25" customHeight="1">
      <c r="A5" s="254" t="s">
        <v>212</v>
      </c>
      <c r="B5" s="255"/>
      <c r="C5" s="255"/>
      <c r="D5" s="256"/>
      <c r="E5" s="261" t="s">
        <v>213</v>
      </c>
      <c r="F5" s="255"/>
      <c r="G5" s="255"/>
      <c r="H5" s="255"/>
      <c r="I5" s="255"/>
      <c r="J5" s="255"/>
      <c r="K5" s="255"/>
      <c r="L5" s="255"/>
      <c r="M5" s="255"/>
      <c r="N5" s="255"/>
      <c r="O5" s="255"/>
      <c r="P5" s="255"/>
      <c r="Q5" s="262"/>
    </row>
    <row r="6" spans="1:17" s="107" customFormat="1" ht="11.25" customHeight="1">
      <c r="A6" s="252" t="s">
        <v>214</v>
      </c>
      <c r="B6" s="126" t="s">
        <v>187</v>
      </c>
      <c r="C6" s="126" t="s">
        <v>215</v>
      </c>
      <c r="D6" s="127" t="s">
        <v>244</v>
      </c>
      <c r="E6" s="276"/>
      <c r="F6" s="277"/>
      <c r="G6" s="252" t="s">
        <v>245</v>
      </c>
      <c r="H6" s="259" t="s">
        <v>246</v>
      </c>
      <c r="I6" s="284" t="s">
        <v>247</v>
      </c>
      <c r="J6" s="259" t="s">
        <v>242</v>
      </c>
      <c r="K6" s="252" t="s">
        <v>223</v>
      </c>
      <c r="L6" s="259" t="s">
        <v>224</v>
      </c>
      <c r="M6" s="252" t="s">
        <v>225</v>
      </c>
      <c r="N6" s="259" t="s">
        <v>226</v>
      </c>
      <c r="O6" s="252" t="s">
        <v>232</v>
      </c>
      <c r="P6" s="259" t="s">
        <v>248</v>
      </c>
      <c r="Q6" s="252" t="s">
        <v>153</v>
      </c>
    </row>
    <row r="7" spans="1:17" s="107" customFormat="1" ht="11.25" customHeight="1">
      <c r="A7" s="253"/>
      <c r="B7" s="126" t="s">
        <v>229</v>
      </c>
      <c r="C7" s="126" t="s">
        <v>230</v>
      </c>
      <c r="D7" s="127" t="s">
        <v>249</v>
      </c>
      <c r="E7" s="278"/>
      <c r="F7" s="279"/>
      <c r="G7" s="253"/>
      <c r="H7" s="260"/>
      <c r="I7" s="285"/>
      <c r="J7" s="260"/>
      <c r="K7" s="253"/>
      <c r="L7" s="260"/>
      <c r="M7" s="253"/>
      <c r="N7" s="260"/>
      <c r="O7" s="253"/>
      <c r="P7" s="260"/>
      <c r="Q7" s="253"/>
    </row>
    <row r="8" spans="1:17" s="107" customFormat="1" ht="11.25" customHeight="1">
      <c r="A8" s="130" t="s">
        <v>233</v>
      </c>
      <c r="B8" s="130">
        <v>20</v>
      </c>
      <c r="C8" s="130">
        <v>90</v>
      </c>
      <c r="D8" s="131">
        <v>5</v>
      </c>
      <c r="E8" s="282" t="s">
        <v>250</v>
      </c>
      <c r="F8" s="283"/>
      <c r="G8" s="130">
        <v>95</v>
      </c>
      <c r="H8" s="133" t="s">
        <v>251</v>
      </c>
      <c r="I8" s="134">
        <v>4000</v>
      </c>
      <c r="J8" s="133" t="s">
        <v>252</v>
      </c>
      <c r="K8" s="130">
        <v>0</v>
      </c>
      <c r="L8" s="133" t="s">
        <v>253</v>
      </c>
      <c r="M8" s="130">
        <v>0</v>
      </c>
      <c r="N8" s="133" t="s">
        <v>254</v>
      </c>
      <c r="O8" s="134">
        <v>0</v>
      </c>
      <c r="P8" s="133" t="s">
        <v>255</v>
      </c>
      <c r="Q8" s="134">
        <v>380000</v>
      </c>
    </row>
    <row r="9" spans="1:17" s="107" customFormat="1" ht="11.25" customHeight="1">
      <c r="A9" s="130"/>
      <c r="B9" s="130"/>
      <c r="C9" s="130"/>
      <c r="D9" s="131"/>
      <c r="E9" s="138"/>
      <c r="F9" s="139"/>
      <c r="G9" s="130"/>
      <c r="H9" s="133" t="s">
        <v>251</v>
      </c>
      <c r="I9" s="130"/>
      <c r="J9" s="133" t="s">
        <v>252</v>
      </c>
      <c r="K9" s="130"/>
      <c r="L9" s="133" t="s">
        <v>253</v>
      </c>
      <c r="M9" s="130"/>
      <c r="N9" s="133" t="s">
        <v>254</v>
      </c>
      <c r="O9" s="130"/>
      <c r="P9" s="133" t="s">
        <v>255</v>
      </c>
      <c r="Q9" s="134"/>
    </row>
    <row r="10" spans="1:17" s="107" customFormat="1" ht="11.25" customHeight="1">
      <c r="A10" s="130"/>
      <c r="B10" s="130"/>
      <c r="C10" s="130"/>
      <c r="D10" s="131"/>
      <c r="E10" s="140"/>
      <c r="F10" s="139"/>
      <c r="G10" s="130"/>
      <c r="H10" s="133" t="s">
        <v>251</v>
      </c>
      <c r="I10" s="130"/>
      <c r="J10" s="133" t="s">
        <v>252</v>
      </c>
      <c r="K10" s="130"/>
      <c r="L10" s="133" t="s">
        <v>253</v>
      </c>
      <c r="M10" s="130"/>
      <c r="N10" s="133" t="s">
        <v>254</v>
      </c>
      <c r="O10" s="130"/>
      <c r="P10" s="133" t="s">
        <v>255</v>
      </c>
      <c r="Q10" s="130"/>
    </row>
    <row r="11" spans="1:17" s="107" customFormat="1" ht="11.25" customHeight="1">
      <c r="A11" s="130"/>
      <c r="B11" s="130"/>
      <c r="C11" s="130"/>
      <c r="D11" s="131"/>
      <c r="E11" s="140"/>
      <c r="F11" s="139"/>
      <c r="G11" s="130"/>
      <c r="H11" s="133" t="s">
        <v>251</v>
      </c>
      <c r="I11" s="130"/>
      <c r="J11" s="133" t="s">
        <v>252</v>
      </c>
      <c r="K11" s="130"/>
      <c r="L11" s="133" t="s">
        <v>253</v>
      </c>
      <c r="M11" s="130"/>
      <c r="N11" s="133" t="s">
        <v>254</v>
      </c>
      <c r="O11" s="130"/>
      <c r="P11" s="133" t="s">
        <v>255</v>
      </c>
      <c r="Q11" s="130"/>
    </row>
    <row r="12" spans="1:17" s="107" customFormat="1" ht="11.25" customHeight="1">
      <c r="A12" s="130"/>
      <c r="B12" s="130"/>
      <c r="C12" s="130"/>
      <c r="D12" s="131"/>
      <c r="E12" s="140"/>
      <c r="F12" s="139"/>
      <c r="G12" s="130"/>
      <c r="H12" s="133" t="s">
        <v>251</v>
      </c>
      <c r="I12" s="130"/>
      <c r="J12" s="133" t="s">
        <v>252</v>
      </c>
      <c r="K12" s="130"/>
      <c r="L12" s="133" t="s">
        <v>253</v>
      </c>
      <c r="M12" s="130"/>
      <c r="N12" s="133" t="s">
        <v>254</v>
      </c>
      <c r="O12" s="130"/>
      <c r="P12" s="133" t="s">
        <v>255</v>
      </c>
      <c r="Q12" s="130"/>
    </row>
    <row r="13" spans="1:17" s="107" customFormat="1" ht="11.25" customHeight="1">
      <c r="A13" s="130"/>
      <c r="B13" s="130"/>
      <c r="C13" s="130"/>
      <c r="D13" s="131"/>
      <c r="E13" s="140"/>
      <c r="F13" s="135"/>
      <c r="G13" s="130"/>
      <c r="H13" s="130"/>
      <c r="I13" s="130"/>
      <c r="J13" s="130"/>
      <c r="K13" s="130"/>
      <c r="L13" s="130"/>
      <c r="M13" s="130"/>
      <c r="N13" s="130"/>
      <c r="O13" s="130"/>
      <c r="P13" s="130"/>
      <c r="Q13" s="134"/>
    </row>
    <row r="20" ht="12">
      <c r="M20" s="136"/>
    </row>
    <row r="21" ht="12">
      <c r="M21" s="136"/>
    </row>
  </sheetData>
  <sheetProtection/>
  <mergeCells count="23">
    <mergeCell ref="E8:F8"/>
    <mergeCell ref="O6:O7"/>
    <mergeCell ref="L4:M4"/>
    <mergeCell ref="N4:O4"/>
    <mergeCell ref="I6:I7"/>
    <mergeCell ref="J6:J7"/>
    <mergeCell ref="K6:K7"/>
    <mergeCell ref="P4:Q4"/>
    <mergeCell ref="A5:D5"/>
    <mergeCell ref="E5:Q5"/>
    <mergeCell ref="B4:E4"/>
    <mergeCell ref="F4:G4"/>
    <mergeCell ref="H4:I4"/>
    <mergeCell ref="J4:K4"/>
    <mergeCell ref="Q6:Q7"/>
    <mergeCell ref="L6:L7"/>
    <mergeCell ref="M6:M7"/>
    <mergeCell ref="N6:N7"/>
    <mergeCell ref="P6:P7"/>
    <mergeCell ref="A6:A7"/>
    <mergeCell ref="G6:G7"/>
    <mergeCell ref="E6:F7"/>
    <mergeCell ref="H6:H7"/>
  </mergeCells>
  <printOptions/>
  <pageMargins left="0.6692913385826772" right="0.5905511811023623" top="0.3937007874015748" bottom="0.5905511811023623"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B1:G36"/>
  <sheetViews>
    <sheetView view="pageBreakPreview" zoomScaleSheetLayoutView="100" zoomScalePageLayoutView="0" workbookViewId="0" topLeftCell="A1">
      <selection activeCell="G3" sqref="G3"/>
    </sheetView>
  </sheetViews>
  <sheetFormatPr defaultColWidth="9.00390625" defaultRowHeight="20.25" customHeight="1"/>
  <cols>
    <col min="1" max="1" width="1.12109375" style="141" customWidth="1"/>
    <col min="2" max="2" width="13.625" style="141" customWidth="1"/>
    <col min="3" max="4" width="19.50390625" style="141" customWidth="1"/>
    <col min="5" max="5" width="6.625" style="143" customWidth="1"/>
    <col min="6" max="6" width="9.00390625" style="141" customWidth="1"/>
    <col min="7" max="7" width="14.50390625" style="141" customWidth="1"/>
    <col min="8" max="8" width="1.12109375" style="141" customWidth="1"/>
    <col min="9" max="16384" width="9.00390625" style="141" customWidth="1"/>
  </cols>
  <sheetData>
    <row r="1" ht="20.25" customHeight="1">
      <c r="G1" s="142" t="s">
        <v>316</v>
      </c>
    </row>
    <row r="2" spans="5:7" s="200" customFormat="1" ht="20.25" customHeight="1">
      <c r="E2" s="201"/>
      <c r="G2" s="200" t="s">
        <v>319</v>
      </c>
    </row>
    <row r="3" s="200" customFormat="1" ht="20.25" customHeight="1">
      <c r="E3" s="201"/>
    </row>
    <row r="4" spans="2:7" ht="28.5" customHeight="1">
      <c r="B4" s="286" t="s">
        <v>317</v>
      </c>
      <c r="C4" s="286"/>
      <c r="D4" s="286"/>
      <c r="E4" s="286"/>
      <c r="F4" s="286"/>
      <c r="G4" s="286"/>
    </row>
    <row r="5" spans="2:7" s="143" customFormat="1" ht="20.25" customHeight="1">
      <c r="B5" s="144" t="s">
        <v>261</v>
      </c>
      <c r="C5" s="144" t="s">
        <v>260</v>
      </c>
      <c r="D5" s="144" t="s">
        <v>263</v>
      </c>
      <c r="E5" s="144" t="s">
        <v>188</v>
      </c>
      <c r="F5" s="144" t="s">
        <v>189</v>
      </c>
      <c r="G5" s="144" t="s">
        <v>259</v>
      </c>
    </row>
    <row r="6" spans="2:7" ht="20.25" customHeight="1">
      <c r="B6" s="198" t="s">
        <v>318</v>
      </c>
      <c r="C6" s="198"/>
      <c r="D6" s="198"/>
      <c r="E6" s="199"/>
      <c r="F6" s="198"/>
      <c r="G6" s="198"/>
    </row>
    <row r="7" spans="2:7" ht="20.25" customHeight="1">
      <c r="B7" s="198" t="s">
        <v>119</v>
      </c>
      <c r="C7" s="198" t="s">
        <v>262</v>
      </c>
      <c r="D7" s="198" t="s">
        <v>264</v>
      </c>
      <c r="E7" s="199" t="s">
        <v>265</v>
      </c>
      <c r="F7" s="198">
        <v>10</v>
      </c>
      <c r="G7" s="198" t="s">
        <v>266</v>
      </c>
    </row>
    <row r="8" spans="2:7" ht="20.25" customHeight="1">
      <c r="B8" s="145"/>
      <c r="C8" s="145"/>
      <c r="D8" s="145"/>
      <c r="E8" s="144"/>
      <c r="F8" s="145"/>
      <c r="G8" s="145"/>
    </row>
    <row r="9" spans="2:7" ht="20.25" customHeight="1">
      <c r="B9" s="145"/>
      <c r="C9" s="145"/>
      <c r="D9" s="145"/>
      <c r="E9" s="144"/>
      <c r="F9" s="145"/>
      <c r="G9" s="145"/>
    </row>
    <row r="10" spans="2:7" ht="20.25" customHeight="1">
      <c r="B10" s="145"/>
      <c r="C10" s="145"/>
      <c r="D10" s="145"/>
      <c r="E10" s="144"/>
      <c r="F10" s="145"/>
      <c r="G10" s="145"/>
    </row>
    <row r="11" spans="2:7" ht="20.25" customHeight="1">
      <c r="B11" s="145"/>
      <c r="C11" s="145"/>
      <c r="D11" s="145"/>
      <c r="E11" s="144"/>
      <c r="F11" s="145"/>
      <c r="G11" s="145"/>
    </row>
    <row r="12" spans="2:7" ht="20.25" customHeight="1">
      <c r="B12" s="145"/>
      <c r="C12" s="145"/>
      <c r="D12" s="145"/>
      <c r="E12" s="144"/>
      <c r="F12" s="145"/>
      <c r="G12" s="145"/>
    </row>
    <row r="13" spans="2:7" ht="20.25" customHeight="1">
      <c r="B13" s="145"/>
      <c r="C13" s="145"/>
      <c r="D13" s="145"/>
      <c r="E13" s="144"/>
      <c r="F13" s="145"/>
      <c r="G13" s="145"/>
    </row>
    <row r="14" spans="2:7" ht="20.25" customHeight="1">
      <c r="B14" s="145"/>
      <c r="C14" s="145"/>
      <c r="D14" s="145"/>
      <c r="E14" s="144"/>
      <c r="F14" s="145"/>
      <c r="G14" s="145"/>
    </row>
    <row r="15" spans="2:7" ht="20.25" customHeight="1">
      <c r="B15" s="145"/>
      <c r="C15" s="145"/>
      <c r="D15" s="145"/>
      <c r="E15" s="144"/>
      <c r="F15" s="145"/>
      <c r="G15" s="145"/>
    </row>
    <row r="16" spans="2:7" ht="20.25" customHeight="1">
      <c r="B16" s="145"/>
      <c r="C16" s="145"/>
      <c r="D16" s="145"/>
      <c r="E16" s="144"/>
      <c r="F16" s="145"/>
      <c r="G16" s="145"/>
    </row>
    <row r="17" spans="2:7" ht="20.25" customHeight="1">
      <c r="B17" s="145"/>
      <c r="C17" s="145"/>
      <c r="D17" s="145"/>
      <c r="E17" s="144"/>
      <c r="F17" s="145"/>
      <c r="G17" s="145"/>
    </row>
    <row r="18" spans="2:7" ht="20.25" customHeight="1">
      <c r="B18" s="145"/>
      <c r="C18" s="145"/>
      <c r="D18" s="145"/>
      <c r="E18" s="144"/>
      <c r="F18" s="145"/>
      <c r="G18" s="145"/>
    </row>
    <row r="19" spans="2:7" ht="20.25" customHeight="1">
      <c r="B19" s="145"/>
      <c r="C19" s="145"/>
      <c r="D19" s="145"/>
      <c r="E19" s="144"/>
      <c r="F19" s="145"/>
      <c r="G19" s="145"/>
    </row>
    <row r="20" spans="2:7" ht="20.25" customHeight="1">
      <c r="B20" s="145"/>
      <c r="C20" s="145"/>
      <c r="D20" s="145"/>
      <c r="E20" s="144"/>
      <c r="F20" s="145"/>
      <c r="G20" s="145"/>
    </row>
    <row r="21" spans="2:7" ht="20.25" customHeight="1">
      <c r="B21" s="145"/>
      <c r="C21" s="145"/>
      <c r="D21" s="145"/>
      <c r="E21" s="144"/>
      <c r="F21" s="145"/>
      <c r="G21" s="145"/>
    </row>
    <row r="22" spans="2:7" ht="20.25" customHeight="1">
      <c r="B22" s="145"/>
      <c r="C22" s="145"/>
      <c r="D22" s="145"/>
      <c r="E22" s="144"/>
      <c r="F22" s="145"/>
      <c r="G22" s="145"/>
    </row>
    <row r="23" spans="2:7" ht="20.25" customHeight="1">
      <c r="B23" s="145"/>
      <c r="C23" s="145"/>
      <c r="D23" s="145"/>
      <c r="E23" s="144"/>
      <c r="F23" s="145"/>
      <c r="G23" s="145"/>
    </row>
    <row r="24" spans="2:7" ht="20.25" customHeight="1">
      <c r="B24" s="145"/>
      <c r="C24" s="145"/>
      <c r="D24" s="145"/>
      <c r="E24" s="144"/>
      <c r="F24" s="145"/>
      <c r="G24" s="145"/>
    </row>
    <row r="25" spans="2:7" ht="20.25" customHeight="1">
      <c r="B25" s="145"/>
      <c r="C25" s="145"/>
      <c r="D25" s="145"/>
      <c r="E25" s="144"/>
      <c r="F25" s="145"/>
      <c r="G25" s="145"/>
    </row>
    <row r="26" spans="2:7" ht="20.25" customHeight="1">
      <c r="B26" s="145"/>
      <c r="C26" s="145"/>
      <c r="D26" s="145"/>
      <c r="E26" s="144"/>
      <c r="F26" s="145"/>
      <c r="G26" s="145"/>
    </row>
    <row r="27" spans="2:7" ht="20.25" customHeight="1">
      <c r="B27" s="145"/>
      <c r="C27" s="145"/>
      <c r="D27" s="145"/>
      <c r="E27" s="144"/>
      <c r="F27" s="145"/>
      <c r="G27" s="145"/>
    </row>
    <row r="28" spans="2:7" ht="20.25" customHeight="1">
      <c r="B28" s="145"/>
      <c r="C28" s="145"/>
      <c r="D28" s="145"/>
      <c r="E28" s="144"/>
      <c r="F28" s="145"/>
      <c r="G28" s="145"/>
    </row>
    <row r="29" spans="2:7" ht="20.25" customHeight="1">
      <c r="B29" s="145"/>
      <c r="C29" s="145"/>
      <c r="D29" s="145"/>
      <c r="E29" s="144"/>
      <c r="F29" s="145"/>
      <c r="G29" s="145"/>
    </row>
    <row r="30" spans="2:7" ht="20.25" customHeight="1">
      <c r="B30" s="145"/>
      <c r="C30" s="145"/>
      <c r="D30" s="145"/>
      <c r="E30" s="144"/>
      <c r="F30" s="145"/>
      <c r="G30" s="145"/>
    </row>
    <row r="31" spans="2:7" ht="20.25" customHeight="1">
      <c r="B31" s="145"/>
      <c r="C31" s="145"/>
      <c r="D31" s="145"/>
      <c r="E31" s="144"/>
      <c r="F31" s="145"/>
      <c r="G31" s="145"/>
    </row>
    <row r="32" spans="2:7" ht="20.25" customHeight="1">
      <c r="B32" s="145"/>
      <c r="C32" s="145"/>
      <c r="D32" s="145"/>
      <c r="E32" s="144"/>
      <c r="F32" s="145"/>
      <c r="G32" s="145"/>
    </row>
    <row r="33" spans="2:7" ht="20.25" customHeight="1">
      <c r="B33" s="145"/>
      <c r="C33" s="145"/>
      <c r="D33" s="145"/>
      <c r="E33" s="144"/>
      <c r="F33" s="145"/>
      <c r="G33" s="145"/>
    </row>
    <row r="34" spans="2:7" ht="20.25" customHeight="1">
      <c r="B34" s="145"/>
      <c r="C34" s="145"/>
      <c r="D34" s="145"/>
      <c r="E34" s="144"/>
      <c r="F34" s="145"/>
      <c r="G34" s="145"/>
    </row>
    <row r="35" spans="2:7" ht="20.25" customHeight="1">
      <c r="B35" s="145"/>
      <c r="C35" s="145"/>
      <c r="D35" s="145"/>
      <c r="E35" s="144"/>
      <c r="F35" s="145"/>
      <c r="G35" s="145"/>
    </row>
    <row r="36" spans="2:7" ht="20.25" customHeight="1">
      <c r="B36" s="145"/>
      <c r="C36" s="145"/>
      <c r="D36" s="145"/>
      <c r="E36" s="144"/>
      <c r="F36" s="145"/>
      <c r="G36" s="145"/>
    </row>
  </sheetData>
  <sheetProtection/>
  <mergeCells count="1">
    <mergeCell ref="B4:G4"/>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1:AG36"/>
  <sheetViews>
    <sheetView showZeros="0" tabSelected="1" view="pageBreakPreview" zoomScale="85" zoomScaleNormal="85" zoomScaleSheetLayoutView="85" zoomScalePageLayoutView="0" workbookViewId="0" topLeftCell="A19">
      <selection activeCell="T27" sqref="T27:V27"/>
    </sheetView>
  </sheetViews>
  <sheetFormatPr defaultColWidth="9.00390625" defaultRowHeight="35.25" customHeight="1"/>
  <cols>
    <col min="1" max="1" width="0.5" style="44" customWidth="1"/>
    <col min="2" max="2" width="23.00390625" style="82" customWidth="1"/>
    <col min="3" max="3" width="4.25390625" style="44" customWidth="1"/>
    <col min="4" max="8" width="2.875" style="44" customWidth="1"/>
    <col min="9" max="9" width="5.625" style="44" customWidth="1"/>
    <col min="10" max="14" width="3.00390625" style="44" customWidth="1"/>
    <col min="15" max="15" width="4.125" style="44" customWidth="1"/>
    <col min="16" max="16" width="5.875" style="44" customWidth="1"/>
    <col min="17" max="17" width="5.625" style="44" customWidth="1"/>
    <col min="18" max="18" width="12.25390625" style="44" customWidth="1"/>
    <col min="19" max="19" width="2.875" style="44" customWidth="1"/>
    <col min="20" max="22" width="5.25390625" style="44" customWidth="1"/>
    <col min="23" max="23" width="4.625" style="83" customWidth="1"/>
    <col min="24" max="16384" width="9.00390625" style="44" customWidth="1"/>
  </cols>
  <sheetData>
    <row r="1" ht="15" customHeight="1">
      <c r="W1" s="211" t="s">
        <v>330</v>
      </c>
    </row>
    <row r="2" spans="2:33" ht="35.25" customHeight="1">
      <c r="B2" s="381" t="s">
        <v>320</v>
      </c>
      <c r="C2" s="381"/>
      <c r="D2" s="381"/>
      <c r="E2" s="381"/>
      <c r="F2" s="381"/>
      <c r="G2" s="381"/>
      <c r="H2" s="381"/>
      <c r="I2" s="381"/>
      <c r="J2" s="381"/>
      <c r="K2" s="381"/>
      <c r="L2" s="381"/>
      <c r="M2" s="381"/>
      <c r="N2" s="381"/>
      <c r="O2" s="381"/>
      <c r="P2" s="381"/>
      <c r="Q2" s="381"/>
      <c r="R2" s="381"/>
      <c r="S2" s="381"/>
      <c r="T2" s="381"/>
      <c r="U2" s="381"/>
      <c r="V2" s="381"/>
      <c r="W2" s="381"/>
      <c r="X2" s="179"/>
      <c r="Y2" s="179"/>
      <c r="Z2" s="179"/>
      <c r="AA2" s="179"/>
      <c r="AB2" s="179"/>
      <c r="AC2" s="179"/>
      <c r="AD2" s="179"/>
      <c r="AE2" s="179"/>
      <c r="AF2" s="179"/>
      <c r="AG2" s="179"/>
    </row>
    <row r="3" spans="2:23" ht="35.25" customHeight="1" thickBot="1">
      <c r="B3" s="382"/>
      <c r="C3" s="382"/>
      <c r="D3" s="382"/>
      <c r="E3" s="382"/>
      <c r="F3" s="382"/>
      <c r="G3" s="382"/>
      <c r="H3" s="382"/>
      <c r="I3" s="382"/>
      <c r="J3" s="382"/>
      <c r="K3" s="382"/>
      <c r="L3" s="382"/>
      <c r="M3" s="382"/>
      <c r="N3" s="382"/>
      <c r="O3" s="382"/>
      <c r="P3" s="382"/>
      <c r="Q3" s="382"/>
      <c r="S3" s="45" t="s">
        <v>88</v>
      </c>
      <c r="T3" s="383" t="s">
        <v>321</v>
      </c>
      <c r="U3" s="384"/>
      <c r="V3" s="384"/>
      <c r="W3" s="384"/>
    </row>
    <row r="4" spans="2:23" ht="35.25" customHeight="1" thickTop="1">
      <c r="B4" s="202" t="s">
        <v>293</v>
      </c>
      <c r="C4" s="385"/>
      <c r="D4" s="386"/>
      <c r="E4" s="386"/>
      <c r="F4" s="386"/>
      <c r="G4" s="386"/>
      <c r="H4" s="386"/>
      <c r="I4" s="386"/>
      <c r="J4" s="386"/>
      <c r="K4" s="386"/>
      <c r="L4" s="386"/>
      <c r="M4" s="386"/>
      <c r="N4" s="386"/>
      <c r="O4" s="386"/>
      <c r="P4" s="386"/>
      <c r="Q4" s="386"/>
      <c r="R4" s="386"/>
      <c r="S4" s="386"/>
      <c r="T4" s="386"/>
      <c r="U4" s="386"/>
      <c r="V4" s="386"/>
      <c r="W4" s="387"/>
    </row>
    <row r="5" spans="2:23" ht="35.25" customHeight="1">
      <c r="B5" s="217" t="s">
        <v>364</v>
      </c>
      <c r="C5" s="378"/>
      <c r="D5" s="379"/>
      <c r="E5" s="379"/>
      <c r="F5" s="379"/>
      <c r="G5" s="379"/>
      <c r="H5" s="379"/>
      <c r="I5" s="379"/>
      <c r="J5" s="379"/>
      <c r="K5" s="379"/>
      <c r="L5" s="379"/>
      <c r="M5" s="379"/>
      <c r="N5" s="379"/>
      <c r="O5" s="379"/>
      <c r="P5" s="379"/>
      <c r="Q5" s="379"/>
      <c r="R5" s="379"/>
      <c r="S5" s="379"/>
      <c r="T5" s="379"/>
      <c r="U5" s="379"/>
      <c r="V5" s="379"/>
      <c r="W5" s="380"/>
    </row>
    <row r="6" spans="2:23" ht="35.25" customHeight="1">
      <c r="B6" s="217" t="s">
        <v>89</v>
      </c>
      <c r="C6" s="378"/>
      <c r="D6" s="379"/>
      <c r="E6" s="379"/>
      <c r="F6" s="379"/>
      <c r="G6" s="379"/>
      <c r="H6" s="379"/>
      <c r="I6" s="379"/>
      <c r="J6" s="379"/>
      <c r="K6" s="379"/>
      <c r="L6" s="379"/>
      <c r="M6" s="379"/>
      <c r="N6" s="379"/>
      <c r="O6" s="379"/>
      <c r="P6" s="379"/>
      <c r="Q6" s="379"/>
      <c r="R6" s="379"/>
      <c r="S6" s="379"/>
      <c r="T6" s="379"/>
      <c r="U6" s="379"/>
      <c r="V6" s="379"/>
      <c r="W6" s="380"/>
    </row>
    <row r="7" spans="2:23" ht="35.25" customHeight="1">
      <c r="B7" s="46" t="s">
        <v>90</v>
      </c>
      <c r="C7" s="378"/>
      <c r="D7" s="379"/>
      <c r="E7" s="379"/>
      <c r="F7" s="379"/>
      <c r="G7" s="379"/>
      <c r="H7" s="379"/>
      <c r="I7" s="379"/>
      <c r="J7" s="379"/>
      <c r="K7" s="379"/>
      <c r="L7" s="379"/>
      <c r="M7" s="379"/>
      <c r="N7" s="379"/>
      <c r="O7" s="379"/>
      <c r="P7" s="379"/>
      <c r="Q7" s="379"/>
      <c r="R7" s="379"/>
      <c r="S7" s="379"/>
      <c r="T7" s="379"/>
      <c r="U7" s="379"/>
      <c r="V7" s="379"/>
      <c r="W7" s="380"/>
    </row>
    <row r="8" spans="2:23" ht="35.25" customHeight="1">
      <c r="B8" s="203" t="s">
        <v>368</v>
      </c>
      <c r="C8" s="378"/>
      <c r="D8" s="379"/>
      <c r="E8" s="379"/>
      <c r="F8" s="379"/>
      <c r="G8" s="379"/>
      <c r="H8" s="379"/>
      <c r="I8" s="379"/>
      <c r="J8" s="379"/>
      <c r="K8" s="379"/>
      <c r="L8" s="379"/>
      <c r="M8" s="379"/>
      <c r="N8" s="379"/>
      <c r="O8" s="379"/>
      <c r="P8" s="379"/>
      <c r="Q8" s="379"/>
      <c r="R8" s="379"/>
      <c r="S8" s="379"/>
      <c r="T8" s="379"/>
      <c r="U8" s="379"/>
      <c r="V8" s="379"/>
      <c r="W8" s="380"/>
    </row>
    <row r="9" spans="2:23" ht="35.25" customHeight="1">
      <c r="B9" s="47" t="s">
        <v>91</v>
      </c>
      <c r="C9" s="204" t="s">
        <v>322</v>
      </c>
      <c r="D9" s="48"/>
      <c r="E9" s="48" t="s">
        <v>92</v>
      </c>
      <c r="F9" s="48"/>
      <c r="G9" s="48" t="s">
        <v>93</v>
      </c>
      <c r="H9" s="48"/>
      <c r="I9" s="48" t="s">
        <v>94</v>
      </c>
      <c r="J9" s="48"/>
      <c r="K9" s="48" t="s">
        <v>92</v>
      </c>
      <c r="L9" s="48"/>
      <c r="M9" s="48" t="s">
        <v>93</v>
      </c>
      <c r="N9" s="48"/>
      <c r="O9" s="48" t="s">
        <v>95</v>
      </c>
      <c r="P9" s="49"/>
      <c r="Q9" s="370" t="s">
        <v>96</v>
      </c>
      <c r="R9" s="370"/>
      <c r="S9" s="370"/>
      <c r="T9" s="370"/>
      <c r="U9" s="370"/>
      <c r="V9" s="370"/>
      <c r="W9" s="371"/>
    </row>
    <row r="10" spans="2:23" ht="35.25" customHeight="1">
      <c r="B10" s="206" t="s">
        <v>323</v>
      </c>
      <c r="C10" s="205" t="s">
        <v>322</v>
      </c>
      <c r="D10" s="50"/>
      <c r="E10" s="51" t="s">
        <v>92</v>
      </c>
      <c r="F10" s="50"/>
      <c r="G10" s="51" t="s">
        <v>93</v>
      </c>
      <c r="H10" s="50"/>
      <c r="I10" s="52" t="s">
        <v>97</v>
      </c>
      <c r="J10" s="372"/>
      <c r="K10" s="372"/>
      <c r="L10" s="372"/>
      <c r="M10" s="372"/>
      <c r="N10" s="372"/>
      <c r="O10" s="372"/>
      <c r="P10" s="372"/>
      <c r="Q10" s="372"/>
      <c r="R10" s="372"/>
      <c r="S10" s="372"/>
      <c r="T10" s="372"/>
      <c r="U10" s="372"/>
      <c r="V10" s="372"/>
      <c r="W10" s="373"/>
    </row>
    <row r="11" spans="2:23" ht="35.25" customHeight="1">
      <c r="B11" s="53" t="s">
        <v>98</v>
      </c>
      <c r="C11" s="374" t="s">
        <v>99</v>
      </c>
      <c r="D11" s="375"/>
      <c r="E11" s="55" t="s">
        <v>100</v>
      </c>
      <c r="F11" s="300" t="s">
        <v>101</v>
      </c>
      <c r="G11" s="300"/>
      <c r="H11" s="376"/>
      <c r="I11" s="376"/>
      <c r="J11" s="376"/>
      <c r="K11" s="376"/>
      <c r="L11" s="376"/>
      <c r="M11" s="376"/>
      <c r="N11" s="376"/>
      <c r="O11" s="376"/>
      <c r="P11" s="376"/>
      <c r="Q11" s="376"/>
      <c r="R11" s="376"/>
      <c r="S11" s="376"/>
      <c r="T11" s="376"/>
      <c r="U11" s="376"/>
      <c r="V11" s="376"/>
      <c r="W11" s="377"/>
    </row>
    <row r="12" spans="2:23" ht="35.25" customHeight="1">
      <c r="B12" s="208" t="s">
        <v>326</v>
      </c>
      <c r="C12" s="205" t="s">
        <v>322</v>
      </c>
      <c r="D12" s="50"/>
      <c r="E12" s="51" t="s">
        <v>92</v>
      </c>
      <c r="F12" s="50"/>
      <c r="G12" s="51" t="s">
        <v>93</v>
      </c>
      <c r="H12" s="50"/>
      <c r="I12" s="52" t="s">
        <v>97</v>
      </c>
      <c r="J12" s="361" t="s">
        <v>102</v>
      </c>
      <c r="K12" s="362"/>
      <c r="L12" s="362"/>
      <c r="M12" s="362"/>
      <c r="N12" s="362"/>
      <c r="O12" s="362"/>
      <c r="P12" s="362"/>
      <c r="Q12" s="362"/>
      <c r="R12" s="362"/>
      <c r="S12" s="362"/>
      <c r="T12" s="362"/>
      <c r="U12" s="362"/>
      <c r="V12" s="362"/>
      <c r="W12" s="363"/>
    </row>
    <row r="13" spans="2:23" ht="35.25" customHeight="1">
      <c r="B13" s="209" t="s">
        <v>325</v>
      </c>
      <c r="C13" s="207" t="s">
        <v>322</v>
      </c>
      <c r="D13" s="57"/>
      <c r="E13" s="58" t="s">
        <v>92</v>
      </c>
      <c r="F13" s="57"/>
      <c r="G13" s="58" t="s">
        <v>93</v>
      </c>
      <c r="H13" s="57"/>
      <c r="I13" s="59" t="s">
        <v>97</v>
      </c>
      <c r="J13" s="364" t="s">
        <v>324</v>
      </c>
      <c r="K13" s="365"/>
      <c r="L13" s="365"/>
      <c r="M13" s="365"/>
      <c r="N13" s="365"/>
      <c r="O13" s="365"/>
      <c r="P13" s="365"/>
      <c r="Q13" s="365"/>
      <c r="R13" s="365"/>
      <c r="S13" s="365"/>
      <c r="T13" s="365"/>
      <c r="U13" s="365"/>
      <c r="V13" s="365"/>
      <c r="W13" s="366"/>
    </row>
    <row r="14" spans="2:23" ht="35.25" customHeight="1">
      <c r="B14" s="60" t="s">
        <v>103</v>
      </c>
      <c r="C14" s="367"/>
      <c r="D14" s="368"/>
      <c r="E14" s="368"/>
      <c r="F14" s="368"/>
      <c r="G14" s="368"/>
      <c r="H14" s="368"/>
      <c r="I14" s="368"/>
      <c r="J14" s="368"/>
      <c r="K14" s="368"/>
      <c r="L14" s="368"/>
      <c r="M14" s="368"/>
      <c r="N14" s="368"/>
      <c r="O14" s="368"/>
      <c r="P14" s="368"/>
      <c r="Q14" s="368"/>
      <c r="R14" s="368"/>
      <c r="S14" s="369"/>
      <c r="T14" s="287"/>
      <c r="U14" s="288"/>
      <c r="V14" s="288"/>
      <c r="W14" s="61" t="s">
        <v>104</v>
      </c>
    </row>
    <row r="15" spans="2:23" ht="35.25" customHeight="1">
      <c r="B15" s="210" t="s">
        <v>327</v>
      </c>
      <c r="C15" s="352"/>
      <c r="D15" s="353"/>
      <c r="E15" s="353"/>
      <c r="F15" s="353"/>
      <c r="G15" s="353"/>
      <c r="H15" s="353"/>
      <c r="I15" s="353"/>
      <c r="J15" s="353"/>
      <c r="K15" s="353"/>
      <c r="L15" s="353"/>
      <c r="M15" s="353"/>
      <c r="N15" s="353"/>
      <c r="O15" s="353"/>
      <c r="P15" s="353"/>
      <c r="Q15" s="353"/>
      <c r="R15" s="353"/>
      <c r="S15" s="354"/>
      <c r="T15" s="355"/>
      <c r="U15" s="311"/>
      <c r="V15" s="311"/>
      <c r="W15" s="63" t="s">
        <v>104</v>
      </c>
    </row>
    <row r="16" spans="2:23" ht="35.25" customHeight="1">
      <c r="B16" s="64" t="s">
        <v>105</v>
      </c>
      <c r="C16" s="356" t="s">
        <v>106</v>
      </c>
      <c r="D16" s="357"/>
      <c r="E16" s="357"/>
      <c r="F16" s="357"/>
      <c r="G16" s="357"/>
      <c r="H16" s="357"/>
      <c r="I16" s="357"/>
      <c r="J16" s="357"/>
      <c r="K16" s="357"/>
      <c r="L16" s="357"/>
      <c r="M16" s="357"/>
      <c r="N16" s="357"/>
      <c r="O16" s="357"/>
      <c r="P16" s="357"/>
      <c r="Q16" s="357"/>
      <c r="R16" s="357"/>
      <c r="S16" s="358"/>
      <c r="T16" s="359"/>
      <c r="U16" s="360"/>
      <c r="V16" s="360"/>
      <c r="W16" s="65" t="s">
        <v>107</v>
      </c>
    </row>
    <row r="17" spans="2:23" ht="20.25" customHeight="1">
      <c r="B17" s="320" t="s">
        <v>108</v>
      </c>
      <c r="C17" s="323" t="s">
        <v>99</v>
      </c>
      <c r="D17" s="324"/>
      <c r="E17" s="323" t="s">
        <v>109</v>
      </c>
      <c r="F17" s="349" t="s">
        <v>110</v>
      </c>
      <c r="G17" s="349"/>
      <c r="H17" s="349"/>
      <c r="I17" s="349"/>
      <c r="J17" s="349"/>
      <c r="K17" s="349"/>
      <c r="L17" s="349"/>
      <c r="M17" s="349"/>
      <c r="N17" s="349"/>
      <c r="O17" s="66" t="s">
        <v>99</v>
      </c>
      <c r="P17" s="343" t="s">
        <v>111</v>
      </c>
      <c r="Q17" s="344"/>
      <c r="R17" s="344"/>
      <c r="S17" s="345"/>
      <c r="T17" s="346" t="s">
        <v>112</v>
      </c>
      <c r="U17" s="347"/>
      <c r="V17" s="347"/>
      <c r="W17" s="67"/>
    </row>
    <row r="18" spans="2:23" ht="20.25" customHeight="1">
      <c r="B18" s="321"/>
      <c r="C18" s="325"/>
      <c r="D18" s="326"/>
      <c r="E18" s="348"/>
      <c r="F18" s="350"/>
      <c r="G18" s="350"/>
      <c r="H18" s="350"/>
      <c r="I18" s="350"/>
      <c r="J18" s="350"/>
      <c r="K18" s="350"/>
      <c r="L18" s="350"/>
      <c r="M18" s="350"/>
      <c r="N18" s="350"/>
      <c r="O18" s="54" t="s">
        <v>101</v>
      </c>
      <c r="P18" s="338" t="s">
        <v>113</v>
      </c>
      <c r="Q18" s="339"/>
      <c r="R18" s="339"/>
      <c r="S18" s="340"/>
      <c r="T18" s="341"/>
      <c r="U18" s="342"/>
      <c r="V18" s="342"/>
      <c r="W18" s="65" t="s">
        <v>104</v>
      </c>
    </row>
    <row r="19" spans="2:23" ht="20.25" customHeight="1">
      <c r="B19" s="322"/>
      <c r="C19" s="302" t="s">
        <v>101</v>
      </c>
      <c r="D19" s="351"/>
      <c r="E19" s="70"/>
      <c r="F19" s="71"/>
      <c r="G19" s="71"/>
      <c r="H19" s="71"/>
      <c r="I19" s="71"/>
      <c r="J19" s="71"/>
      <c r="K19" s="71"/>
      <c r="L19" s="71"/>
      <c r="M19" s="71"/>
      <c r="N19" s="71"/>
      <c r="O19" s="71"/>
      <c r="P19" s="344" t="s">
        <v>111</v>
      </c>
      <c r="Q19" s="344"/>
      <c r="R19" s="344"/>
      <c r="S19" s="345"/>
      <c r="T19" s="346" t="s">
        <v>112</v>
      </c>
      <c r="U19" s="347"/>
      <c r="V19" s="347"/>
      <c r="W19" s="72"/>
    </row>
    <row r="20" spans="2:23" ht="21" customHeight="1">
      <c r="B20" s="332" t="s">
        <v>114</v>
      </c>
      <c r="C20" s="334"/>
      <c r="D20" s="334"/>
      <c r="E20" s="334"/>
      <c r="F20" s="334"/>
      <c r="G20" s="334"/>
      <c r="H20" s="334"/>
      <c r="I20" s="334"/>
      <c r="J20" s="334"/>
      <c r="K20" s="334"/>
      <c r="L20" s="334"/>
      <c r="M20" s="334"/>
      <c r="N20" s="335"/>
      <c r="O20" s="73" t="s">
        <v>99</v>
      </c>
      <c r="P20" s="338" t="s">
        <v>115</v>
      </c>
      <c r="Q20" s="339"/>
      <c r="R20" s="339"/>
      <c r="S20" s="340"/>
      <c r="T20" s="341">
        <v>0</v>
      </c>
      <c r="U20" s="342"/>
      <c r="V20" s="342"/>
      <c r="W20" s="65" t="s">
        <v>104</v>
      </c>
    </row>
    <row r="21" spans="2:23" ht="21" customHeight="1">
      <c r="B21" s="333"/>
      <c r="C21" s="336"/>
      <c r="D21" s="336"/>
      <c r="E21" s="336"/>
      <c r="F21" s="336"/>
      <c r="G21" s="336"/>
      <c r="H21" s="336"/>
      <c r="I21" s="336"/>
      <c r="J21" s="336"/>
      <c r="K21" s="336"/>
      <c r="L21" s="336"/>
      <c r="M21" s="336"/>
      <c r="N21" s="337"/>
      <c r="O21" s="68" t="s">
        <v>101</v>
      </c>
      <c r="P21" s="343" t="s">
        <v>111</v>
      </c>
      <c r="Q21" s="344"/>
      <c r="R21" s="344"/>
      <c r="S21" s="345"/>
      <c r="T21" s="346" t="s">
        <v>112</v>
      </c>
      <c r="U21" s="347"/>
      <c r="V21" s="347"/>
      <c r="W21" s="74"/>
    </row>
    <row r="22" spans="2:23" ht="35.25" customHeight="1">
      <c r="B22" s="209" t="s">
        <v>361</v>
      </c>
      <c r="C22" s="327" t="s">
        <v>116</v>
      </c>
      <c r="D22" s="328"/>
      <c r="E22" s="328"/>
      <c r="F22" s="328"/>
      <c r="G22" s="328"/>
      <c r="H22" s="328"/>
      <c r="I22" s="328"/>
      <c r="J22" s="328"/>
      <c r="K22" s="328"/>
      <c r="L22" s="328"/>
      <c r="M22" s="328"/>
      <c r="N22" s="328"/>
      <c r="O22" s="328"/>
      <c r="P22" s="328"/>
      <c r="Q22" s="328"/>
      <c r="R22" s="328"/>
      <c r="S22" s="329"/>
      <c r="T22" s="330"/>
      <c r="U22" s="331"/>
      <c r="V22" s="331"/>
      <c r="W22" s="75" t="s">
        <v>104</v>
      </c>
    </row>
    <row r="23" spans="2:23" ht="35.25" customHeight="1">
      <c r="B23" s="76"/>
      <c r="C23" s="293" t="s">
        <v>117</v>
      </c>
      <c r="D23" s="294"/>
      <c r="E23" s="294"/>
      <c r="F23" s="294"/>
      <c r="G23" s="294"/>
      <c r="H23" s="294"/>
      <c r="I23" s="294"/>
      <c r="J23" s="294"/>
      <c r="K23" s="294"/>
      <c r="L23" s="294"/>
      <c r="M23" s="294"/>
      <c r="N23" s="294"/>
      <c r="O23" s="294"/>
      <c r="P23" s="294"/>
      <c r="Q23" s="294"/>
      <c r="R23" s="294"/>
      <c r="S23" s="317"/>
      <c r="T23" s="318" t="s">
        <v>118</v>
      </c>
      <c r="U23" s="318"/>
      <c r="V23" s="318"/>
      <c r="W23" s="319"/>
    </row>
    <row r="24" spans="2:23" ht="35.25" customHeight="1">
      <c r="B24" s="76"/>
      <c r="C24" s="315" t="s">
        <v>119</v>
      </c>
      <c r="D24" s="316"/>
      <c r="E24" s="316"/>
      <c r="F24" s="316"/>
      <c r="G24" s="316"/>
      <c r="H24" s="77" t="s">
        <v>120</v>
      </c>
      <c r="I24" s="303"/>
      <c r="J24" s="303"/>
      <c r="K24" s="303"/>
      <c r="L24" s="303"/>
      <c r="M24" s="303"/>
      <c r="N24" s="303"/>
      <c r="O24" s="303"/>
      <c r="P24" s="303"/>
      <c r="Q24" s="303"/>
      <c r="R24" s="303"/>
      <c r="S24" s="69" t="s">
        <v>121</v>
      </c>
      <c r="T24" s="304"/>
      <c r="U24" s="305"/>
      <c r="V24" s="305"/>
      <c r="W24" s="65" t="s">
        <v>104</v>
      </c>
    </row>
    <row r="25" spans="2:23" ht="35.25" customHeight="1">
      <c r="B25" s="314" t="s">
        <v>122</v>
      </c>
      <c r="C25" s="315" t="s">
        <v>123</v>
      </c>
      <c r="D25" s="316"/>
      <c r="E25" s="316"/>
      <c r="F25" s="316"/>
      <c r="G25" s="316"/>
      <c r="H25" s="77" t="s">
        <v>124</v>
      </c>
      <c r="I25" s="311"/>
      <c r="J25" s="311"/>
      <c r="K25" s="311"/>
      <c r="L25" s="311"/>
      <c r="M25" s="311"/>
      <c r="N25" s="311"/>
      <c r="O25" s="311"/>
      <c r="P25" s="311"/>
      <c r="Q25" s="311"/>
      <c r="R25" s="311"/>
      <c r="S25" s="69" t="s">
        <v>125</v>
      </c>
      <c r="T25" s="312"/>
      <c r="U25" s="313"/>
      <c r="V25" s="313"/>
      <c r="W25" s="65" t="s">
        <v>104</v>
      </c>
    </row>
    <row r="26" spans="2:23" ht="35.25" customHeight="1">
      <c r="B26" s="314"/>
      <c r="C26" s="302" t="s">
        <v>126</v>
      </c>
      <c r="D26" s="300"/>
      <c r="E26" s="300"/>
      <c r="F26" s="300"/>
      <c r="G26" s="300"/>
      <c r="H26" s="77" t="s">
        <v>127</v>
      </c>
      <c r="I26" s="303"/>
      <c r="J26" s="303"/>
      <c r="K26" s="303"/>
      <c r="L26" s="303"/>
      <c r="M26" s="303"/>
      <c r="N26" s="303"/>
      <c r="O26" s="303"/>
      <c r="P26" s="303"/>
      <c r="Q26" s="303"/>
      <c r="R26" s="303"/>
      <c r="S26" s="69" t="s">
        <v>128</v>
      </c>
      <c r="T26" s="304"/>
      <c r="U26" s="305"/>
      <c r="V26" s="305"/>
      <c r="W26" s="65" t="s">
        <v>104</v>
      </c>
    </row>
    <row r="27" spans="2:23" ht="35.25" customHeight="1">
      <c r="B27" s="223" t="s">
        <v>379</v>
      </c>
      <c r="C27" s="299" t="s">
        <v>381</v>
      </c>
      <c r="D27" s="300"/>
      <c r="E27" s="300"/>
      <c r="F27" s="300"/>
      <c r="G27" s="300"/>
      <c r="H27" s="77" t="s">
        <v>120</v>
      </c>
      <c r="I27" s="311"/>
      <c r="J27" s="311"/>
      <c r="K27" s="311"/>
      <c r="L27" s="311"/>
      <c r="M27" s="311"/>
      <c r="N27" s="311"/>
      <c r="O27" s="311"/>
      <c r="P27" s="311"/>
      <c r="Q27" s="311"/>
      <c r="R27" s="311"/>
      <c r="S27" s="69" t="s">
        <v>121</v>
      </c>
      <c r="T27" s="312"/>
      <c r="U27" s="313"/>
      <c r="V27" s="313"/>
      <c r="W27" s="65" t="s">
        <v>104</v>
      </c>
    </row>
    <row r="28" spans="2:23" ht="35.25" customHeight="1">
      <c r="B28" s="76"/>
      <c r="C28" s="302" t="s">
        <v>274</v>
      </c>
      <c r="D28" s="300"/>
      <c r="E28" s="300"/>
      <c r="F28" s="300"/>
      <c r="G28" s="300"/>
      <c r="H28" s="77" t="s">
        <v>120</v>
      </c>
      <c r="I28" s="311"/>
      <c r="J28" s="311"/>
      <c r="K28" s="311"/>
      <c r="L28" s="311"/>
      <c r="M28" s="311"/>
      <c r="N28" s="311"/>
      <c r="O28" s="311"/>
      <c r="P28" s="311"/>
      <c r="Q28" s="311"/>
      <c r="R28" s="311"/>
      <c r="S28" s="69" t="s">
        <v>121</v>
      </c>
      <c r="T28" s="312"/>
      <c r="U28" s="313"/>
      <c r="V28" s="313"/>
      <c r="W28" s="65" t="s">
        <v>104</v>
      </c>
    </row>
    <row r="29" spans="2:23" ht="35.25" customHeight="1">
      <c r="B29" s="76" t="s">
        <v>129</v>
      </c>
      <c r="C29" s="302"/>
      <c r="D29" s="300"/>
      <c r="E29" s="300"/>
      <c r="F29" s="300"/>
      <c r="G29" s="300"/>
      <c r="H29" s="77" t="s">
        <v>120</v>
      </c>
      <c r="I29" s="303"/>
      <c r="J29" s="303"/>
      <c r="K29" s="303"/>
      <c r="L29" s="303"/>
      <c r="M29" s="303"/>
      <c r="N29" s="303"/>
      <c r="O29" s="303"/>
      <c r="P29" s="303"/>
      <c r="Q29" s="303"/>
      <c r="R29" s="303"/>
      <c r="S29" s="69" t="s">
        <v>121</v>
      </c>
      <c r="T29" s="304"/>
      <c r="U29" s="305"/>
      <c r="V29" s="305"/>
      <c r="W29" s="65" t="s">
        <v>104</v>
      </c>
    </row>
    <row r="30" spans="2:24" ht="35.25" customHeight="1">
      <c r="B30" s="76" t="s">
        <v>129</v>
      </c>
      <c r="C30" s="302"/>
      <c r="D30" s="300"/>
      <c r="E30" s="300"/>
      <c r="F30" s="300"/>
      <c r="G30" s="300"/>
      <c r="H30" s="77" t="s">
        <v>120</v>
      </c>
      <c r="I30" s="303"/>
      <c r="J30" s="303"/>
      <c r="K30" s="303"/>
      <c r="L30" s="303"/>
      <c r="M30" s="303"/>
      <c r="N30" s="303"/>
      <c r="O30" s="303"/>
      <c r="P30" s="303"/>
      <c r="Q30" s="303"/>
      <c r="R30" s="303"/>
      <c r="S30" s="69" t="s">
        <v>121</v>
      </c>
      <c r="T30" s="304"/>
      <c r="U30" s="305"/>
      <c r="V30" s="305"/>
      <c r="W30" s="65" t="s">
        <v>104</v>
      </c>
      <c r="X30" s="103"/>
    </row>
    <row r="31" spans="2:23" ht="35.25" customHeight="1">
      <c r="B31" s="102"/>
      <c r="C31" s="306" t="s">
        <v>130</v>
      </c>
      <c r="D31" s="307"/>
      <c r="E31" s="307"/>
      <c r="F31" s="307"/>
      <c r="G31" s="307"/>
      <c r="H31" s="307"/>
      <c r="I31" s="307"/>
      <c r="J31" s="307"/>
      <c r="K31" s="307"/>
      <c r="L31" s="307"/>
      <c r="M31" s="307"/>
      <c r="N31" s="307"/>
      <c r="O31" s="307"/>
      <c r="P31" s="307"/>
      <c r="Q31" s="307"/>
      <c r="R31" s="307"/>
      <c r="S31" s="308"/>
      <c r="T31" s="309">
        <f>SUM(T24:T30)</f>
        <v>0</v>
      </c>
      <c r="U31" s="310"/>
      <c r="V31" s="310"/>
      <c r="W31" s="78" t="s">
        <v>104</v>
      </c>
    </row>
    <row r="32" spans="2:23" ht="30" customHeight="1">
      <c r="B32" s="60" t="s">
        <v>169</v>
      </c>
      <c r="C32" s="293" t="s">
        <v>132</v>
      </c>
      <c r="D32" s="294"/>
      <c r="E32" s="294"/>
      <c r="F32" s="294"/>
      <c r="G32" s="294"/>
      <c r="H32" s="294"/>
      <c r="I32" s="294"/>
      <c r="J32" s="294"/>
      <c r="K32" s="295">
        <f>T31</f>
        <v>0</v>
      </c>
      <c r="L32" s="295"/>
      <c r="M32" s="295"/>
      <c r="N32" s="295"/>
      <c r="O32" s="87" t="s">
        <v>133</v>
      </c>
      <c r="P32" s="296">
        <f>T22</f>
        <v>0</v>
      </c>
      <c r="Q32" s="296"/>
      <c r="R32" s="297" t="s">
        <v>134</v>
      </c>
      <c r="S32" s="298"/>
      <c r="T32" s="287">
        <f>ROUNDDOWN(T31-P32*1/100,0)</f>
        <v>0</v>
      </c>
      <c r="U32" s="288"/>
      <c r="V32" s="288"/>
      <c r="W32" s="101" t="s">
        <v>104</v>
      </c>
    </row>
    <row r="33" spans="2:23" s="179" customFormat="1" ht="30" customHeight="1">
      <c r="B33" s="62" t="s">
        <v>174</v>
      </c>
      <c r="C33" s="299" t="s">
        <v>328</v>
      </c>
      <c r="D33" s="300"/>
      <c r="E33" s="300"/>
      <c r="F33" s="300"/>
      <c r="G33" s="300"/>
      <c r="H33" s="300"/>
      <c r="I33" s="300"/>
      <c r="J33" s="300"/>
      <c r="K33" s="301">
        <f>T32*100/110</f>
        <v>0</v>
      </c>
      <c r="L33" s="301"/>
      <c r="M33" s="301"/>
      <c r="N33" s="301"/>
      <c r="O33" s="177"/>
      <c r="P33" s="339"/>
      <c r="Q33" s="339"/>
      <c r="R33" s="300" t="s">
        <v>168</v>
      </c>
      <c r="S33" s="389"/>
      <c r="T33" s="355">
        <f>ROUNDDOWN(K33,-4)</f>
        <v>0</v>
      </c>
      <c r="U33" s="311"/>
      <c r="V33" s="311"/>
      <c r="W33" s="65" t="s">
        <v>104</v>
      </c>
    </row>
    <row r="34" spans="2:23" s="179" customFormat="1" ht="30" customHeight="1">
      <c r="B34" s="62" t="s">
        <v>170</v>
      </c>
      <c r="C34" s="299" t="s">
        <v>329</v>
      </c>
      <c r="D34" s="300"/>
      <c r="E34" s="300"/>
      <c r="F34" s="300"/>
      <c r="G34" s="300"/>
      <c r="H34" s="300"/>
      <c r="I34" s="300"/>
      <c r="J34" s="300"/>
      <c r="K34" s="300"/>
      <c r="L34" s="300"/>
      <c r="M34" s="300"/>
      <c r="N34" s="300"/>
      <c r="O34" s="177"/>
      <c r="P34" s="339"/>
      <c r="Q34" s="339"/>
      <c r="R34" s="388"/>
      <c r="S34" s="389"/>
      <c r="T34" s="355">
        <f>T33*0.1</f>
        <v>0</v>
      </c>
      <c r="U34" s="311"/>
      <c r="V34" s="311"/>
      <c r="W34" s="65" t="s">
        <v>104</v>
      </c>
    </row>
    <row r="35" spans="2:23" s="179" customFormat="1" ht="30" customHeight="1">
      <c r="B35" s="56" t="s">
        <v>131</v>
      </c>
      <c r="C35" s="306" t="s">
        <v>171</v>
      </c>
      <c r="D35" s="307"/>
      <c r="E35" s="307"/>
      <c r="F35" s="307"/>
      <c r="G35" s="307"/>
      <c r="H35" s="307"/>
      <c r="I35" s="307"/>
      <c r="J35" s="307"/>
      <c r="K35" s="307"/>
      <c r="L35" s="307"/>
      <c r="M35" s="307"/>
      <c r="N35" s="307"/>
      <c r="O35" s="178"/>
      <c r="P35" s="390"/>
      <c r="Q35" s="390"/>
      <c r="R35" s="391"/>
      <c r="S35" s="392"/>
      <c r="T35" s="330">
        <f>SUM(T33:V34)</f>
        <v>0</v>
      </c>
      <c r="U35" s="331"/>
      <c r="V35" s="331"/>
      <c r="W35" s="78" t="s">
        <v>104</v>
      </c>
    </row>
    <row r="36" spans="2:23" ht="27.75" customHeight="1" thickBot="1">
      <c r="B36" s="79" t="s">
        <v>135</v>
      </c>
      <c r="C36" s="289" t="s">
        <v>136</v>
      </c>
      <c r="D36" s="290"/>
      <c r="E36" s="290"/>
      <c r="F36" s="290"/>
      <c r="G36" s="290"/>
      <c r="H36" s="290"/>
      <c r="I36" s="290"/>
      <c r="J36" s="290"/>
      <c r="K36" s="290"/>
      <c r="L36" s="290"/>
      <c r="M36" s="290"/>
      <c r="N36" s="290"/>
      <c r="O36" s="291" t="s">
        <v>137</v>
      </c>
      <c r="P36" s="291"/>
      <c r="Q36" s="291"/>
      <c r="R36" s="80" t="s">
        <v>172</v>
      </c>
      <c r="S36" s="292" t="s">
        <v>173</v>
      </c>
      <c r="T36" s="292"/>
      <c r="U36" s="292"/>
      <c r="V36" s="292"/>
      <c r="W36" s="81"/>
    </row>
    <row r="37" ht="35.25" customHeight="1" thickTop="1"/>
  </sheetData>
  <sheetProtection/>
  <mergeCells count="89">
    <mergeCell ref="C29:G29"/>
    <mergeCell ref="I29:R29"/>
    <mergeCell ref="T29:V29"/>
    <mergeCell ref="T35:V35"/>
    <mergeCell ref="C35:J35"/>
    <mergeCell ref="K35:N35"/>
    <mergeCell ref="P35:Q35"/>
    <mergeCell ref="R35:S35"/>
    <mergeCell ref="P33:Q33"/>
    <mergeCell ref="R33:S33"/>
    <mergeCell ref="T33:V33"/>
    <mergeCell ref="C34:J34"/>
    <mergeCell ref="K34:N34"/>
    <mergeCell ref="P34:Q34"/>
    <mergeCell ref="R34:S34"/>
    <mergeCell ref="T34:V34"/>
    <mergeCell ref="C5:W5"/>
    <mergeCell ref="C6:W6"/>
    <mergeCell ref="C7:W7"/>
    <mergeCell ref="C8:W8"/>
    <mergeCell ref="B2:W2"/>
    <mergeCell ref="B3:Q3"/>
    <mergeCell ref="T3:W3"/>
    <mergeCell ref="C4:W4"/>
    <mergeCell ref="J12:W12"/>
    <mergeCell ref="J13:W13"/>
    <mergeCell ref="C14:S14"/>
    <mergeCell ref="T14:V14"/>
    <mergeCell ref="Q9:W9"/>
    <mergeCell ref="J10:W10"/>
    <mergeCell ref="C11:D11"/>
    <mergeCell ref="F11:G11"/>
    <mergeCell ref="H11:W11"/>
    <mergeCell ref="E17:E18"/>
    <mergeCell ref="F17:N18"/>
    <mergeCell ref="C19:D19"/>
    <mergeCell ref="C15:S15"/>
    <mergeCell ref="P17:S17"/>
    <mergeCell ref="T15:V15"/>
    <mergeCell ref="C16:S16"/>
    <mergeCell ref="T16:V16"/>
    <mergeCell ref="C20:N21"/>
    <mergeCell ref="P20:S20"/>
    <mergeCell ref="T20:V20"/>
    <mergeCell ref="P21:S21"/>
    <mergeCell ref="T21:V21"/>
    <mergeCell ref="T17:V17"/>
    <mergeCell ref="P18:S18"/>
    <mergeCell ref="T18:V18"/>
    <mergeCell ref="P19:S19"/>
    <mergeCell ref="T19:V19"/>
    <mergeCell ref="C23:S23"/>
    <mergeCell ref="T23:W23"/>
    <mergeCell ref="C24:G24"/>
    <mergeCell ref="I24:R24"/>
    <mergeCell ref="T24:V24"/>
    <mergeCell ref="B17:B19"/>
    <mergeCell ref="C17:D18"/>
    <mergeCell ref="C22:S22"/>
    <mergeCell ref="T22:V22"/>
    <mergeCell ref="B20:B21"/>
    <mergeCell ref="T28:V28"/>
    <mergeCell ref="B25:B26"/>
    <mergeCell ref="C25:G25"/>
    <mergeCell ref="I25:R25"/>
    <mergeCell ref="T25:V25"/>
    <mergeCell ref="C26:G26"/>
    <mergeCell ref="I26:R26"/>
    <mergeCell ref="T26:V26"/>
    <mergeCell ref="C30:G30"/>
    <mergeCell ref="I30:R30"/>
    <mergeCell ref="T30:V30"/>
    <mergeCell ref="C31:S31"/>
    <mergeCell ref="T31:V31"/>
    <mergeCell ref="C27:G27"/>
    <mergeCell ref="I27:R27"/>
    <mergeCell ref="T27:V27"/>
    <mergeCell ref="C28:G28"/>
    <mergeCell ref="I28:R28"/>
    <mergeCell ref="T32:V32"/>
    <mergeCell ref="C36:N36"/>
    <mergeCell ref="O36:Q36"/>
    <mergeCell ref="S36:V36"/>
    <mergeCell ref="C32:J32"/>
    <mergeCell ref="K32:N32"/>
    <mergeCell ref="P32:Q32"/>
    <mergeCell ref="R32:S32"/>
    <mergeCell ref="C33:J33"/>
    <mergeCell ref="K33:N33"/>
  </mergeCells>
  <printOptions/>
  <pageMargins left="0.7874015748031497" right="0.5905511811023623" top="0.3937007874015748" bottom="0.3937007874015748" header="0.5118110236220472" footer="0.5118110236220472"/>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　土木部</dc:creator>
  <cp:keywords/>
  <dc:description/>
  <cp:lastModifiedBy>山岸　和真</cp:lastModifiedBy>
  <cp:lastPrinted>2022-08-18T07:58:36Z</cp:lastPrinted>
  <dcterms:created xsi:type="dcterms:W3CDTF">2008-07-17T05:50:51Z</dcterms:created>
  <dcterms:modified xsi:type="dcterms:W3CDTF">2022-08-18T08:24:47Z</dcterms:modified>
  <cp:category/>
  <cp:version/>
  <cp:contentType/>
  <cp:contentStatus/>
</cp:coreProperties>
</file>