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00132450\Desktop\"/>
    </mc:Choice>
  </mc:AlternateContent>
  <xr:revisionPtr revIDLastSave="0" documentId="13_ncr:1_{011CE0D9-88AC-4D67-B151-F3FBDC41B657}" xr6:coauthVersionLast="47" xr6:coauthVersionMax="47" xr10:uidLastSave="{00000000-0000-0000-0000-000000000000}"/>
  <bookViews>
    <workbookView xWindow="-120" yWindow="-120" windowWidth="29040" windowHeight="15840" tabRatio="724" xr2:uid="{00000000-000D-0000-FFFF-FFFF00000000}"/>
  </bookViews>
  <sheets>
    <sheet name="条件入力表" sheetId="34" r:id="rId1"/>
    <sheet name="総括内訳表" sheetId="1" r:id="rId2"/>
    <sheet name="直接事業費　内訳" sheetId="35" r:id="rId3"/>
    <sheet name="№1-1（伐倒）" sheetId="27" r:id="rId4"/>
    <sheet name="№1-2（枝払）" sheetId="38" r:id="rId5"/>
    <sheet name="№1-3（玉切）" sheetId="32" r:id="rId6"/>
    <sheet name="№1-4（片付け）" sheetId="33" r:id="rId7"/>
    <sheet name="№1-5（その他作業）" sheetId="37" r:id="rId8"/>
    <sheet name="作業工程表" sheetId="36" r:id="rId9"/>
  </sheets>
  <definedNames>
    <definedName name="_xlnm.Print_Area" localSheetId="7">'№1-5（その他作業）'!$A$1:$H$18</definedName>
    <definedName name="_xlnm.Print_Area" localSheetId="0">条件入力表!$A$1:$F$22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 i="1" l="1"/>
  <c r="G3" i="37"/>
  <c r="G3" i="33"/>
  <c r="G3" i="32"/>
  <c r="G3" i="38"/>
  <c r="G3" i="27"/>
  <c r="D3" i="35"/>
  <c r="C9" i="33"/>
  <c r="E7" i="33"/>
  <c r="E8" i="33"/>
  <c r="E7" i="32"/>
  <c r="E8" i="32"/>
  <c r="E7" i="38"/>
  <c r="E8" i="38"/>
  <c r="E7" i="27"/>
  <c r="E8" i="27"/>
  <c r="F18" i="37"/>
  <c r="C10" i="35" s="1"/>
  <c r="G7" i="33"/>
  <c r="G8" i="33"/>
  <c r="C9" i="38"/>
  <c r="C9" i="32"/>
  <c r="G7" i="32"/>
  <c r="G8" i="32"/>
  <c r="G7" i="38"/>
  <c r="G8" i="38"/>
  <c r="C9" i="27"/>
  <c r="F8" i="37"/>
  <c r="H8" i="37"/>
  <c r="F7" i="37"/>
  <c r="F6" i="37"/>
  <c r="G7" i="27"/>
  <c r="G8" i="27"/>
  <c r="C7" i="37"/>
  <c r="C6" i="37"/>
  <c r="AE42" i="36" l="1"/>
  <c r="AD42" i="36"/>
  <c r="AC42" i="36"/>
  <c r="X42" i="36"/>
  <c r="W42" i="36"/>
  <c r="V42" i="36"/>
  <c r="AE41" i="36"/>
  <c r="AD41" i="36"/>
  <c r="AC41" i="36"/>
  <c r="X41" i="36"/>
  <c r="W41" i="36"/>
  <c r="V41" i="36"/>
  <c r="F14" i="34"/>
  <c r="C15" i="34"/>
  <c r="F13" i="34"/>
  <c r="F15" i="34" l="1"/>
  <c r="F16" i="34" s="1"/>
  <c r="G5" i="27"/>
  <c r="G5" i="33"/>
  <c r="G5" i="32"/>
  <c r="G5" i="38"/>
  <c r="C8" i="38" s="1"/>
  <c r="C7" i="32" l="1"/>
  <c r="F7" i="32" s="1"/>
  <c r="C8" i="32"/>
  <c r="F8" i="32" s="1"/>
  <c r="C7" i="27"/>
  <c r="F7" i="27" s="1"/>
  <c r="C8" i="27"/>
  <c r="F8" i="27" s="1"/>
  <c r="C7" i="38"/>
  <c r="F8" i="38"/>
  <c r="C7" i="33"/>
  <c r="C8" i="33"/>
  <c r="F8" i="33" s="1"/>
  <c r="H9" i="27" l="1"/>
  <c r="F9" i="27" s="1"/>
  <c r="F14" i="27" s="1"/>
  <c r="H9" i="32"/>
  <c r="F7" i="33"/>
  <c r="F7" i="38"/>
  <c r="H9" i="38" l="1"/>
  <c r="F9" i="38" s="1"/>
  <c r="F14" i="38" s="1"/>
  <c r="C7" i="35" s="1"/>
  <c r="H9" i="33"/>
  <c r="F9" i="33" s="1"/>
  <c r="F14" i="33" s="1"/>
  <c r="C9" i="35" s="1"/>
  <c r="F9" i="32"/>
  <c r="F14" i="32" s="1"/>
  <c r="C8" i="35" s="1"/>
  <c r="C6" i="35"/>
  <c r="C16" i="35" l="1"/>
  <c r="C17" i="35" s="1"/>
  <c r="G4" i="1" l="1"/>
  <c r="I5" i="1" s="1"/>
  <c r="F5" i="1" l="1"/>
  <c r="G5" i="1" l="1"/>
  <c r="I6" i="1" l="1"/>
  <c r="G6" i="1" l="1"/>
  <c r="I7" i="1" s="1"/>
  <c r="F7" i="1" l="1"/>
  <c r="G7" i="1" l="1"/>
  <c r="G8" i="1" s="1"/>
  <c r="G9" i="1" s="1"/>
  <c r="I11" i="1" s="1"/>
  <c r="G11" i="1" s="1"/>
  <c r="G13" i="1" s="1"/>
  <c r="F20" i="3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石原　拓弥</author>
  </authors>
  <commentList>
    <comment ref="E12" authorId="0" shapeId="0" xr:uid="{7331EC43-FA86-4B4D-A69C-4A8033007416}">
      <text>
        <r>
          <rPr>
            <sz val="9"/>
            <color theme="1"/>
            <rFont val="ＭＳ 明朝"/>
            <family val="1"/>
            <charset val="128"/>
          </rPr>
          <t>国家公務員の寒冷地手当に関する法律及び寒冷地手当支給規則に規定される寒冷地手当を支給する地域</t>
        </r>
      </text>
    </comment>
  </commentList>
</comments>
</file>

<file path=xl/sharedStrings.xml><?xml version="1.0" encoding="utf-8"?>
<sst xmlns="http://schemas.openxmlformats.org/spreadsheetml/2006/main" count="473" uniqueCount="182">
  <si>
    <t>直接事業費</t>
    <rPh sb="0" eb="2">
      <t>チョクセツ</t>
    </rPh>
    <rPh sb="2" eb="5">
      <t>ジギョウヒ</t>
    </rPh>
    <phoneticPr fontId="1"/>
  </si>
  <si>
    <t>名　称</t>
    <rPh sb="0" eb="1">
      <t>ナ</t>
    </rPh>
    <rPh sb="2" eb="3">
      <t>ショウ</t>
    </rPh>
    <phoneticPr fontId="1"/>
  </si>
  <si>
    <t>区　分</t>
    <rPh sb="0" eb="1">
      <t>ク</t>
    </rPh>
    <rPh sb="2" eb="3">
      <t>フン</t>
    </rPh>
    <phoneticPr fontId="1"/>
  </si>
  <si>
    <t>数量</t>
    <rPh sb="0" eb="2">
      <t>スウリョウ</t>
    </rPh>
    <phoneticPr fontId="1"/>
  </si>
  <si>
    <t>単位</t>
    <rPh sb="0" eb="2">
      <t>タンイ</t>
    </rPh>
    <phoneticPr fontId="1"/>
  </si>
  <si>
    <t>単価</t>
    <rPh sb="0" eb="2">
      <t>タンカ</t>
    </rPh>
    <phoneticPr fontId="1"/>
  </si>
  <si>
    <t>金額</t>
    <rPh sb="0" eb="2">
      <t>キンガク</t>
    </rPh>
    <phoneticPr fontId="1"/>
  </si>
  <si>
    <t>共通仮設費</t>
    <rPh sb="0" eb="2">
      <t>キョウツウ</t>
    </rPh>
    <rPh sb="2" eb="4">
      <t>カセツ</t>
    </rPh>
    <rPh sb="4" eb="5">
      <t>ヒ</t>
    </rPh>
    <phoneticPr fontId="1"/>
  </si>
  <si>
    <t>式</t>
    <rPh sb="0" eb="1">
      <t>シキ</t>
    </rPh>
    <phoneticPr fontId="1"/>
  </si>
  <si>
    <t>事業費　計</t>
    <rPh sb="0" eb="3">
      <t>ジギョウヒ</t>
    </rPh>
    <rPh sb="4" eb="5">
      <t>ケイ</t>
    </rPh>
    <phoneticPr fontId="1"/>
  </si>
  <si>
    <t>消費税相当額</t>
    <rPh sb="0" eb="3">
      <t>ショウヒゼイ</t>
    </rPh>
    <rPh sb="3" eb="5">
      <t>ソウトウ</t>
    </rPh>
    <rPh sb="5" eb="6">
      <t>ガク</t>
    </rPh>
    <phoneticPr fontId="1"/>
  </si>
  <si>
    <t>合　　計</t>
    <rPh sb="0" eb="1">
      <t>ゴウ</t>
    </rPh>
    <rPh sb="3" eb="4">
      <t>ケイ</t>
    </rPh>
    <phoneticPr fontId="1"/>
  </si>
  <si>
    <t>工　　種</t>
    <rPh sb="0" eb="1">
      <t>コウ</t>
    </rPh>
    <rPh sb="3" eb="4">
      <t>シュ</t>
    </rPh>
    <phoneticPr fontId="1"/>
  </si>
  <si>
    <t>備　考</t>
    <rPh sb="0" eb="1">
      <t>ソナエ</t>
    </rPh>
    <rPh sb="2" eb="3">
      <t>コウ</t>
    </rPh>
    <phoneticPr fontId="1"/>
  </si>
  <si>
    <t>対象額</t>
    <rPh sb="0" eb="2">
      <t>タイショウ</t>
    </rPh>
    <rPh sb="2" eb="3">
      <t>ガク</t>
    </rPh>
    <phoneticPr fontId="1"/>
  </si>
  <si>
    <t>名称：</t>
    <rPh sb="0" eb="2">
      <t>メイショウ</t>
    </rPh>
    <phoneticPr fontId="1"/>
  </si>
  <si>
    <t>工種：</t>
    <rPh sb="0" eb="1">
      <t>コウ</t>
    </rPh>
    <rPh sb="1" eb="2">
      <t>シュ</t>
    </rPh>
    <phoneticPr fontId="1"/>
  </si>
  <si>
    <t>形状・寸法</t>
    <rPh sb="0" eb="2">
      <t>ケイジョウ</t>
    </rPh>
    <rPh sb="3" eb="5">
      <t>スンポウ</t>
    </rPh>
    <phoneticPr fontId="1"/>
  </si>
  <si>
    <t>伐倒</t>
    <rPh sb="0" eb="2">
      <t>バットウ</t>
    </rPh>
    <phoneticPr fontId="1"/>
  </si>
  <si>
    <t>特殊作業員</t>
    <rPh sb="0" eb="2">
      <t>トクシュ</t>
    </rPh>
    <rPh sb="2" eb="5">
      <t>サギョウイン</t>
    </rPh>
    <phoneticPr fontId="1"/>
  </si>
  <si>
    <t>普通作業員</t>
    <rPh sb="0" eb="2">
      <t>フツウ</t>
    </rPh>
    <rPh sb="2" eb="5">
      <t>サギョウイン</t>
    </rPh>
    <phoneticPr fontId="1"/>
  </si>
  <si>
    <t>諸雑費</t>
    <rPh sb="0" eb="1">
      <t>ショ</t>
    </rPh>
    <rPh sb="1" eb="3">
      <t>ザッピ</t>
    </rPh>
    <phoneticPr fontId="1"/>
  </si>
  <si>
    <t>人</t>
    <rPh sb="0" eb="1">
      <t>ニン</t>
    </rPh>
    <phoneticPr fontId="1"/>
  </si>
  <si>
    <t>％</t>
    <phoneticPr fontId="1"/>
  </si>
  <si>
    <t>計</t>
    <rPh sb="0" eb="1">
      <t>ケイ</t>
    </rPh>
    <phoneticPr fontId="1"/>
  </si>
  <si>
    <t>人/100本</t>
    <rPh sb="0" eb="1">
      <t>ニン</t>
    </rPh>
    <rPh sb="5" eb="6">
      <t>ホン</t>
    </rPh>
    <phoneticPr fontId="1"/>
  </si>
  <si>
    <t>立木本数密度（本/ha）</t>
    <rPh sb="0" eb="2">
      <t>リュウボク</t>
    </rPh>
    <rPh sb="2" eb="4">
      <t>ホンスウ</t>
    </rPh>
    <rPh sb="4" eb="6">
      <t>ミツド</t>
    </rPh>
    <rPh sb="7" eb="8">
      <t>ホン</t>
    </rPh>
    <phoneticPr fontId="1"/>
  </si>
  <si>
    <t>haあたり伐採本数（本/ha）</t>
    <rPh sb="5" eb="7">
      <t>バッサイ</t>
    </rPh>
    <rPh sb="7" eb="9">
      <t>ホンスウ</t>
    </rPh>
    <rPh sb="10" eb="11">
      <t>ホン</t>
    </rPh>
    <phoneticPr fontId="1"/>
  </si>
  <si>
    <t>１　現場名</t>
    <rPh sb="2" eb="4">
      <t>ゲンバ</t>
    </rPh>
    <rPh sb="4" eb="5">
      <t>メイ</t>
    </rPh>
    <phoneticPr fontId="1"/>
  </si>
  <si>
    <t>２　事業内容</t>
    <rPh sb="2" eb="4">
      <t>ジギョウ</t>
    </rPh>
    <rPh sb="4" eb="6">
      <t>ナイヨウ</t>
    </rPh>
    <phoneticPr fontId="1"/>
  </si>
  <si>
    <t>間伐方法</t>
    <rPh sb="0" eb="2">
      <t>カンバツ</t>
    </rPh>
    <rPh sb="2" eb="4">
      <t>ホウホウ</t>
    </rPh>
    <phoneticPr fontId="1"/>
  </si>
  <si>
    <t>数　量</t>
    <rPh sb="0" eb="1">
      <t>スウ</t>
    </rPh>
    <rPh sb="2" eb="3">
      <t>リョウ</t>
    </rPh>
    <phoneticPr fontId="1"/>
  </si>
  <si>
    <t>金　額</t>
    <rPh sb="0" eb="1">
      <t>キン</t>
    </rPh>
    <rPh sb="2" eb="3">
      <t>ガク</t>
    </rPh>
    <phoneticPr fontId="1"/>
  </si>
  <si>
    <t>（円以下切捨て）</t>
    <rPh sb="1" eb="2">
      <t>エン</t>
    </rPh>
    <rPh sb="2" eb="4">
      <t>イカ</t>
    </rPh>
    <rPh sb="4" eb="6">
      <t>キリス</t>
    </rPh>
    <phoneticPr fontId="1"/>
  </si>
  <si>
    <t>合　計</t>
    <rPh sb="0" eb="1">
      <t>ゴウ</t>
    </rPh>
    <rPh sb="2" eb="3">
      <t>ケイ</t>
    </rPh>
    <phoneticPr fontId="1"/>
  </si>
  <si>
    <t>定性</t>
    <rPh sb="0" eb="2">
      <t>テイセイ</t>
    </rPh>
    <phoneticPr fontId="1"/>
  </si>
  <si>
    <t>水色セル</t>
    <rPh sb="0" eb="2">
      <t>ミズイロ</t>
    </rPh>
    <phoneticPr fontId="1"/>
  </si>
  <si>
    <t>調査結果、根拠資料等から入力</t>
    <rPh sb="0" eb="2">
      <t>チョウサ</t>
    </rPh>
    <rPh sb="2" eb="4">
      <t>ケッカ</t>
    </rPh>
    <rPh sb="5" eb="7">
      <t>コンキョ</t>
    </rPh>
    <rPh sb="7" eb="9">
      <t>シリョウ</t>
    </rPh>
    <rPh sb="9" eb="10">
      <t>トウ</t>
    </rPh>
    <rPh sb="12" eb="14">
      <t>ニュウリョク</t>
    </rPh>
    <phoneticPr fontId="1"/>
  </si>
  <si>
    <t>黄色セル</t>
    <rPh sb="0" eb="2">
      <t>キイロ</t>
    </rPh>
    <phoneticPr fontId="1"/>
  </si>
  <si>
    <t>数式が入力されているので、編集しない</t>
    <rPh sb="0" eb="2">
      <t>スウシキ</t>
    </rPh>
    <rPh sb="3" eb="5">
      <t>ニュウリョク</t>
    </rPh>
    <rPh sb="13" eb="15">
      <t>ヘンシュウ</t>
    </rPh>
    <phoneticPr fontId="1"/>
  </si>
  <si>
    <t>スギ</t>
    <phoneticPr fontId="1"/>
  </si>
  <si>
    <t>（1,000円未満切捨）</t>
    <rPh sb="6" eb="7">
      <t>エン</t>
    </rPh>
    <rPh sb="7" eb="9">
      <t>ミマン</t>
    </rPh>
    <rPh sb="9" eb="10">
      <t>キ</t>
    </rPh>
    <rPh sb="10" eb="11">
      <t>ス</t>
    </rPh>
    <phoneticPr fontId="1"/>
  </si>
  <si>
    <t>玉切</t>
    <rPh sb="0" eb="1">
      <t>タマ</t>
    </rPh>
    <rPh sb="1" eb="2">
      <t>ギ</t>
    </rPh>
    <phoneticPr fontId="1"/>
  </si>
  <si>
    <t>枝払</t>
    <rPh sb="0" eb="1">
      <t>エダ</t>
    </rPh>
    <rPh sb="1" eb="2">
      <t>ハラ</t>
    </rPh>
    <phoneticPr fontId="1"/>
  </si>
  <si>
    <t>現場管理費</t>
    <rPh sb="0" eb="2">
      <t>ゲンバ</t>
    </rPh>
    <rPh sb="2" eb="5">
      <t>カンリヒ</t>
    </rPh>
    <phoneticPr fontId="1"/>
  </si>
  <si>
    <t>●●地区い林班１小班〇、〇、〇施業班</t>
    <rPh sb="2" eb="4">
      <t>チク</t>
    </rPh>
    <rPh sb="5" eb="6">
      <t>リン</t>
    </rPh>
    <rPh sb="6" eb="7">
      <t>ハン</t>
    </rPh>
    <rPh sb="8" eb="9">
      <t>ショウ</t>
    </rPh>
    <rPh sb="9" eb="10">
      <t>ハン</t>
    </rPh>
    <rPh sb="15" eb="17">
      <t>セギョウ</t>
    </rPh>
    <rPh sb="17" eb="18">
      <t>ハン</t>
    </rPh>
    <phoneticPr fontId="1"/>
  </si>
  <si>
    <t>カラマツ</t>
    <phoneticPr fontId="1"/>
  </si>
  <si>
    <t>集材（車両系）</t>
    <rPh sb="0" eb="2">
      <t>シュウザイ</t>
    </rPh>
    <rPh sb="3" eb="5">
      <t>シャリョウ</t>
    </rPh>
    <rPh sb="5" eb="6">
      <t>ケイ</t>
    </rPh>
    <phoneticPr fontId="1"/>
  </si>
  <si>
    <t>林齢</t>
    <rPh sb="0" eb="2">
      <t>リンレイ</t>
    </rPh>
    <phoneticPr fontId="1"/>
  </si>
  <si>
    <t>工期等</t>
    <rPh sb="0" eb="2">
      <t>コウキ</t>
    </rPh>
    <rPh sb="2" eb="3">
      <t>トウ</t>
    </rPh>
    <phoneticPr fontId="1"/>
  </si>
  <si>
    <t>自</t>
    <rPh sb="0" eb="1">
      <t>ジ</t>
    </rPh>
    <phoneticPr fontId="1"/>
  </si>
  <si>
    <t>至</t>
    <rPh sb="0" eb="1">
      <t>イタ</t>
    </rPh>
    <phoneticPr fontId="1"/>
  </si>
  <si>
    <t>積雪寒冷地</t>
    <rPh sb="0" eb="2">
      <t>セキセツ</t>
    </rPh>
    <rPh sb="2" eb="5">
      <t>カンレイチ</t>
    </rPh>
    <phoneticPr fontId="1"/>
  </si>
  <si>
    <t>４級地</t>
    <rPh sb="1" eb="2">
      <t>キュウ</t>
    </rPh>
    <rPh sb="2" eb="3">
      <t>チ</t>
    </rPh>
    <phoneticPr fontId="1"/>
  </si>
  <si>
    <t>消さないでください</t>
    <rPh sb="0" eb="1">
      <t>ケ</t>
    </rPh>
    <phoneticPr fontId="1"/>
  </si>
  <si>
    <t>本数間伐率（％）</t>
    <rPh sb="0" eb="2">
      <t>ホンスウ</t>
    </rPh>
    <rPh sb="2" eb="4">
      <t>カンバツ</t>
    </rPh>
    <rPh sb="4" eb="5">
      <t>リツ</t>
    </rPh>
    <phoneticPr fontId="1"/>
  </si>
  <si>
    <t>事業日数</t>
    <rPh sb="0" eb="2">
      <t>ジギョウ</t>
    </rPh>
    <rPh sb="2" eb="4">
      <t>ニッスウ</t>
    </rPh>
    <phoneticPr fontId="1"/>
  </si>
  <si>
    <t>造材（チェーンソー）</t>
    <rPh sb="0" eb="2">
      <t>ゾウザイ</t>
    </rPh>
    <phoneticPr fontId="1"/>
  </si>
  <si>
    <t>冬期日数</t>
    <rPh sb="0" eb="2">
      <t>トウキ</t>
    </rPh>
    <rPh sb="2" eb="4">
      <t>ニッスウ</t>
    </rPh>
    <phoneticPr fontId="1"/>
  </si>
  <si>
    <t>列状</t>
    <rPh sb="0" eb="1">
      <t>レツ</t>
    </rPh>
    <rPh sb="1" eb="2">
      <t>ジョウ</t>
    </rPh>
    <phoneticPr fontId="1"/>
  </si>
  <si>
    <t>冬期率</t>
    <rPh sb="0" eb="2">
      <t>トウキ</t>
    </rPh>
    <rPh sb="2" eb="3">
      <t>リツ</t>
    </rPh>
    <phoneticPr fontId="1"/>
  </si>
  <si>
    <t>現場管理費
補正率</t>
    <rPh sb="0" eb="2">
      <t>ゲンバ</t>
    </rPh>
    <rPh sb="2" eb="5">
      <t>カンリヒ</t>
    </rPh>
    <rPh sb="6" eb="8">
      <t>ホセイ</t>
    </rPh>
    <rPh sb="8" eb="9">
      <t>リツ</t>
    </rPh>
    <phoneticPr fontId="1"/>
  </si>
  <si>
    <t>前払金</t>
    <rPh sb="0" eb="2">
      <t>マエバラ</t>
    </rPh>
    <rPh sb="2" eb="3">
      <t>キン</t>
    </rPh>
    <phoneticPr fontId="1"/>
  </si>
  <si>
    <t>対象としない</t>
    <rPh sb="0" eb="2">
      <t>タイショウ</t>
    </rPh>
    <phoneticPr fontId="1"/>
  </si>
  <si>
    <t>１級地</t>
    <rPh sb="1" eb="2">
      <t>キュウ</t>
    </rPh>
    <rPh sb="2" eb="3">
      <t>チ</t>
    </rPh>
    <phoneticPr fontId="1"/>
  </si>
  <si>
    <r>
      <t xml:space="preserve">積算価格
</t>
    </r>
    <r>
      <rPr>
        <sz val="10"/>
        <color theme="1"/>
        <rFont val="ＭＳ ゴシック"/>
        <family val="3"/>
        <charset val="128"/>
      </rPr>
      <t>（税込）</t>
    </r>
    <rPh sb="0" eb="2">
      <t>セキサン</t>
    </rPh>
    <rPh sb="2" eb="4">
      <t>カカク</t>
    </rPh>
    <rPh sb="6" eb="8">
      <t>ゼイコ</t>
    </rPh>
    <phoneticPr fontId="1"/>
  </si>
  <si>
    <t>集材（架線系）</t>
    <rPh sb="0" eb="2">
      <t>シュウザイ</t>
    </rPh>
    <rPh sb="3" eb="5">
      <t>カセン</t>
    </rPh>
    <rPh sb="5" eb="6">
      <t>ケイ</t>
    </rPh>
    <phoneticPr fontId="1"/>
  </si>
  <si>
    <t>２級地</t>
    <rPh sb="1" eb="2">
      <t>キュウ</t>
    </rPh>
    <rPh sb="2" eb="3">
      <t>チ</t>
    </rPh>
    <phoneticPr fontId="1"/>
  </si>
  <si>
    <t>運転手（特殊）</t>
    <rPh sb="0" eb="3">
      <t>ウンテンシュ</t>
    </rPh>
    <rPh sb="4" eb="6">
      <t>トクシュ</t>
    </rPh>
    <phoneticPr fontId="1"/>
  </si>
  <si>
    <t>３級地</t>
    <rPh sb="1" eb="2">
      <t>キュウ</t>
    </rPh>
    <rPh sb="2" eb="3">
      <t>チ</t>
    </rPh>
    <phoneticPr fontId="1"/>
  </si>
  <si>
    <t>該当なし</t>
    <rPh sb="0" eb="2">
      <t>ガイトウ</t>
    </rPh>
    <phoneticPr fontId="1"/>
  </si>
  <si>
    <t>保育間伐条件</t>
    <rPh sb="0" eb="2">
      <t>ホイク</t>
    </rPh>
    <rPh sb="2" eb="4">
      <t>カンバツ</t>
    </rPh>
    <rPh sb="4" eb="6">
      <t>ジョウケン</t>
    </rPh>
    <phoneticPr fontId="1"/>
  </si>
  <si>
    <t>保育間伐事業</t>
    <rPh sb="0" eb="2">
      <t>ホイク</t>
    </rPh>
    <rPh sb="2" eb="4">
      <t>カンバツ</t>
    </rPh>
    <rPh sb="4" eb="6">
      <t>ジギョウ</t>
    </rPh>
    <phoneticPr fontId="1"/>
  </si>
  <si>
    <t>令和５年度　●●地区 保育間伐事業計画書</t>
    <rPh sb="0" eb="1">
      <t>レイ</t>
    </rPh>
    <rPh sb="1" eb="2">
      <t>ワ</t>
    </rPh>
    <rPh sb="3" eb="5">
      <t>ネンド</t>
    </rPh>
    <rPh sb="8" eb="10">
      <t>チク</t>
    </rPh>
    <rPh sb="11" eb="13">
      <t>ホイク</t>
    </rPh>
    <rPh sb="13" eb="15">
      <t>カンバツ</t>
    </rPh>
    <rPh sb="15" eb="17">
      <t>ジギョウ</t>
    </rPh>
    <rPh sb="17" eb="19">
      <t>ケイカク</t>
    </rPh>
    <rPh sb="19" eb="20">
      <t>ショ</t>
    </rPh>
    <phoneticPr fontId="1"/>
  </si>
  <si>
    <t>直接事業費×共通仮設費率</t>
    <rPh sb="0" eb="2">
      <t>チョクセツ</t>
    </rPh>
    <rPh sb="2" eb="4">
      <t>ジギョウ</t>
    </rPh>
    <rPh sb="4" eb="5">
      <t>ヒ</t>
    </rPh>
    <rPh sb="6" eb="8">
      <t>キョウツウ</t>
    </rPh>
    <rPh sb="8" eb="10">
      <t>カセツ</t>
    </rPh>
    <rPh sb="10" eb="11">
      <t>ヒ</t>
    </rPh>
    <rPh sb="11" eb="12">
      <t>リツ</t>
    </rPh>
    <phoneticPr fontId="1"/>
  </si>
  <si>
    <t>（直接事業費+共通仮設費）×現場管理費率</t>
    <rPh sb="1" eb="3">
      <t>チョクセツ</t>
    </rPh>
    <rPh sb="3" eb="6">
      <t>ジギョウヒ</t>
    </rPh>
    <rPh sb="7" eb="9">
      <t>キョウツウ</t>
    </rPh>
    <rPh sb="9" eb="11">
      <t>カセツ</t>
    </rPh>
    <rPh sb="11" eb="12">
      <t>ヒ</t>
    </rPh>
    <rPh sb="14" eb="16">
      <t>ゲンバ</t>
    </rPh>
    <rPh sb="16" eb="19">
      <t>カンリヒ</t>
    </rPh>
    <rPh sb="19" eb="20">
      <t>リツ</t>
    </rPh>
    <phoneticPr fontId="1"/>
  </si>
  <si>
    <t>（直接事業費+共通仮設費+現場管理費）×一般管理費等率</t>
    <rPh sb="3" eb="5">
      <t>ジギョウ</t>
    </rPh>
    <rPh sb="13" eb="15">
      <t>ゲンバ</t>
    </rPh>
    <rPh sb="15" eb="18">
      <t>カンリヒ</t>
    </rPh>
    <rPh sb="20" eb="22">
      <t>イッパン</t>
    </rPh>
    <rPh sb="22" eb="25">
      <t>カンリヒ</t>
    </rPh>
    <rPh sb="25" eb="26">
      <t>トウ</t>
    </rPh>
    <rPh sb="26" eb="27">
      <t>リツ</t>
    </rPh>
    <phoneticPr fontId="1"/>
  </si>
  <si>
    <t>直接事業費　内訳</t>
    <rPh sb="0" eb="2">
      <t>チョクセツ</t>
    </rPh>
    <rPh sb="2" eb="5">
      <t>ジギョウヒ</t>
    </rPh>
    <rPh sb="6" eb="8">
      <t>ウチワケ</t>
    </rPh>
    <phoneticPr fontId="1"/>
  </si>
  <si>
    <t>その他作業</t>
    <rPh sb="2" eb="3">
      <t>タ</t>
    </rPh>
    <rPh sb="3" eb="5">
      <t>サギョウ</t>
    </rPh>
    <phoneticPr fontId="1"/>
  </si>
  <si>
    <t>（1,000円未満切捨）</t>
    <phoneticPr fontId="1"/>
  </si>
  <si>
    <t>間接事業費</t>
    <rPh sb="0" eb="2">
      <t>カンセツ</t>
    </rPh>
    <rPh sb="2" eb="4">
      <t>ジギョウ</t>
    </rPh>
    <rPh sb="4" eb="5">
      <t>ヒ</t>
    </rPh>
    <phoneticPr fontId="1"/>
  </si>
  <si>
    <t>一般管理費等</t>
    <rPh sb="0" eb="2">
      <t>イッパン</t>
    </rPh>
    <rPh sb="2" eb="5">
      <t>カンリヒ</t>
    </rPh>
    <rPh sb="5" eb="6">
      <t>トウ</t>
    </rPh>
    <phoneticPr fontId="1"/>
  </si>
  <si>
    <t>率</t>
    <rPh sb="0" eb="1">
      <t>リツ</t>
    </rPh>
    <phoneticPr fontId="1"/>
  </si>
  <si>
    <t>総括内訳表</t>
    <rPh sb="0" eb="2">
      <t>ソウカツ</t>
    </rPh>
    <rPh sb="2" eb="4">
      <t>ウチワケ</t>
    </rPh>
    <rPh sb="4" eb="5">
      <t>ヒョウ</t>
    </rPh>
    <phoneticPr fontId="1"/>
  </si>
  <si>
    <t>令和５年３月</t>
    <rPh sb="0" eb="2">
      <t>レイワ</t>
    </rPh>
    <rPh sb="3" eb="4">
      <t>ネン</t>
    </rPh>
    <rPh sb="5" eb="6">
      <t>ガツ</t>
    </rPh>
    <phoneticPr fontId="1"/>
  </si>
  <si>
    <t>森林環境保全直接支援事業　特定森林再生事業　標準作業工程（林野庁整備課）</t>
    <rPh sb="0" eb="2">
      <t>シンリン</t>
    </rPh>
    <rPh sb="2" eb="4">
      <t>カンキョウ</t>
    </rPh>
    <rPh sb="4" eb="6">
      <t>ホゼン</t>
    </rPh>
    <rPh sb="6" eb="8">
      <t>チョクセツ</t>
    </rPh>
    <rPh sb="8" eb="10">
      <t>シエン</t>
    </rPh>
    <rPh sb="10" eb="12">
      <t>ジギョウ</t>
    </rPh>
    <rPh sb="13" eb="15">
      <t>トクテイ</t>
    </rPh>
    <rPh sb="15" eb="17">
      <t>シンリン</t>
    </rPh>
    <rPh sb="17" eb="19">
      <t>サイセイ</t>
    </rPh>
    <rPh sb="19" eb="21">
      <t>ジギョウ</t>
    </rPh>
    <rPh sb="22" eb="24">
      <t>ヒョウジュン</t>
    </rPh>
    <rPh sb="24" eb="26">
      <t>サギョウ</t>
    </rPh>
    <rPh sb="26" eb="28">
      <t>コウテイ</t>
    </rPh>
    <rPh sb="29" eb="32">
      <t>リンヤチョウ</t>
    </rPh>
    <rPh sb="32" eb="34">
      <t>セイビ</t>
    </rPh>
    <rPh sb="34" eb="35">
      <t>カ</t>
    </rPh>
    <phoneticPr fontId="1"/>
  </si>
  <si>
    <t>人工造林</t>
    <rPh sb="0" eb="2">
      <t>ジンコウ</t>
    </rPh>
    <rPh sb="2" eb="4">
      <t>ゾウリン</t>
    </rPh>
    <phoneticPr fontId="1"/>
  </si>
  <si>
    <t>地拵え（一貫作業システム：グラップル）</t>
    <rPh sb="0" eb="2">
      <t>ジゴシラ</t>
    </rPh>
    <rPh sb="4" eb="6">
      <t>イッカン</t>
    </rPh>
    <rPh sb="6" eb="8">
      <t>サギョウ</t>
    </rPh>
    <phoneticPr fontId="1"/>
  </si>
  <si>
    <t>植穴堀付・植付（コンテナ苗）</t>
    <rPh sb="0" eb="2">
      <t>ウエアナ</t>
    </rPh>
    <rPh sb="2" eb="3">
      <t>ホリ</t>
    </rPh>
    <rPh sb="3" eb="4">
      <t>ツ</t>
    </rPh>
    <rPh sb="5" eb="6">
      <t>ウ</t>
    </rPh>
    <rPh sb="6" eb="7">
      <t>ツ</t>
    </rPh>
    <rPh sb="12" eb="13">
      <t>ナエ</t>
    </rPh>
    <phoneticPr fontId="1"/>
  </si>
  <si>
    <t>苗木運搬（人肩運搬）</t>
    <rPh sb="0" eb="2">
      <t>ナエギ</t>
    </rPh>
    <rPh sb="2" eb="4">
      <t>ウンパン</t>
    </rPh>
    <rPh sb="5" eb="6">
      <t>ヒト</t>
    </rPh>
    <rPh sb="6" eb="7">
      <t>カタ</t>
    </rPh>
    <rPh sb="7" eb="9">
      <t>ウンパン</t>
    </rPh>
    <phoneticPr fontId="1"/>
  </si>
  <si>
    <t>（樹下植栽含む）</t>
    <rPh sb="1" eb="3">
      <t>ジュカ</t>
    </rPh>
    <rPh sb="3" eb="5">
      <t>ショクサイ</t>
    </rPh>
    <rPh sb="5" eb="6">
      <t>フク</t>
    </rPh>
    <phoneticPr fontId="1"/>
  </si>
  <si>
    <t>名称</t>
    <rPh sb="0" eb="2">
      <t>メイショウ</t>
    </rPh>
    <phoneticPr fontId="1"/>
  </si>
  <si>
    <t>人/ha</t>
    <rPh sb="0" eb="1">
      <t>ニン</t>
    </rPh>
    <phoneticPr fontId="1"/>
  </si>
  <si>
    <t>人/1,000本</t>
    <rPh sb="0" eb="1">
      <t>ニン</t>
    </rPh>
    <rPh sb="7" eb="8">
      <t>ホン</t>
    </rPh>
    <phoneticPr fontId="1"/>
  </si>
  <si>
    <t>※機械損料と燃料費は含まないため別途計上</t>
    <rPh sb="1" eb="3">
      <t>キカイ</t>
    </rPh>
    <rPh sb="3" eb="5">
      <t>ソンリョウ</t>
    </rPh>
    <rPh sb="6" eb="9">
      <t>ネンリョウヒ</t>
    </rPh>
    <rPh sb="10" eb="11">
      <t>フク</t>
    </rPh>
    <rPh sb="16" eb="18">
      <t>ベット</t>
    </rPh>
    <rPh sb="18" eb="20">
      <t>ケイジョウ</t>
    </rPh>
    <phoneticPr fontId="1"/>
  </si>
  <si>
    <t>※積卸しを含む</t>
    <rPh sb="1" eb="3">
      <t>ツミオロシ</t>
    </rPh>
    <rPh sb="5" eb="6">
      <t>フク</t>
    </rPh>
    <phoneticPr fontId="1"/>
  </si>
  <si>
    <t>※本歩掛は、全木集材（皆伐）直後の地拵えに適用</t>
    <rPh sb="1" eb="2">
      <t>ホン</t>
    </rPh>
    <rPh sb="2" eb="4">
      <t>ブガカリ</t>
    </rPh>
    <rPh sb="6" eb="7">
      <t>ゼン</t>
    </rPh>
    <rPh sb="7" eb="8">
      <t>ボク</t>
    </rPh>
    <rPh sb="8" eb="10">
      <t>シュウザイ</t>
    </rPh>
    <rPh sb="11" eb="13">
      <t>カイバツ</t>
    </rPh>
    <rPh sb="14" eb="16">
      <t>チョクゴ</t>
    </rPh>
    <rPh sb="17" eb="19">
      <t>ジゴシラ</t>
    </rPh>
    <rPh sb="21" eb="23">
      <t>テキヨウ</t>
    </rPh>
    <phoneticPr fontId="1"/>
  </si>
  <si>
    <r>
      <t>下刈り</t>
    </r>
    <r>
      <rPr>
        <sz val="9"/>
        <color theme="1"/>
        <rFont val="ＭＳ ゴシック"/>
        <family val="3"/>
        <charset val="128"/>
      </rPr>
      <t>（全刈）</t>
    </r>
    <rPh sb="0" eb="2">
      <t>シタガ</t>
    </rPh>
    <rPh sb="4" eb="5">
      <t>ゼン</t>
    </rPh>
    <rPh sb="5" eb="6">
      <t>ガ</t>
    </rPh>
    <phoneticPr fontId="1"/>
  </si>
  <si>
    <r>
      <t>下刈り</t>
    </r>
    <r>
      <rPr>
        <sz val="9"/>
        <rFont val="ＭＳ 明朝"/>
        <family val="3"/>
        <charset val="128"/>
      </rPr>
      <t>（全刈）</t>
    </r>
    <rPh sb="0" eb="2">
      <t>シタガ</t>
    </rPh>
    <rPh sb="4" eb="5">
      <t>ゼン</t>
    </rPh>
    <rPh sb="5" eb="6">
      <t>ガ</t>
    </rPh>
    <phoneticPr fontId="1"/>
  </si>
  <si>
    <r>
      <t>下刈り</t>
    </r>
    <r>
      <rPr>
        <sz val="9"/>
        <rFont val="ＭＳ 明朝"/>
        <family val="3"/>
        <charset val="128"/>
      </rPr>
      <t>（筋刈）</t>
    </r>
    <rPh sb="0" eb="2">
      <t>シタガ</t>
    </rPh>
    <rPh sb="4" eb="5">
      <t>スジ</t>
    </rPh>
    <rPh sb="5" eb="6">
      <t>ガ</t>
    </rPh>
    <phoneticPr fontId="1"/>
  </si>
  <si>
    <t>〈回数による補正〉</t>
    <rPh sb="1" eb="3">
      <t>カイスウ</t>
    </rPh>
    <rPh sb="6" eb="8">
      <t>ホセイ</t>
    </rPh>
    <phoneticPr fontId="1"/>
  </si>
  <si>
    <t>区分</t>
    <rPh sb="0" eb="2">
      <t>クブン</t>
    </rPh>
    <phoneticPr fontId="1"/>
  </si>
  <si>
    <t>年１回全刈りの場合</t>
    <rPh sb="0" eb="1">
      <t>ネン</t>
    </rPh>
    <rPh sb="2" eb="3">
      <t>カイ</t>
    </rPh>
    <rPh sb="3" eb="4">
      <t>ゼン</t>
    </rPh>
    <rPh sb="4" eb="5">
      <t>カ</t>
    </rPh>
    <rPh sb="7" eb="9">
      <t>バアイ</t>
    </rPh>
    <phoneticPr fontId="1"/>
  </si>
  <si>
    <t>年２回全刈</t>
    <rPh sb="0" eb="1">
      <t>ネン</t>
    </rPh>
    <rPh sb="2" eb="3">
      <t>カイ</t>
    </rPh>
    <rPh sb="3" eb="4">
      <t>ゼン</t>
    </rPh>
    <rPh sb="4" eb="5">
      <t>ガ</t>
    </rPh>
    <phoneticPr fontId="1"/>
  </si>
  <si>
    <t>１回目</t>
    <rPh sb="1" eb="3">
      <t>カイメ</t>
    </rPh>
    <phoneticPr fontId="1"/>
  </si>
  <si>
    <t>の場合</t>
    <phoneticPr fontId="1"/>
  </si>
  <si>
    <t>２回目</t>
    <rPh sb="1" eb="3">
      <t>カイメ</t>
    </rPh>
    <phoneticPr fontId="1"/>
  </si>
  <si>
    <t>※ 刈り払い機による振動業務の作業時間は、１人１日当たり２時間以内（振動業務の一連続作業時間ごとに設ける休止時間を除く）として計上</t>
    <phoneticPr fontId="1"/>
  </si>
  <si>
    <t>※　植栽列等に沿って刈り払いを行う「筋刈り」に適用</t>
    <phoneticPr fontId="1"/>
  </si>
  <si>
    <t>※　諸雑費は、刈り払い機の損料、燃料、替刃、目立用ヤスリ並びに下刈鎌の損料及び砥石の費用であり、労務費の合計額に上表の率を乗じた金額を計上</t>
    <phoneticPr fontId="1"/>
  </si>
  <si>
    <t>除伐</t>
    <rPh sb="0" eb="2">
      <t>ジョバツ</t>
    </rPh>
    <phoneticPr fontId="1"/>
  </si>
  <si>
    <t>侵入竹除去</t>
    <rPh sb="0" eb="2">
      <t>シンニュウ</t>
    </rPh>
    <rPh sb="2" eb="3">
      <t>タケ</t>
    </rPh>
    <rPh sb="3" eb="5">
      <t>ジョキョ</t>
    </rPh>
    <phoneticPr fontId="1"/>
  </si>
  <si>
    <t>※ 主に侵入した竹を伐倒して片付ける作業に適用。片付けは、伐倒後に、枝条・竹を集積して、固定又は整理する作業（竹の切断作業等を含む）。</t>
    <phoneticPr fontId="1"/>
  </si>
  <si>
    <t>※ 諸雑費は、チェーンソーの損料、燃料代等の費用であり、労務費の合計額に上表の率を乗じた金額を計上</t>
    <phoneticPr fontId="1"/>
  </si>
  <si>
    <t>※ 保育間伐、間伐、更新伐として主に侵入竹の除去を行う場合は、本表を準用</t>
    <phoneticPr fontId="1"/>
  </si>
  <si>
    <r>
      <t>保育間伐</t>
    </r>
    <r>
      <rPr>
        <sz val="10"/>
        <color theme="1"/>
        <rFont val="ＭＳ ゴシック"/>
        <family val="3"/>
        <charset val="128"/>
      </rPr>
      <t>（切捨間伐）</t>
    </r>
    <rPh sb="0" eb="2">
      <t>ホイク</t>
    </rPh>
    <rPh sb="2" eb="4">
      <t>カンバツ</t>
    </rPh>
    <phoneticPr fontId="1"/>
  </si>
  <si>
    <t>枝払</t>
    <rPh sb="0" eb="1">
      <t>エダ</t>
    </rPh>
    <rPh sb="1" eb="2">
      <t>バライ</t>
    </rPh>
    <phoneticPr fontId="1"/>
  </si>
  <si>
    <t>片付</t>
    <rPh sb="0" eb="2">
      <t>カタヅ</t>
    </rPh>
    <phoneticPr fontId="1"/>
  </si>
  <si>
    <t>（選木（伐倒と同時に選木を行う場合は計上不用））</t>
    <rPh sb="1" eb="2">
      <t>セン</t>
    </rPh>
    <rPh sb="2" eb="3">
      <t>ボク</t>
    </rPh>
    <rPh sb="18" eb="20">
      <t>ケイジョウ</t>
    </rPh>
    <phoneticPr fontId="1"/>
  </si>
  <si>
    <t>数量</t>
    <phoneticPr fontId="1"/>
  </si>
  <si>
    <t>数量（定性）</t>
    <rPh sb="0" eb="2">
      <t>スウリョウ</t>
    </rPh>
    <rPh sb="3" eb="5">
      <t>テイセイ</t>
    </rPh>
    <phoneticPr fontId="1"/>
  </si>
  <si>
    <t>数量（列状）</t>
    <rPh sb="0" eb="2">
      <t>スウリョウ</t>
    </rPh>
    <rPh sb="3" eb="4">
      <t>レツ</t>
    </rPh>
    <rPh sb="4" eb="5">
      <t>ジョウ</t>
    </rPh>
    <phoneticPr fontId="1"/>
  </si>
  <si>
    <t>※ チェーンソーによる振動業務の作業時間は、１人１日当たり２時間以内（振動業務の一連続作業時間ごとに設ける休止時間を除く）として計上。</t>
    <phoneticPr fontId="1"/>
  </si>
  <si>
    <t>※ 伐倒木を丸太に玉切る作業及び丸太を片付ける作業の支障とならないように枝払いする工程に適用。</t>
    <phoneticPr fontId="1"/>
  </si>
  <si>
    <t>※ 伐倒及び枝払した材を小運搬及び集積できるように、一定の長さの丸太に玉切る工程に適用。</t>
    <phoneticPr fontId="1"/>
  </si>
  <si>
    <t>※ 玉切した丸太を水平方向に並べ、転落、流出しないように集積又は固定し整理する工程（20ｍ程度の小運搬を含む。）に適用。</t>
    <phoneticPr fontId="1"/>
  </si>
  <si>
    <t>※ 諸雑費は、ナンバーテープ等の消耗品の費用であり、労務費の合計額に上表の率を乗じた金額を計上</t>
    <phoneticPr fontId="1"/>
  </si>
  <si>
    <t>※ 諸雑費は、チェーンソーの損料、燃料及びチェーンオイル等の伐倒に必要な機械器具の使用に要する費用であり、労務費の合計額に上表の率を乗じた金額を計上。</t>
    <phoneticPr fontId="1"/>
  </si>
  <si>
    <t>※ 諸雑費は、チェーンソーの損料及び燃料等の費用であり、労務費の合計額に上表の率を乗じた金額を計上</t>
    <phoneticPr fontId="1"/>
  </si>
  <si>
    <t>※ 諸雑費は、木回し（フェリングレバー）等の損料であり、労務費の合計額に上表の率を乗じた金額を計上</t>
    <phoneticPr fontId="1"/>
  </si>
  <si>
    <r>
      <t>間伐</t>
    </r>
    <r>
      <rPr>
        <sz val="11"/>
        <color theme="1"/>
        <rFont val="ＭＳ ゴシック"/>
        <family val="3"/>
        <charset val="128"/>
      </rPr>
      <t>（搬出間伐）</t>
    </r>
    <rPh sb="0" eb="2">
      <t>カンバツ</t>
    </rPh>
    <phoneticPr fontId="1"/>
  </si>
  <si>
    <t>造材（プロセッサまたはハーベスタ）</t>
    <rPh sb="0" eb="2">
      <t>ゾウザイ</t>
    </rPh>
    <phoneticPr fontId="1"/>
  </si>
  <si>
    <t>平均胸高直径</t>
    <rPh sb="0" eb="2">
      <t>ヘイキン</t>
    </rPh>
    <rPh sb="2" eb="4">
      <t>キョウコウ</t>
    </rPh>
    <rPh sb="4" eb="6">
      <t>チョッケイ</t>
    </rPh>
    <phoneticPr fontId="1"/>
  </si>
  <si>
    <t>定性・列状</t>
    <rPh sb="0" eb="2">
      <t>テイセイ</t>
    </rPh>
    <rPh sb="3" eb="4">
      <t>レツ</t>
    </rPh>
    <rPh sb="4" eb="5">
      <t>ジョウ</t>
    </rPh>
    <phoneticPr fontId="1"/>
  </si>
  <si>
    <t>22cm未満</t>
    <rPh sb="4" eb="6">
      <t>ミマン</t>
    </rPh>
    <phoneticPr fontId="1"/>
  </si>
  <si>
    <t>22cm以上
28cm未満</t>
    <rPh sb="4" eb="6">
      <t>イジョウ</t>
    </rPh>
    <rPh sb="11" eb="13">
      <t>ミマン</t>
    </rPh>
    <phoneticPr fontId="1"/>
  </si>
  <si>
    <t>28cm以上</t>
    <rPh sb="4" eb="6">
      <t>イジョウ</t>
    </rPh>
    <phoneticPr fontId="1"/>
  </si>
  <si>
    <t>0.45m3</t>
    <phoneticPr fontId="1"/>
  </si>
  <si>
    <t>0.28m3</t>
    <phoneticPr fontId="1"/>
  </si>
  <si>
    <t>人/10ｍ3</t>
    <rPh sb="0" eb="1">
      <t>ニン</t>
    </rPh>
    <phoneticPr fontId="1"/>
  </si>
  <si>
    <t>※0.45m3及び0.28m3は、ベースマシーンの規格</t>
    <rPh sb="7" eb="8">
      <t>オヨ</t>
    </rPh>
    <rPh sb="25" eb="27">
      <t>キカク</t>
    </rPh>
    <phoneticPr fontId="1"/>
  </si>
  <si>
    <t>※機械損料、燃料費を積み上げにより計上</t>
    <rPh sb="1" eb="3">
      <t>キカイ</t>
    </rPh>
    <rPh sb="3" eb="5">
      <t>ソンリョウ</t>
    </rPh>
    <rPh sb="6" eb="9">
      <t>ネンリョウヒ</t>
    </rPh>
    <rPh sb="10" eb="11">
      <t>ツ</t>
    </rPh>
    <rPh sb="12" eb="13">
      <t>ア</t>
    </rPh>
    <rPh sb="17" eb="19">
      <t>ケイジョウ</t>
    </rPh>
    <phoneticPr fontId="1"/>
  </si>
  <si>
    <t>※ 伐木し、伐倒木を地面に引き落とす工程及び伐倒木の幹が地面に着くまでの枝払いをする工程に適用</t>
    <phoneticPr fontId="1"/>
  </si>
  <si>
    <t>※ 諸雑費は、チェーンソーの損料、燃料及びチェーンオイル等の伐倒に必要な機械器具の使用に要する費用であり、労務費の合計額に上表の率を乗じた金額を計上</t>
    <phoneticPr fontId="1"/>
  </si>
  <si>
    <t>樹種補正</t>
    <rPh sb="0" eb="2">
      <t>ジュシュ</t>
    </rPh>
    <rPh sb="2" eb="4">
      <t>ホセイ</t>
    </rPh>
    <phoneticPr fontId="1"/>
  </si>
  <si>
    <t>ヒノキ</t>
  </si>
  <si>
    <t>※伐倒木を市場等に出荷するため丸太等に採材、玉切る工程に適用</t>
    <phoneticPr fontId="1"/>
  </si>
  <si>
    <t>※ 本表は、車輌系機械による集材の工程及び集造材地点までの木寄せ等の工程に適用</t>
    <phoneticPr fontId="1"/>
  </si>
  <si>
    <t>※ 本表は、主索を用いて行う架線系集材（主索を用いずに複数の作業索を用いて行う</t>
    <phoneticPr fontId="1"/>
  </si>
  <si>
    <t>※ 諸雑費は、集材に必要な機械器具の損料及び燃料の費用であり、労務費の合計額に上表の率を乗じた金額を上限として計上</t>
    <phoneticPr fontId="1"/>
  </si>
  <si>
    <t>簡易架線集材を含む）の工程及び集材地点までの木寄せ等の工程に適用</t>
    <phoneticPr fontId="1"/>
  </si>
  <si>
    <t>※ 諸雑費は、チェーンソーの損料、燃料及びチェーンオイル等の造材に必要な機械器具の使用に要する費用であり、労務費の合計額に上表の率を乗じた金額を計上
※樹種補正は、特殊作業員及び普通作業員の数値それぞれを補正する。</t>
    <rPh sb="76" eb="78">
      <t>ジュシュ</t>
    </rPh>
    <rPh sb="78" eb="80">
      <t>ホセイ</t>
    </rPh>
    <rPh sb="82" eb="84">
      <t>トクシュ</t>
    </rPh>
    <rPh sb="84" eb="87">
      <t>サギョウイン</t>
    </rPh>
    <rPh sb="87" eb="88">
      <t>オヨ</t>
    </rPh>
    <rPh sb="89" eb="91">
      <t>フツウ</t>
    </rPh>
    <rPh sb="91" eb="94">
      <t>サギョウイン</t>
    </rPh>
    <rPh sb="95" eb="97">
      <t>スウチ</t>
    </rPh>
    <rPh sb="102" eb="104">
      <t>ホセイ</t>
    </rPh>
    <phoneticPr fontId="1"/>
  </si>
  <si>
    <t>※ 諸雑費の内訳は、機械器具の損料63％及び燃料の費用14％とし、機械器具の損料の内訳は、償却費23％、維持修理費17％及び管理費23％</t>
    <phoneticPr fontId="1"/>
  </si>
  <si>
    <t>※ 諸雑費の内訳は、機械器具の損料71％及び燃料の費用9％とし、機械器具の損料の内訳は、償却費28％、維持修理費16％及び管理費27％</t>
    <phoneticPr fontId="1"/>
  </si>
  <si>
    <r>
      <t>衛生伐</t>
    </r>
    <r>
      <rPr>
        <sz val="11"/>
        <color theme="1"/>
        <rFont val="ＭＳ ゴシック"/>
        <family val="3"/>
        <charset val="128"/>
      </rPr>
      <t>（くん蒸）</t>
    </r>
    <rPh sb="0" eb="2">
      <t>エイセイ</t>
    </rPh>
    <rPh sb="2" eb="3">
      <t>バツ</t>
    </rPh>
    <rPh sb="6" eb="7">
      <t>ジョウ</t>
    </rPh>
    <phoneticPr fontId="1"/>
  </si>
  <si>
    <r>
      <t>衛生伐</t>
    </r>
    <r>
      <rPr>
        <sz val="11"/>
        <rFont val="ＭＳ ゴシック"/>
        <family val="3"/>
        <charset val="128"/>
      </rPr>
      <t>（くん蒸）</t>
    </r>
    <rPh sb="0" eb="2">
      <t>エイセイ</t>
    </rPh>
    <rPh sb="2" eb="3">
      <t>バツ</t>
    </rPh>
    <rPh sb="6" eb="7">
      <t>ジョウ</t>
    </rPh>
    <phoneticPr fontId="1"/>
  </si>
  <si>
    <t>海岸</t>
    <rPh sb="0" eb="2">
      <t>カイガン</t>
    </rPh>
    <phoneticPr fontId="1"/>
  </si>
  <si>
    <t>山地</t>
    <rPh sb="0" eb="2">
      <t>サンチ</t>
    </rPh>
    <phoneticPr fontId="1"/>
  </si>
  <si>
    <t>人/1m3</t>
    <rPh sb="0" eb="1">
      <t>ニン</t>
    </rPh>
    <phoneticPr fontId="1"/>
  </si>
  <si>
    <t>※ 対象木を伐倒し、細断した丸太・枝条等を集積して、シートで包んで薬剤によりくん蒸を行う作業に適用</t>
    <phoneticPr fontId="1"/>
  </si>
  <si>
    <t>※ 材積は、くん蒸を行う丸太・枝条等の総材積とする。</t>
    <phoneticPr fontId="1"/>
  </si>
  <si>
    <t>※ シートの除去は含まれていないので、必要な場合は、軽作業員0.10人を加算</t>
    <phoneticPr fontId="1"/>
  </si>
  <si>
    <t>荒廃竹林整備</t>
    <rPh sb="0" eb="2">
      <t>コウハイ</t>
    </rPh>
    <rPh sb="2" eb="4">
      <t>チクリン</t>
    </rPh>
    <rPh sb="4" eb="6">
      <t>セイビ</t>
    </rPh>
    <phoneticPr fontId="1"/>
  </si>
  <si>
    <t>※ 本表は、荒廃竹林において、竹をすべて伐倒し片付ける作業に適用する。片付けに</t>
    <phoneticPr fontId="1"/>
  </si>
  <si>
    <t>ついては、伐倒作業後に、枝条・竹を集積して、固定又は整理する作業（竹の切断</t>
  </si>
  <si>
    <t>作業等を含む）</t>
    <phoneticPr fontId="1"/>
  </si>
  <si>
    <t>※ 諸雑費は、チェーンソーの損料、燃料代等の費用であり、労務費の合計額に上表の</t>
    <phoneticPr fontId="1"/>
  </si>
  <si>
    <t>率を乗じた金額を計上</t>
    <phoneticPr fontId="1"/>
  </si>
  <si>
    <t>伐採区域面積（ha）</t>
    <rPh sb="0" eb="2">
      <t>バッサイ</t>
    </rPh>
    <rPh sb="2" eb="4">
      <t>クイキ</t>
    </rPh>
    <rPh sb="4" eb="6">
      <t>メンセキ</t>
    </rPh>
    <phoneticPr fontId="1"/>
  </si>
  <si>
    <t>直接費事業費№1-5</t>
    <rPh sb="0" eb="2">
      <t>チョクセツ</t>
    </rPh>
    <rPh sb="2" eb="3">
      <t>ヒ</t>
    </rPh>
    <rPh sb="3" eb="6">
      <t>ジギョウヒ</t>
    </rPh>
    <phoneticPr fontId="1"/>
  </si>
  <si>
    <t>円</t>
    <rPh sb="0" eb="1">
      <t>エン</t>
    </rPh>
    <phoneticPr fontId="1"/>
  </si>
  <si>
    <t>選木600本/ha×5ha</t>
    <rPh sb="0" eb="1">
      <t>セン</t>
    </rPh>
    <rPh sb="1" eb="2">
      <t>ボク</t>
    </rPh>
    <rPh sb="5" eb="6">
      <t>ホン</t>
    </rPh>
    <phoneticPr fontId="1"/>
  </si>
  <si>
    <t>直接費事業費№1-1</t>
    <rPh sb="0" eb="2">
      <t>チョクセツ</t>
    </rPh>
    <rPh sb="2" eb="3">
      <t>ヒ</t>
    </rPh>
    <rPh sb="3" eb="6">
      <t>ジギョウヒ</t>
    </rPh>
    <phoneticPr fontId="1"/>
  </si>
  <si>
    <t>本</t>
    <rPh sb="0" eb="1">
      <t>ホン</t>
    </rPh>
    <phoneticPr fontId="1"/>
  </si>
  <si>
    <t>直接費事業費№1-2</t>
    <rPh sb="0" eb="2">
      <t>チョクセツ</t>
    </rPh>
    <rPh sb="2" eb="3">
      <t>ヒ</t>
    </rPh>
    <rPh sb="3" eb="6">
      <t>ジギョウヒ</t>
    </rPh>
    <phoneticPr fontId="1"/>
  </si>
  <si>
    <t>直接費事業費№1-3</t>
    <rPh sb="0" eb="2">
      <t>チョクセツ</t>
    </rPh>
    <rPh sb="2" eb="3">
      <t>ヒ</t>
    </rPh>
    <rPh sb="3" eb="6">
      <t>ジギョウヒ</t>
    </rPh>
    <phoneticPr fontId="1"/>
  </si>
  <si>
    <t>伐採本数：</t>
    <rPh sb="0" eb="2">
      <t>バッサイ</t>
    </rPh>
    <rPh sb="2" eb="4">
      <t>ホンスウ</t>
    </rPh>
    <phoneticPr fontId="1"/>
  </si>
  <si>
    <t>直接費事業費№1-4</t>
    <rPh sb="0" eb="2">
      <t>チョクセツ</t>
    </rPh>
    <rPh sb="2" eb="3">
      <t>ヒ</t>
    </rPh>
    <rPh sb="3" eb="6">
      <t>ジギョウヒ</t>
    </rPh>
    <phoneticPr fontId="1"/>
  </si>
  <si>
    <t>片付け</t>
    <rPh sb="0" eb="2">
      <t>カタヅ</t>
    </rPh>
    <phoneticPr fontId="1"/>
  </si>
  <si>
    <t>枝払い</t>
    <rPh sb="0" eb="1">
      <t>エダ</t>
    </rPh>
    <rPh sb="1" eb="2">
      <t>バライ</t>
    </rPh>
    <phoneticPr fontId="1"/>
  </si>
  <si>
    <t>玉切り</t>
    <rPh sb="0" eb="1">
      <t>タマ</t>
    </rPh>
    <rPh sb="1" eb="2">
      <t>ギ</t>
    </rPh>
    <phoneticPr fontId="1"/>
  </si>
  <si>
    <t>選木</t>
    <rPh sb="0" eb="1">
      <t>セン</t>
    </rPh>
    <rPh sb="1" eb="2">
      <t>ボク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</si>
</sst>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quot;¥&quot;\-#,##0"/>
    <numFmt numFmtId="176" formatCode="#,##0&quot;年生&quot;"/>
    <numFmt numFmtId="177" formatCode="[$-411]ggge&quot;年&quot;m&quot;月&quot;d&quot;日&quot;;@"/>
    <numFmt numFmtId="178" formatCode="#,##0&quot;本/ha&quot;"/>
    <numFmt numFmtId="179" formatCode="#,##0&quot;日&quot;"/>
    <numFmt numFmtId="180" formatCode="#,##0&quot;cm&quot;"/>
    <numFmt numFmtId="181" formatCode="0.00_ "/>
    <numFmt numFmtId="182" formatCode="#,##0&quot; m3&quot;"/>
    <numFmt numFmtId="183" formatCode="0&quot;m&quot;"/>
    <numFmt numFmtId="184" formatCode="&quot;(&quot;#,##0&quot;)&quot;"/>
    <numFmt numFmtId="185" formatCode="0.0"/>
    <numFmt numFmtId="186" formatCode="#,##0.00&quot;ha&quot;"/>
  </numFmts>
  <fonts count="24" x14ac:knownFonts="1">
    <font>
      <sz val="12"/>
      <color theme="1"/>
      <name val="ＭＳ 明朝"/>
      <family val="1"/>
      <charset val="128"/>
    </font>
    <font>
      <sz val="6"/>
      <name val="ＭＳ 明朝"/>
      <family val="1"/>
      <charset val="128"/>
    </font>
    <font>
      <sz val="12"/>
      <name val="ＭＳ 明朝"/>
      <family val="1"/>
      <charset val="128"/>
    </font>
    <font>
      <sz val="12"/>
      <color theme="1"/>
      <name val="ＭＳ 明朝"/>
      <family val="1"/>
      <charset val="128"/>
    </font>
    <font>
      <sz val="9"/>
      <color theme="1"/>
      <name val="ＭＳ 明朝"/>
      <family val="1"/>
      <charset val="128"/>
    </font>
    <font>
      <sz val="10"/>
      <color theme="1"/>
      <name val="ＭＳ 明朝"/>
      <family val="1"/>
      <charset val="128"/>
    </font>
    <font>
      <sz val="12"/>
      <color theme="1"/>
      <name val="ＭＳ ゴシック"/>
      <family val="3"/>
      <charset val="128"/>
    </font>
    <font>
      <sz val="9"/>
      <color theme="1"/>
      <name val="ＭＳ ゴシック"/>
      <family val="3"/>
      <charset val="128"/>
    </font>
    <font>
      <sz val="16"/>
      <color theme="1"/>
      <name val="ＭＳ 明朝"/>
      <family val="1"/>
      <charset val="128"/>
    </font>
    <font>
      <b/>
      <sz val="18"/>
      <color theme="1"/>
      <name val="ＭＳ ゴシック"/>
      <family val="3"/>
      <charset val="128"/>
    </font>
    <font>
      <sz val="11"/>
      <color theme="1"/>
      <name val="ＭＳ ゴシック"/>
      <family val="3"/>
      <charset val="128"/>
    </font>
    <font>
      <sz val="8"/>
      <color theme="1"/>
      <name val="ＭＳ 明朝"/>
      <family val="1"/>
      <charset val="128"/>
    </font>
    <font>
      <b/>
      <sz val="12"/>
      <color theme="1"/>
      <name val="ＭＳ ゴシック"/>
      <family val="3"/>
      <charset val="128"/>
    </font>
    <font>
      <sz val="10"/>
      <color theme="1"/>
      <name val="ＭＳ ゴシック"/>
      <family val="3"/>
      <charset val="128"/>
    </font>
    <font>
      <sz val="12"/>
      <color theme="1"/>
      <name val="ＭＳ ゴシック"/>
      <family val="3"/>
    </font>
    <font>
      <u/>
      <sz val="12"/>
      <color theme="10"/>
      <name val="ＭＳ 明朝"/>
      <family val="1"/>
      <charset val="128"/>
    </font>
    <font>
      <b/>
      <u/>
      <sz val="18"/>
      <color theme="10"/>
      <name val="ＭＳ ゴシック"/>
      <family val="3"/>
      <charset val="128"/>
    </font>
    <font>
      <sz val="18"/>
      <color theme="1"/>
      <name val="ＭＳ ゴシック"/>
      <family val="3"/>
      <charset val="128"/>
    </font>
    <font>
      <sz val="10"/>
      <name val="ＭＳ 明朝"/>
      <family val="1"/>
      <charset val="128"/>
    </font>
    <font>
      <sz val="9"/>
      <name val="ＭＳ 明朝"/>
      <family val="3"/>
      <charset val="128"/>
    </font>
    <font>
      <sz val="11"/>
      <name val="ＭＳ 明朝"/>
      <family val="1"/>
      <charset val="128"/>
    </font>
    <font>
      <sz val="11"/>
      <name val="ＭＳ ゴシック"/>
      <family val="3"/>
      <charset val="128"/>
    </font>
    <font>
      <sz val="18"/>
      <color theme="1"/>
      <name val="ＭＳ ゴシック"/>
      <family val="3"/>
    </font>
    <font>
      <sz val="9"/>
      <color theme="1"/>
      <name val="ＭＳ ゴシック"/>
      <family val="3"/>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s>
  <borders count="48">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style="hair">
        <color indexed="64"/>
      </right>
      <top/>
      <bottom/>
      <diagonal/>
    </border>
    <border>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auto="1"/>
      </left>
      <right style="thin">
        <color auto="1"/>
      </right>
      <top/>
      <bottom/>
      <diagonal/>
    </border>
    <border>
      <left/>
      <right style="hair">
        <color indexed="64"/>
      </right>
      <top style="hair">
        <color indexed="64"/>
      </top>
      <bottom/>
      <diagonal/>
    </border>
    <border>
      <left style="hair">
        <color indexed="64"/>
      </left>
      <right/>
      <top/>
      <bottom/>
      <diagonal/>
    </border>
    <border>
      <left/>
      <right style="thin">
        <color indexed="64"/>
      </right>
      <top/>
      <bottom/>
      <diagonal/>
    </border>
  </borders>
  <cellStyleXfs count="3">
    <xf numFmtId="0" fontId="0" fillId="0" borderId="0">
      <alignment vertical="center"/>
    </xf>
    <xf numFmtId="38" fontId="3" fillId="0" borderId="0" applyFont="0" applyFill="0" applyBorder="0" applyAlignment="0" applyProtection="0">
      <alignment vertical="center"/>
    </xf>
    <xf numFmtId="0" fontId="15" fillId="0" borderId="0" applyNumberFormat="0" applyFill="0" applyBorder="0" applyAlignment="0" applyProtection="0">
      <alignment vertical="center"/>
    </xf>
  </cellStyleXfs>
  <cellXfs count="229">
    <xf numFmtId="0" fontId="0" fillId="0" borderId="0" xfId="0">
      <alignment vertical="center"/>
    </xf>
    <xf numFmtId="0" fontId="6" fillId="0" borderId="0" xfId="0" applyFont="1">
      <alignment vertical="center"/>
    </xf>
    <xf numFmtId="0" fontId="0" fillId="0" borderId="25" xfId="0" applyBorder="1">
      <alignment vertical="center"/>
    </xf>
    <xf numFmtId="0" fontId="2" fillId="0" borderId="25" xfId="0" applyFont="1" applyBorder="1">
      <alignment vertical="center"/>
    </xf>
    <xf numFmtId="176" fontId="6" fillId="3" borderId="32" xfId="0" applyNumberFormat="1" applyFont="1" applyFill="1" applyBorder="1" applyProtection="1">
      <alignment vertical="center"/>
      <protection locked="0"/>
    </xf>
    <xf numFmtId="177" fontId="6" fillId="3" borderId="25" xfId="0" applyNumberFormat="1" applyFont="1" applyFill="1" applyBorder="1" applyAlignment="1" applyProtection="1">
      <alignment vertical="center" shrinkToFit="1"/>
      <protection locked="0"/>
    </xf>
    <xf numFmtId="178" fontId="6" fillId="3" borderId="33" xfId="1" applyNumberFormat="1" applyFont="1" applyFill="1" applyBorder="1" applyAlignment="1" applyProtection="1">
      <alignment vertical="center"/>
      <protection locked="0"/>
    </xf>
    <xf numFmtId="0" fontId="6" fillId="3" borderId="33" xfId="0" applyFont="1" applyFill="1" applyBorder="1" applyAlignment="1" applyProtection="1">
      <alignment horizontal="right" vertical="center"/>
      <protection locked="0"/>
    </xf>
    <xf numFmtId="0" fontId="6" fillId="3" borderId="25" xfId="0" applyFont="1" applyFill="1" applyBorder="1" applyProtection="1">
      <alignment vertical="center"/>
      <protection locked="0"/>
    </xf>
    <xf numFmtId="9" fontId="6" fillId="3" borderId="33" xfId="0" applyNumberFormat="1" applyFont="1" applyFill="1" applyBorder="1" applyProtection="1">
      <alignment vertical="center"/>
      <protection locked="0"/>
    </xf>
    <xf numFmtId="38" fontId="6" fillId="3" borderId="32" xfId="1" applyFont="1" applyFill="1" applyBorder="1" applyProtection="1">
      <alignment vertical="center"/>
      <protection locked="0"/>
    </xf>
    <xf numFmtId="38" fontId="6" fillId="3" borderId="34" xfId="1" applyFont="1" applyFill="1" applyBorder="1" applyProtection="1">
      <alignment vertical="center"/>
      <protection locked="0"/>
    </xf>
    <xf numFmtId="38" fontId="3" fillId="4" borderId="25" xfId="1" applyFont="1" applyFill="1" applyBorder="1" applyProtection="1">
      <alignment vertical="center"/>
    </xf>
    <xf numFmtId="184" fontId="3" fillId="4" borderId="25" xfId="1" applyNumberFormat="1" applyFont="1" applyFill="1" applyBorder="1" applyProtection="1">
      <alignment vertical="center"/>
    </xf>
    <xf numFmtId="0" fontId="9" fillId="3" borderId="0" xfId="0" applyFont="1" applyFill="1">
      <alignment vertical="center"/>
    </xf>
    <xf numFmtId="0" fontId="16" fillId="0" borderId="0" xfId="2" applyFont="1">
      <alignment vertical="center"/>
    </xf>
    <xf numFmtId="0" fontId="15" fillId="0" borderId="0" xfId="2">
      <alignment vertical="center"/>
    </xf>
    <xf numFmtId="0" fontId="17" fillId="0" borderId="0" xfId="0" applyFont="1">
      <alignment vertical="center"/>
    </xf>
    <xf numFmtId="0" fontId="2" fillId="0" borderId="0" xfId="0" applyFont="1">
      <alignment vertical="center"/>
    </xf>
    <xf numFmtId="0" fontId="18" fillId="0" borderId="25" xfId="0" applyFont="1" applyBorder="1">
      <alignment vertical="center"/>
    </xf>
    <xf numFmtId="0" fontId="2" fillId="3" borderId="25" xfId="0" applyFont="1" applyFill="1" applyBorder="1">
      <alignment vertical="center"/>
    </xf>
    <xf numFmtId="0" fontId="0" fillId="3" borderId="25" xfId="0" applyFill="1" applyBorder="1">
      <alignment vertical="center"/>
    </xf>
    <xf numFmtId="0" fontId="18" fillId="0" borderId="0" xfId="0" applyFont="1">
      <alignment vertical="center"/>
    </xf>
    <xf numFmtId="0" fontId="2" fillId="0" borderId="19" xfId="0" applyFont="1" applyBorder="1" applyAlignment="1">
      <alignment horizontal="right" vertical="center"/>
    </xf>
    <xf numFmtId="0" fontId="2" fillId="0" borderId="12" xfId="0" applyFont="1" applyBorder="1" applyAlignment="1">
      <alignment horizontal="right" vertical="center"/>
    </xf>
    <xf numFmtId="185" fontId="2" fillId="3" borderId="25" xfId="0" applyNumberFormat="1" applyFont="1" applyFill="1" applyBorder="1">
      <alignment vertical="center"/>
    </xf>
    <xf numFmtId="2" fontId="2" fillId="3" borderId="25" xfId="0" applyNumberFormat="1" applyFont="1" applyFill="1" applyBorder="1">
      <alignment vertical="center"/>
    </xf>
    <xf numFmtId="0" fontId="2" fillId="0" borderId="39" xfId="0" applyFont="1" applyBorder="1">
      <alignment vertical="center"/>
    </xf>
    <xf numFmtId="9" fontId="2" fillId="3" borderId="25" xfId="0" applyNumberFormat="1" applyFont="1" applyFill="1" applyBorder="1">
      <alignment vertical="center"/>
    </xf>
    <xf numFmtId="0" fontId="2" fillId="0" borderId="40" xfId="0" applyFont="1" applyBorder="1">
      <alignment vertical="center"/>
    </xf>
    <xf numFmtId="0" fontId="18" fillId="0" borderId="0" xfId="0" applyFont="1" applyAlignment="1">
      <alignment vertical="top" wrapText="1"/>
    </xf>
    <xf numFmtId="0" fontId="7" fillId="0" borderId="0" xfId="0" applyFont="1">
      <alignment vertical="center"/>
    </xf>
    <xf numFmtId="0" fontId="20" fillId="0" borderId="25" xfId="0" applyFont="1" applyBorder="1" applyAlignment="1">
      <alignment vertical="center" shrinkToFit="1"/>
    </xf>
    <xf numFmtId="0" fontId="2" fillId="0" borderId="19" xfId="0" applyFont="1" applyBorder="1">
      <alignment vertical="center"/>
    </xf>
    <xf numFmtId="0" fontId="2" fillId="0" borderId="28" xfId="0" applyFont="1" applyBorder="1">
      <alignment vertical="center"/>
    </xf>
    <xf numFmtId="0" fontId="2" fillId="0" borderId="12" xfId="0" applyFont="1" applyBorder="1">
      <alignment vertical="center"/>
    </xf>
    <xf numFmtId="0" fontId="20" fillId="0" borderId="25" xfId="0" applyFont="1" applyBorder="1" applyAlignment="1">
      <alignment vertical="center" wrapText="1"/>
    </xf>
    <xf numFmtId="9" fontId="2" fillId="3" borderId="39" xfId="0" applyNumberFormat="1" applyFont="1" applyFill="1" applyBorder="1">
      <alignment vertical="center"/>
    </xf>
    <xf numFmtId="0" fontId="2" fillId="0" borderId="42" xfId="0" applyFont="1" applyBorder="1">
      <alignment vertical="center"/>
    </xf>
    <xf numFmtId="0" fontId="2" fillId="0" borderId="43" xfId="0" applyFont="1" applyBorder="1">
      <alignment vertical="center"/>
    </xf>
    <xf numFmtId="2" fontId="2" fillId="3" borderId="43" xfId="0" applyNumberFormat="1" applyFont="1" applyFill="1" applyBorder="1">
      <alignment vertical="center"/>
    </xf>
    <xf numFmtId="0" fontId="2" fillId="0" borderId="44" xfId="0" applyFont="1" applyBorder="1">
      <alignment vertical="center"/>
    </xf>
    <xf numFmtId="0" fontId="2" fillId="3" borderId="40" xfId="0" applyFont="1" applyFill="1" applyBorder="1">
      <alignment vertical="center"/>
    </xf>
    <xf numFmtId="0" fontId="22" fillId="0" borderId="0" xfId="0" applyFont="1">
      <alignment vertical="center"/>
    </xf>
    <xf numFmtId="0" fontId="23" fillId="0" borderId="0" xfId="0" applyFont="1">
      <alignment vertical="center"/>
    </xf>
    <xf numFmtId="0" fontId="2" fillId="0" borderId="35" xfId="0" applyFont="1" applyBorder="1">
      <alignment vertical="center"/>
    </xf>
    <xf numFmtId="0" fontId="2" fillId="0" borderId="37" xfId="0" applyFont="1" applyBorder="1">
      <alignment vertical="center"/>
    </xf>
    <xf numFmtId="9" fontId="2" fillId="0" borderId="0" xfId="0" applyNumberFormat="1" applyFont="1">
      <alignment vertical="center"/>
    </xf>
    <xf numFmtId="38" fontId="2" fillId="0" borderId="0" xfId="0" applyNumberFormat="1" applyFont="1">
      <alignment vertical="center"/>
    </xf>
    <xf numFmtId="2" fontId="0" fillId="3" borderId="4" xfId="0" applyNumberFormat="1" applyFill="1" applyBorder="1" applyAlignment="1" applyProtection="1">
      <alignment vertical="center" shrinkToFit="1"/>
      <protection locked="0"/>
    </xf>
    <xf numFmtId="0" fontId="0" fillId="3" borderId="4" xfId="0" applyFill="1" applyBorder="1" applyAlignment="1" applyProtection="1">
      <alignment horizontal="center" vertical="center" shrinkToFit="1"/>
      <protection locked="0"/>
    </xf>
    <xf numFmtId="38" fontId="0" fillId="3" borderId="4" xfId="1" applyFont="1" applyFill="1" applyBorder="1" applyAlignment="1" applyProtection="1">
      <alignment vertical="center" shrinkToFit="1"/>
      <protection locked="0"/>
    </xf>
    <xf numFmtId="0" fontId="0" fillId="3" borderId="8" xfId="0" applyFill="1" applyBorder="1" applyAlignment="1" applyProtection="1">
      <alignment vertical="center" shrinkToFit="1"/>
      <protection locked="0"/>
    </xf>
    <xf numFmtId="9" fontId="0" fillId="3" borderId="8" xfId="0" applyNumberFormat="1" applyFill="1" applyBorder="1" applyAlignment="1" applyProtection="1">
      <alignment vertical="center" shrinkToFit="1"/>
      <protection locked="0"/>
    </xf>
    <xf numFmtId="38" fontId="0" fillId="3" borderId="8" xfId="1" applyFont="1" applyFill="1" applyBorder="1" applyAlignment="1" applyProtection="1">
      <alignment vertical="center" shrinkToFit="1"/>
      <protection locked="0"/>
    </xf>
    <xf numFmtId="38" fontId="0" fillId="3" borderId="9" xfId="1" applyFont="1" applyFill="1" applyBorder="1" applyAlignment="1" applyProtection="1">
      <alignment vertical="center" shrinkToFit="1"/>
      <protection locked="0"/>
    </xf>
    <xf numFmtId="9" fontId="0" fillId="3" borderId="2" xfId="0" applyNumberFormat="1" applyFill="1" applyBorder="1" applyAlignment="1" applyProtection="1">
      <alignment vertical="center" shrinkToFit="1"/>
      <protection locked="0"/>
    </xf>
    <xf numFmtId="38" fontId="3" fillId="0" borderId="6" xfId="1" applyFont="1" applyBorder="1" applyProtection="1">
      <alignment vertical="center"/>
    </xf>
    <xf numFmtId="38" fontId="0" fillId="4" borderId="6" xfId="1" applyFont="1" applyFill="1" applyBorder="1" applyProtection="1">
      <alignment vertical="center"/>
    </xf>
    <xf numFmtId="2" fontId="0" fillId="3" borderId="2" xfId="0" applyNumberFormat="1" applyFill="1" applyBorder="1" applyAlignment="1" applyProtection="1">
      <alignment vertical="center" shrinkToFit="1"/>
      <protection locked="0"/>
    </xf>
    <xf numFmtId="38" fontId="0" fillId="3" borderId="2" xfId="1" applyFont="1" applyFill="1" applyBorder="1" applyAlignment="1" applyProtection="1">
      <alignment vertical="center" shrinkToFit="1"/>
      <protection locked="0"/>
    </xf>
    <xf numFmtId="0" fontId="6" fillId="0" borderId="0" xfId="0" applyFont="1" applyProtection="1">
      <alignment vertical="center"/>
    </xf>
    <xf numFmtId="0" fontId="12" fillId="0" borderId="0" xfId="0" applyFont="1" applyProtection="1">
      <alignment vertical="center"/>
    </xf>
    <xf numFmtId="0" fontId="12" fillId="0" borderId="0" xfId="0" applyFont="1" applyFill="1" applyAlignment="1" applyProtection="1">
      <alignment horizontal="left" vertical="center"/>
    </xf>
    <xf numFmtId="0" fontId="6" fillId="0" borderId="0" xfId="0" applyFont="1" applyFill="1" applyProtection="1">
      <alignment vertical="center"/>
    </xf>
    <xf numFmtId="0" fontId="6" fillId="2" borderId="25" xfId="0" applyFont="1" applyFill="1" applyBorder="1" applyAlignment="1" applyProtection="1">
      <alignment horizontal="center" vertical="center"/>
    </xf>
    <xf numFmtId="177" fontId="6" fillId="3" borderId="25" xfId="0" applyNumberFormat="1" applyFont="1" applyFill="1" applyBorder="1" applyAlignment="1" applyProtection="1">
      <alignment vertical="center" shrinkToFit="1"/>
    </xf>
    <xf numFmtId="0" fontId="6" fillId="0" borderId="0" xfId="0" applyFont="1" applyAlignment="1" applyProtection="1">
      <alignment vertical="center"/>
    </xf>
    <xf numFmtId="0" fontId="6" fillId="0" borderId="25" xfId="0" applyFont="1" applyBorder="1" applyAlignment="1" applyProtection="1">
      <alignment horizontal="center" vertical="center"/>
    </xf>
    <xf numFmtId="0" fontId="6" fillId="0" borderId="0" xfId="0" applyFont="1" applyAlignment="1" applyProtection="1">
      <alignment horizontal="center" vertical="center"/>
    </xf>
    <xf numFmtId="0" fontId="6" fillId="0" borderId="1" xfId="0" applyFont="1" applyBorder="1" applyAlignment="1" applyProtection="1">
      <alignment horizontal="left" vertical="center"/>
    </xf>
    <xf numFmtId="0" fontId="6" fillId="0" borderId="2" xfId="0" applyFont="1" applyBorder="1" applyAlignment="1" applyProtection="1">
      <alignment horizontal="left" vertical="center"/>
    </xf>
    <xf numFmtId="0" fontId="6" fillId="0" borderId="25" xfId="0" applyFont="1" applyBorder="1" applyAlignment="1" applyProtection="1">
      <alignment vertical="center" shrinkToFit="1"/>
    </xf>
    <xf numFmtId="0" fontId="6" fillId="3" borderId="25" xfId="0" applyFont="1" applyFill="1" applyBorder="1" applyAlignment="1" applyProtection="1">
      <alignment horizontal="center" vertical="center"/>
    </xf>
    <xf numFmtId="0" fontId="6" fillId="0" borderId="25" xfId="0" applyFont="1" applyBorder="1" applyProtection="1">
      <alignment vertical="center"/>
    </xf>
    <xf numFmtId="179" fontId="6" fillId="4" borderId="25" xfId="0" applyNumberFormat="1" applyFont="1" applyFill="1" applyBorder="1" applyProtection="1">
      <alignment vertical="center"/>
    </xf>
    <xf numFmtId="0" fontId="7" fillId="0" borderId="0" xfId="0" applyFont="1" applyAlignment="1" applyProtection="1">
      <alignment horizontal="left" vertical="center"/>
    </xf>
    <xf numFmtId="0" fontId="6" fillId="0" borderId="0" xfId="0" applyFont="1" applyAlignment="1" applyProtection="1">
      <alignment horizontal="left" vertical="center"/>
    </xf>
    <xf numFmtId="0" fontId="6" fillId="0" borderId="25" xfId="0" applyFont="1" applyBorder="1" applyAlignment="1" applyProtection="1">
      <alignment horizontal="left" vertical="center"/>
    </xf>
    <xf numFmtId="0" fontId="0" fillId="0" borderId="0" xfId="0" applyProtection="1">
      <alignment vertical="center"/>
    </xf>
    <xf numFmtId="0" fontId="6" fillId="4" borderId="25" xfId="0" applyFont="1" applyFill="1" applyBorder="1" applyAlignment="1" applyProtection="1">
      <alignment horizontal="center" vertical="center"/>
    </xf>
    <xf numFmtId="178" fontId="6" fillId="4" borderId="34" xfId="0" applyNumberFormat="1" applyFont="1" applyFill="1" applyBorder="1" applyProtection="1">
      <alignment vertical="center"/>
    </xf>
    <xf numFmtId="181" fontId="6" fillId="4" borderId="25" xfId="0" applyNumberFormat="1" applyFont="1" applyFill="1" applyBorder="1" applyAlignment="1" applyProtection="1">
      <alignment vertical="center" shrinkToFit="1"/>
    </xf>
    <xf numFmtId="0" fontId="0" fillId="0" borderId="0" xfId="0" applyFill="1" applyProtection="1">
      <alignment vertical="center"/>
    </xf>
    <xf numFmtId="0" fontId="7" fillId="0" borderId="25" xfId="0" applyFont="1" applyBorder="1" applyAlignment="1" applyProtection="1">
      <alignment horizontal="center" vertical="center" wrapText="1"/>
    </xf>
    <xf numFmtId="0" fontId="6" fillId="0" borderId="0" xfId="0" applyFont="1" applyFill="1" applyBorder="1" applyAlignment="1" applyProtection="1">
      <alignment vertical="center"/>
    </xf>
    <xf numFmtId="180" fontId="6" fillId="0" borderId="0" xfId="0" applyNumberFormat="1" applyFont="1" applyFill="1" applyBorder="1" applyProtection="1">
      <alignment vertical="center"/>
    </xf>
    <xf numFmtId="0" fontId="6" fillId="0" borderId="22" xfId="0" applyFont="1" applyBorder="1" applyProtection="1">
      <alignment vertical="center"/>
    </xf>
    <xf numFmtId="182" fontId="6" fillId="0" borderId="0" xfId="0" applyNumberFormat="1" applyFont="1" applyFill="1" applyBorder="1" applyProtection="1">
      <alignment vertical="center"/>
    </xf>
    <xf numFmtId="0" fontId="0" fillId="4" borderId="0" xfId="0" applyFill="1" applyProtection="1">
      <alignment vertical="center"/>
    </xf>
    <xf numFmtId="0" fontId="6" fillId="0" borderId="26" xfId="0" applyFont="1" applyBorder="1" applyProtection="1">
      <alignment vertical="center"/>
    </xf>
    <xf numFmtId="183" fontId="6" fillId="0" borderId="0" xfId="0" applyNumberFormat="1" applyFont="1" applyFill="1" applyBorder="1" applyProtection="1">
      <alignment vertical="center"/>
    </xf>
    <xf numFmtId="0" fontId="6" fillId="0" borderId="25" xfId="0" applyFont="1" applyBorder="1" applyAlignment="1" applyProtection="1">
      <alignment vertical="center" wrapText="1"/>
    </xf>
    <xf numFmtId="5" fontId="6" fillId="0" borderId="25" xfId="0" applyNumberFormat="1" applyFont="1" applyBorder="1" applyProtection="1">
      <alignment vertical="center"/>
    </xf>
    <xf numFmtId="0" fontId="14" fillId="0" borderId="0" xfId="0" applyFont="1" applyProtection="1">
      <alignment vertical="center"/>
    </xf>
    <xf numFmtId="0" fontId="14" fillId="0" borderId="0" xfId="0" applyFont="1" applyFill="1" applyProtection="1">
      <alignment vertical="center"/>
    </xf>
    <xf numFmtId="2" fontId="6" fillId="0" borderId="0" xfId="0" applyNumberFormat="1" applyFont="1" applyProtection="1">
      <alignment vertical="center"/>
    </xf>
    <xf numFmtId="0" fontId="8" fillId="0" borderId="0" xfId="0" applyFont="1" applyAlignment="1" applyProtection="1">
      <alignment horizontal="center" vertical="center"/>
    </xf>
    <xf numFmtId="0" fontId="4" fillId="0" borderId="0" xfId="0" applyFont="1" applyProtection="1">
      <alignment vertical="center"/>
    </xf>
    <xf numFmtId="0" fontId="4" fillId="0" borderId="0" xfId="0" applyFont="1" applyAlignment="1" applyProtection="1">
      <alignment vertical="center" shrinkToFit="1"/>
    </xf>
    <xf numFmtId="2" fontId="0" fillId="0" borderId="0" xfId="0" applyNumberFormat="1" applyProtection="1">
      <alignment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0" fillId="0" borderId="6" xfId="0" applyBorder="1" applyProtection="1">
      <alignment vertical="center"/>
    </xf>
    <xf numFmtId="0" fontId="0" fillId="0" borderId="11" xfId="0" applyBorder="1" applyProtection="1">
      <alignment vertical="center"/>
    </xf>
    <xf numFmtId="0" fontId="0" fillId="0" borderId="12" xfId="0" applyBorder="1" applyProtection="1">
      <alignment vertical="center"/>
    </xf>
    <xf numFmtId="0" fontId="4" fillId="4" borderId="0" xfId="0" applyFont="1" applyFill="1" applyProtection="1">
      <alignment vertical="center"/>
    </xf>
    <xf numFmtId="0" fontId="4" fillId="0" borderId="0" xfId="0" applyFont="1" applyFill="1" applyProtection="1">
      <alignment vertical="center"/>
    </xf>
    <xf numFmtId="38" fontId="4" fillId="4" borderId="16" xfId="1" applyFont="1" applyFill="1" applyBorder="1" applyAlignment="1" applyProtection="1">
      <alignment vertical="center"/>
    </xf>
    <xf numFmtId="0" fontId="4" fillId="0" borderId="16" xfId="0" applyFont="1" applyFill="1" applyBorder="1" applyAlignment="1" applyProtection="1">
      <alignment vertical="center"/>
    </xf>
    <xf numFmtId="0" fontId="0" fillId="0" borderId="3" xfId="0" applyBorder="1" applyProtection="1">
      <alignment vertical="center"/>
    </xf>
    <xf numFmtId="0" fontId="0" fillId="0" borderId="4" xfId="0" applyBorder="1" applyProtection="1">
      <alignment vertical="center"/>
    </xf>
    <xf numFmtId="38" fontId="0" fillId="4" borderId="4" xfId="1" applyFont="1" applyFill="1" applyBorder="1" applyAlignment="1" applyProtection="1">
      <alignment vertical="center" shrinkToFit="1"/>
    </xf>
    <xf numFmtId="38" fontId="3" fillId="4" borderId="4" xfId="1" applyFont="1" applyFill="1" applyBorder="1" applyProtection="1">
      <alignment vertical="center"/>
    </xf>
    <xf numFmtId="2" fontId="18" fillId="4" borderId="20" xfId="0" applyNumberFormat="1" applyFont="1" applyFill="1" applyBorder="1" applyAlignment="1" applyProtection="1">
      <alignment vertical="center" wrapText="1"/>
    </xf>
    <xf numFmtId="0" fontId="5" fillId="0" borderId="17" xfId="0" applyFont="1" applyBorder="1" applyAlignment="1" applyProtection="1">
      <alignment vertical="center"/>
    </xf>
    <xf numFmtId="0" fontId="0" fillId="0" borderId="1" xfId="0" applyBorder="1" applyProtection="1">
      <alignment vertical="center"/>
    </xf>
    <xf numFmtId="0" fontId="0" fillId="0" borderId="2" xfId="0" applyBorder="1" applyProtection="1">
      <alignment vertical="center"/>
    </xf>
    <xf numFmtId="38" fontId="0" fillId="4" borderId="15" xfId="1" applyFont="1" applyFill="1" applyBorder="1" applyAlignment="1" applyProtection="1">
      <alignment vertical="center" shrinkToFit="1"/>
    </xf>
    <xf numFmtId="2" fontId="18" fillId="4" borderId="21" xfId="0" applyNumberFormat="1" applyFont="1" applyFill="1" applyBorder="1" applyAlignment="1" applyProtection="1">
      <alignment vertical="center"/>
    </xf>
    <xf numFmtId="0" fontId="5" fillId="0" borderId="18" xfId="0" applyFont="1" applyBorder="1" applyAlignment="1" applyProtection="1">
      <alignment vertical="center"/>
    </xf>
    <xf numFmtId="0" fontId="0" fillId="0" borderId="7" xfId="0" applyBorder="1" applyProtection="1">
      <alignment vertical="center"/>
    </xf>
    <xf numFmtId="0" fontId="0" fillId="0" borderId="8" xfId="0" applyBorder="1" applyProtection="1">
      <alignment vertical="center"/>
    </xf>
    <xf numFmtId="9" fontId="0" fillId="4" borderId="2" xfId="0" applyNumberFormat="1" applyFill="1" applyBorder="1" applyAlignment="1" applyProtection="1">
      <alignment vertical="center" shrinkToFit="1"/>
    </xf>
    <xf numFmtId="0" fontId="0" fillId="0" borderId="8" xfId="0" applyBorder="1" applyAlignment="1" applyProtection="1">
      <alignment horizontal="center" vertical="center"/>
    </xf>
    <xf numFmtId="38" fontId="3" fillId="0" borderId="8" xfId="1" applyFont="1" applyBorder="1" applyProtection="1">
      <alignment vertical="center"/>
    </xf>
    <xf numFmtId="38" fontId="3" fillId="4" borderId="8" xfId="1" applyFont="1" applyFill="1" applyBorder="1" applyProtection="1">
      <alignment vertical="center"/>
    </xf>
    <xf numFmtId="0" fontId="5" fillId="0" borderId="21" xfId="0" applyFont="1" applyBorder="1" applyAlignment="1" applyProtection="1">
      <alignment horizontal="right" vertical="center"/>
    </xf>
    <xf numFmtId="38" fontId="5" fillId="4" borderId="18" xfId="0" applyNumberFormat="1" applyFont="1" applyFill="1" applyBorder="1" applyAlignment="1" applyProtection="1">
      <alignment vertical="center"/>
    </xf>
    <xf numFmtId="38" fontId="3" fillId="0" borderId="2" xfId="1" applyFont="1" applyBorder="1" applyProtection="1">
      <alignment vertical="center"/>
    </xf>
    <xf numFmtId="0" fontId="0" fillId="0" borderId="9" xfId="0" applyBorder="1" applyProtection="1">
      <alignment vertical="center"/>
    </xf>
    <xf numFmtId="0" fontId="0" fillId="0" borderId="10" xfId="0" applyBorder="1" applyProtection="1">
      <alignment vertical="center"/>
    </xf>
    <xf numFmtId="38" fontId="3" fillId="4" borderId="6" xfId="1" applyFont="1" applyFill="1" applyBorder="1" applyProtection="1">
      <alignment vertical="center"/>
    </xf>
    <xf numFmtId="2" fontId="0" fillId="4" borderId="4" xfId="0" applyNumberFormat="1" applyFill="1" applyBorder="1" applyProtection="1">
      <alignment vertical="center"/>
    </xf>
    <xf numFmtId="0" fontId="18" fillId="4" borderId="20" xfId="0" applyFont="1" applyFill="1" applyBorder="1" applyAlignment="1" applyProtection="1">
      <alignment vertical="center" wrapText="1"/>
    </xf>
    <xf numFmtId="0" fontId="18" fillId="4" borderId="21" xfId="0" applyFont="1" applyFill="1" applyBorder="1" applyAlignment="1" applyProtection="1">
      <alignment vertical="center"/>
    </xf>
    <xf numFmtId="0" fontId="0" fillId="0" borderId="4" xfId="0" applyBorder="1" applyAlignment="1" applyProtection="1">
      <alignment horizontal="center" vertical="center"/>
    </xf>
    <xf numFmtId="38" fontId="3" fillId="4" borderId="15" xfId="1" applyFont="1" applyFill="1" applyBorder="1" applyProtection="1">
      <alignment vertical="center"/>
    </xf>
    <xf numFmtId="0" fontId="0" fillId="0" borderId="2" xfId="0" applyBorder="1" applyAlignment="1" applyProtection="1">
      <alignment horizontal="center" vertical="center"/>
    </xf>
    <xf numFmtId="184" fontId="3" fillId="4" borderId="23" xfId="1" applyNumberFormat="1" applyFont="1" applyFill="1" applyBorder="1" applyProtection="1">
      <alignment vertical="center"/>
    </xf>
    <xf numFmtId="38" fontId="0" fillId="4" borderId="27" xfId="0" applyNumberFormat="1" applyFill="1" applyBorder="1" applyProtection="1">
      <alignment vertical="center"/>
    </xf>
    <xf numFmtId="0" fontId="0" fillId="0" borderId="25" xfId="0" applyBorder="1" applyAlignment="1" applyProtection="1">
      <alignment horizontal="left" vertical="center" wrapText="1"/>
    </xf>
    <xf numFmtId="0" fontId="0" fillId="0" borderId="25" xfId="0" applyBorder="1" applyAlignment="1" applyProtection="1">
      <alignment vertical="center" shrinkToFit="1"/>
    </xf>
    <xf numFmtId="0" fontId="0" fillId="0" borderId="25" xfId="0" applyBorder="1" applyProtection="1">
      <alignment vertical="center"/>
    </xf>
    <xf numFmtId="2" fontId="0" fillId="0" borderId="25" xfId="0" applyNumberFormat="1" applyBorder="1" applyProtection="1">
      <alignment vertical="center"/>
    </xf>
    <xf numFmtId="38" fontId="0" fillId="0" borderId="25" xfId="0" applyNumberFormat="1" applyBorder="1" applyProtection="1">
      <alignment vertical="center"/>
    </xf>
    <xf numFmtId="0" fontId="11" fillId="0" borderId="25" xfId="0" applyFont="1" applyBorder="1" applyAlignment="1" applyProtection="1">
      <alignment vertical="center" wrapText="1"/>
    </xf>
    <xf numFmtId="10" fontId="0" fillId="4" borderId="25" xfId="0" applyNumberFormat="1" applyFill="1" applyBorder="1" applyProtection="1">
      <alignment vertical="center"/>
    </xf>
    <xf numFmtId="0" fontId="5" fillId="0" borderId="19" xfId="0" applyFont="1" applyBorder="1" applyAlignment="1" applyProtection="1">
      <alignment horizontal="right" vertical="center"/>
    </xf>
    <xf numFmtId="38" fontId="5" fillId="4" borderId="12" xfId="0" applyNumberFormat="1" applyFont="1" applyFill="1" applyBorder="1" applyProtection="1">
      <alignment vertical="center"/>
    </xf>
    <xf numFmtId="0" fontId="11" fillId="0" borderId="25" xfId="0" applyFont="1" applyBorder="1" applyAlignment="1" applyProtection="1">
      <alignment vertical="center" wrapText="1" shrinkToFit="1"/>
    </xf>
    <xf numFmtId="10" fontId="0" fillId="0" borderId="25" xfId="0" applyNumberFormat="1" applyBorder="1" applyProtection="1">
      <alignment vertical="center"/>
    </xf>
    <xf numFmtId="38" fontId="5" fillId="0" borderId="12" xfId="0" applyNumberFormat="1" applyFont="1" applyBorder="1" applyProtection="1">
      <alignment vertical="center"/>
    </xf>
    <xf numFmtId="38" fontId="0" fillId="4" borderId="25" xfId="0" applyNumberFormat="1" applyFill="1" applyBorder="1" applyProtection="1">
      <alignment vertical="center"/>
    </xf>
    <xf numFmtId="0" fontId="0" fillId="0" borderId="19" xfId="0" applyBorder="1" applyProtection="1">
      <alignment vertical="center"/>
    </xf>
    <xf numFmtId="38" fontId="3" fillId="4" borderId="2" xfId="1" applyFont="1" applyFill="1" applyBorder="1" applyProtection="1">
      <alignment vertical="center"/>
    </xf>
    <xf numFmtId="0" fontId="0" fillId="0" borderId="2" xfId="0" applyFill="1" applyBorder="1" applyProtection="1">
      <alignment vertical="center"/>
    </xf>
    <xf numFmtId="9" fontId="0" fillId="3" borderId="25" xfId="0" applyNumberFormat="1" applyFill="1" applyBorder="1" applyProtection="1">
      <alignment vertical="center"/>
      <protection locked="0"/>
    </xf>
    <xf numFmtId="0" fontId="0" fillId="3" borderId="7" xfId="0" applyFill="1" applyBorder="1" applyAlignment="1" applyProtection="1">
      <alignment vertical="center" shrinkToFit="1"/>
      <protection locked="0"/>
    </xf>
    <xf numFmtId="0" fontId="2" fillId="3" borderId="21" xfId="0" applyFont="1" applyFill="1" applyBorder="1" applyAlignment="1" applyProtection="1">
      <alignment vertical="center" shrinkToFit="1"/>
      <protection locked="0"/>
    </xf>
    <xf numFmtId="0" fontId="0" fillId="3" borderId="18" xfId="0" applyFill="1" applyBorder="1" applyAlignment="1" applyProtection="1">
      <alignment vertical="center" shrinkToFit="1"/>
      <protection locked="0"/>
    </xf>
    <xf numFmtId="2" fontId="0" fillId="3" borderId="15" xfId="0" applyNumberFormat="1" applyFill="1" applyBorder="1" applyAlignment="1" applyProtection="1">
      <alignment vertical="center" shrinkToFit="1"/>
      <protection locked="0"/>
    </xf>
    <xf numFmtId="0" fontId="0" fillId="3" borderId="2" xfId="0" applyFill="1" applyBorder="1" applyAlignment="1" applyProtection="1">
      <alignment horizontal="center" vertical="center" shrinkToFit="1"/>
      <protection locked="0"/>
    </xf>
    <xf numFmtId="0" fontId="0" fillId="3" borderId="9" xfId="0" applyFill="1" applyBorder="1" applyAlignment="1" applyProtection="1">
      <alignment vertical="center" shrinkToFit="1"/>
      <protection locked="0"/>
    </xf>
    <xf numFmtId="0" fontId="0" fillId="3" borderId="45" xfId="0" applyFill="1" applyBorder="1" applyAlignment="1" applyProtection="1">
      <alignment horizontal="center" vertical="center" shrinkToFit="1"/>
      <protection locked="0"/>
    </xf>
    <xf numFmtId="0" fontId="0" fillId="3" borderId="21" xfId="0" applyFill="1" applyBorder="1" applyAlignment="1" applyProtection="1">
      <alignment horizontal="right" vertical="center" shrinkToFit="1"/>
      <protection locked="0"/>
    </xf>
    <xf numFmtId="38" fontId="0" fillId="3" borderId="18" xfId="0" applyNumberFormat="1" applyFill="1" applyBorder="1" applyAlignment="1" applyProtection="1">
      <alignment vertical="center" shrinkToFit="1"/>
      <protection locked="0"/>
    </xf>
    <xf numFmtId="38" fontId="0" fillId="3" borderId="45" xfId="1" applyFont="1" applyFill="1" applyBorder="1" applyAlignment="1" applyProtection="1">
      <alignment vertical="center" shrinkToFit="1"/>
      <protection locked="0"/>
    </xf>
    <xf numFmtId="0" fontId="0" fillId="3" borderId="46" xfId="0" applyFill="1" applyBorder="1" applyAlignment="1" applyProtection="1">
      <alignment horizontal="right" vertical="center" shrinkToFit="1"/>
      <protection locked="0"/>
    </xf>
    <xf numFmtId="38" fontId="0" fillId="3" borderId="47" xfId="0" applyNumberFormat="1" applyFill="1" applyBorder="1" applyAlignment="1" applyProtection="1">
      <alignment vertical="center" shrinkToFit="1"/>
      <protection locked="0"/>
    </xf>
    <xf numFmtId="0" fontId="0" fillId="3" borderId="1" xfId="0" applyFill="1" applyBorder="1" applyAlignment="1" applyProtection="1">
      <alignment vertical="center" shrinkToFit="1"/>
      <protection locked="0"/>
    </xf>
    <xf numFmtId="0" fontId="0" fillId="3" borderId="2" xfId="0" applyFill="1" applyBorder="1" applyAlignment="1" applyProtection="1">
      <alignment vertical="center" shrinkToFit="1"/>
      <protection locked="0"/>
    </xf>
    <xf numFmtId="185" fontId="2" fillId="3" borderId="21" xfId="0" applyNumberFormat="1" applyFont="1" applyFill="1" applyBorder="1" applyAlignment="1" applyProtection="1">
      <alignment vertical="center" shrinkToFit="1"/>
      <protection locked="0"/>
    </xf>
    <xf numFmtId="0" fontId="0" fillId="3" borderId="8" xfId="0" applyFill="1" applyBorder="1" applyAlignment="1" applyProtection="1">
      <alignment horizontal="center" vertical="center" shrinkToFit="1"/>
      <protection locked="0"/>
    </xf>
    <xf numFmtId="0" fontId="0" fillId="3" borderId="9" xfId="0" applyFill="1" applyBorder="1" applyAlignment="1" applyProtection="1">
      <alignment horizontal="right" vertical="center" shrinkToFit="1"/>
      <protection locked="0"/>
    </xf>
    <xf numFmtId="38" fontId="0" fillId="3" borderId="10" xfId="0" applyNumberFormat="1" applyFill="1" applyBorder="1" applyAlignment="1" applyProtection="1">
      <alignment vertical="center" shrinkToFit="1"/>
      <protection locked="0"/>
    </xf>
    <xf numFmtId="0" fontId="0" fillId="3" borderId="13" xfId="0" applyFill="1" applyBorder="1" applyAlignment="1" applyProtection="1">
      <alignment horizontal="right" vertical="center" shrinkToFit="1"/>
      <protection locked="0"/>
    </xf>
    <xf numFmtId="38" fontId="0" fillId="3" borderId="14" xfId="0" applyNumberFormat="1" applyFill="1" applyBorder="1" applyAlignment="1" applyProtection="1">
      <alignment vertical="center" shrinkToFit="1"/>
      <protection locked="0"/>
    </xf>
    <xf numFmtId="0" fontId="0" fillId="3" borderId="10" xfId="0" applyFill="1" applyBorder="1" applyAlignment="1" applyProtection="1">
      <alignment vertical="center" shrinkToFit="1"/>
      <protection locked="0"/>
    </xf>
    <xf numFmtId="0" fontId="4" fillId="3" borderId="0" xfId="0" applyFont="1" applyFill="1" applyProtection="1">
      <alignment vertical="center"/>
      <protection locked="0"/>
    </xf>
    <xf numFmtId="186" fontId="6" fillId="3" borderId="33" xfId="0" applyNumberFormat="1" applyFont="1" applyFill="1" applyBorder="1" applyProtection="1">
      <alignment vertical="center"/>
      <protection locked="0"/>
    </xf>
    <xf numFmtId="0" fontId="0" fillId="0" borderId="25" xfId="0" applyBorder="1" applyAlignment="1" applyProtection="1">
      <alignment horizontal="center" vertical="center"/>
    </xf>
    <xf numFmtId="0" fontId="7" fillId="0" borderId="24" xfId="0" applyFont="1" applyBorder="1" applyAlignment="1" applyProtection="1">
      <alignment horizontal="left" vertical="center" wrapText="1"/>
    </xf>
    <xf numFmtId="0" fontId="7" fillId="0" borderId="0" xfId="0" applyFont="1" applyAlignment="1" applyProtection="1">
      <alignment horizontal="left" vertical="center" wrapText="1"/>
    </xf>
    <xf numFmtId="0" fontId="6" fillId="0" borderId="26" xfId="0" applyFont="1" applyBorder="1" applyAlignment="1" applyProtection="1">
      <alignment horizontal="left" vertical="center"/>
    </xf>
    <xf numFmtId="0" fontId="6" fillId="0" borderId="27" xfId="0" applyFont="1" applyBorder="1" applyAlignment="1" applyProtection="1">
      <alignment horizontal="left" vertical="center"/>
    </xf>
    <xf numFmtId="0" fontId="6" fillId="0" borderId="1" xfId="0" applyFont="1" applyBorder="1" applyAlignment="1" applyProtection="1">
      <alignment horizontal="left" vertical="center"/>
    </xf>
    <xf numFmtId="0" fontId="6" fillId="0" borderId="2" xfId="0" applyFont="1" applyBorder="1" applyAlignment="1" applyProtection="1">
      <alignment horizontal="left" vertical="center"/>
    </xf>
    <xf numFmtId="0" fontId="9" fillId="3" borderId="0" xfId="0" applyFont="1" applyFill="1" applyAlignment="1" applyProtection="1">
      <alignment horizontal="center" vertical="center"/>
      <protection locked="0"/>
    </xf>
    <xf numFmtId="0" fontId="6" fillId="3" borderId="0" xfId="0" applyFont="1" applyFill="1" applyAlignment="1" applyProtection="1">
      <alignment horizontal="left" vertical="center"/>
      <protection locked="0"/>
    </xf>
    <xf numFmtId="0" fontId="6" fillId="0" borderId="22" xfId="0" applyFont="1" applyBorder="1" applyAlignment="1" applyProtection="1">
      <alignment horizontal="left" vertical="center"/>
    </xf>
    <xf numFmtId="0" fontId="6" fillId="0" borderId="23" xfId="0" applyFont="1" applyBorder="1" applyAlignment="1" applyProtection="1">
      <alignment horizontal="left" vertical="center"/>
    </xf>
    <xf numFmtId="0" fontId="8" fillId="0" borderId="0" xfId="0" applyFont="1" applyAlignment="1" applyProtection="1">
      <alignment horizontal="center" vertical="center"/>
    </xf>
    <xf numFmtId="0" fontId="0" fillId="0" borderId="25" xfId="0" applyBorder="1" applyAlignment="1" applyProtection="1">
      <alignment horizontal="center" vertical="center"/>
    </xf>
    <xf numFmtId="0" fontId="0" fillId="0" borderId="39" xfId="0" applyBorder="1" applyAlignment="1" applyProtection="1">
      <alignment horizontal="left" vertical="center"/>
    </xf>
    <xf numFmtId="0" fontId="0" fillId="0" borderId="40" xfId="0" applyBorder="1" applyAlignment="1" applyProtection="1">
      <alignment horizontal="left" vertical="center"/>
    </xf>
    <xf numFmtId="0" fontId="5" fillId="0" borderId="19" xfId="0" applyFont="1" applyBorder="1" applyAlignment="1" applyProtection="1">
      <alignment horizontal="center" vertical="center"/>
    </xf>
    <xf numFmtId="0" fontId="5" fillId="0" borderId="12" xfId="0" applyFont="1" applyBorder="1" applyAlignment="1" applyProtection="1">
      <alignment horizontal="center" vertical="center"/>
    </xf>
    <xf numFmtId="0" fontId="0" fillId="0" borderId="15" xfId="0" applyBorder="1" applyAlignment="1" applyProtection="1">
      <alignment horizontal="center" vertical="center"/>
    </xf>
    <xf numFmtId="0" fontId="0" fillId="0" borderId="31" xfId="0" applyBorder="1" applyAlignment="1" applyProtection="1">
      <alignment horizontal="center" vertical="center"/>
    </xf>
    <xf numFmtId="0" fontId="0" fillId="0" borderId="35" xfId="0" applyBorder="1" applyAlignment="1" applyProtection="1">
      <alignment horizontal="center" vertical="center"/>
    </xf>
    <xf numFmtId="0" fontId="0" fillId="0" borderId="36" xfId="0" applyBorder="1" applyAlignment="1" applyProtection="1">
      <alignment horizontal="center" vertical="center"/>
    </xf>
    <xf numFmtId="0" fontId="0" fillId="0" borderId="37" xfId="0" applyBorder="1" applyAlignment="1" applyProtection="1">
      <alignment horizontal="center" vertical="center"/>
    </xf>
    <xf numFmtId="0" fontId="0" fillId="0" borderId="38" xfId="0" applyBorder="1" applyAlignment="1" applyProtection="1">
      <alignment horizontal="center" vertical="center"/>
    </xf>
    <xf numFmtId="0" fontId="0" fillId="0" borderId="23" xfId="0" applyBorder="1" applyAlignment="1" applyProtection="1">
      <alignment horizontal="center" vertical="center"/>
    </xf>
    <xf numFmtId="0" fontId="0" fillId="0" borderId="32" xfId="0" applyBorder="1" applyAlignment="1" applyProtection="1">
      <alignment horizontal="center" vertical="center"/>
    </xf>
    <xf numFmtId="0" fontId="0" fillId="0" borderId="27" xfId="0" applyBorder="1" applyAlignment="1" applyProtection="1">
      <alignment horizontal="center" vertical="center"/>
    </xf>
    <xf numFmtId="0" fontId="0" fillId="0" borderId="34" xfId="0" applyBorder="1" applyAlignment="1" applyProtection="1">
      <alignment horizontal="center" vertical="center"/>
    </xf>
    <xf numFmtId="0" fontId="0" fillId="0" borderId="2" xfId="0" applyBorder="1" applyAlignment="1" applyProtection="1">
      <alignment horizontal="center" vertical="center"/>
    </xf>
    <xf numFmtId="0" fontId="0" fillId="0" borderId="33" xfId="0" applyBorder="1" applyAlignment="1" applyProtection="1">
      <alignment horizontal="center" vertical="center"/>
    </xf>
    <xf numFmtId="0" fontId="0" fillId="0" borderId="4" xfId="0" applyBorder="1" applyAlignment="1" applyProtection="1">
      <alignment horizontal="center" vertical="center"/>
    </xf>
    <xf numFmtId="0" fontId="0" fillId="0" borderId="30" xfId="0" applyBorder="1" applyAlignment="1" applyProtection="1">
      <alignment horizontal="center" vertical="center"/>
    </xf>
    <xf numFmtId="0" fontId="4" fillId="0" borderId="0" xfId="0" applyFont="1" applyAlignment="1" applyProtection="1">
      <alignment horizontal="left" vertical="center" wrapText="1" shrinkToFit="1"/>
    </xf>
    <xf numFmtId="0" fontId="4" fillId="0" borderId="16" xfId="0" applyFont="1" applyBorder="1" applyAlignment="1" applyProtection="1">
      <alignment horizontal="left" vertical="center" wrapText="1" shrinkToFit="1"/>
    </xf>
    <xf numFmtId="0" fontId="0" fillId="0" borderId="6" xfId="0" applyBorder="1" applyAlignment="1" applyProtection="1">
      <alignment horizontal="center" vertical="center"/>
    </xf>
    <xf numFmtId="0" fontId="0" fillId="0" borderId="29" xfId="0" applyBorder="1" applyAlignment="1" applyProtection="1">
      <alignment horizontal="center" vertical="center"/>
    </xf>
    <xf numFmtId="0" fontId="0" fillId="0" borderId="21" xfId="0" applyBorder="1" applyAlignment="1" applyProtection="1">
      <alignment horizontal="center" vertical="center"/>
    </xf>
    <xf numFmtId="0" fontId="0" fillId="0" borderId="18" xfId="0" applyBorder="1" applyAlignment="1" applyProtection="1">
      <alignment horizontal="center" vertical="center"/>
    </xf>
    <xf numFmtId="0" fontId="0" fillId="0" borderId="11" xfId="0" applyBorder="1" applyAlignment="1" applyProtection="1">
      <alignment horizontal="center" vertical="center"/>
    </xf>
    <xf numFmtId="0" fontId="0" fillId="0" borderId="12" xfId="0" applyBorder="1" applyAlignment="1" applyProtection="1">
      <alignment horizontal="center" vertical="center"/>
    </xf>
    <xf numFmtId="0" fontId="0" fillId="3" borderId="4" xfId="0" applyFill="1" applyBorder="1" applyAlignment="1" applyProtection="1">
      <alignment horizontal="center" vertical="center" shrinkToFit="1"/>
      <protection locked="0"/>
    </xf>
    <xf numFmtId="0" fontId="0" fillId="3" borderId="30" xfId="0" applyFill="1" applyBorder="1" applyAlignment="1" applyProtection="1">
      <alignment horizontal="center" vertical="center" shrinkToFit="1"/>
      <protection locked="0"/>
    </xf>
    <xf numFmtId="0" fontId="2" fillId="0" borderId="19" xfId="0" applyFont="1" applyBorder="1" applyAlignment="1">
      <alignment horizontal="center" vertical="center"/>
    </xf>
    <xf numFmtId="0" fontId="2" fillId="0" borderId="25" xfId="0" applyFont="1" applyBorder="1" applyAlignment="1">
      <alignment horizontal="center" vertical="center"/>
    </xf>
    <xf numFmtId="0" fontId="18" fillId="0" borderId="41" xfId="0" applyFont="1" applyBorder="1" applyAlignment="1">
      <alignment horizontal="left" vertical="center" wrapText="1"/>
    </xf>
    <xf numFmtId="0" fontId="18" fillId="0" borderId="0" xfId="0" applyFont="1" applyAlignment="1">
      <alignment horizontal="left" vertical="center" wrapText="1"/>
    </xf>
    <xf numFmtId="0" fontId="2" fillId="0" borderId="39" xfId="0" applyFont="1" applyBorder="1" applyAlignment="1">
      <alignment horizontal="center" vertical="center"/>
    </xf>
    <xf numFmtId="0" fontId="18" fillId="0" borderId="0" xfId="0" applyFont="1" applyAlignment="1">
      <alignment horizontal="left" vertical="top" wrapText="1"/>
    </xf>
    <xf numFmtId="0" fontId="18" fillId="0" borderId="41" xfId="0" applyFont="1" applyBorder="1" applyAlignment="1">
      <alignment horizontal="left" vertical="top"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CCFF"/>
      <color rgb="FFFFFFCC"/>
      <color rgb="FFCCFFFF"/>
      <color rgb="FFB3EBFF"/>
      <color rgb="FF53D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38100</xdr:colOff>
      <xdr:row>0</xdr:row>
      <xdr:rowOff>57151</xdr:rowOff>
    </xdr:from>
    <xdr:to>
      <xdr:col>15</xdr:col>
      <xdr:colOff>200025</xdr:colOff>
      <xdr:row>18</xdr:row>
      <xdr:rowOff>47625</xdr:rowOff>
    </xdr:to>
    <xdr:sp macro="" textlink="">
      <xdr:nvSpPr>
        <xdr:cNvPr id="2" name="吹き出し: 角を丸めた四角形 1">
          <a:extLst>
            <a:ext uri="{FF2B5EF4-FFF2-40B4-BE49-F238E27FC236}">
              <a16:creationId xmlns:a16="http://schemas.microsoft.com/office/drawing/2014/main" id="{EB840662-1E4A-4DE2-824B-6C13F47662CD}"/>
            </a:ext>
          </a:extLst>
        </xdr:cNvPr>
        <xdr:cNvSpPr/>
      </xdr:nvSpPr>
      <xdr:spPr>
        <a:xfrm>
          <a:off x="9791700" y="57151"/>
          <a:ext cx="4276725" cy="5048249"/>
        </a:xfrm>
        <a:prstGeom prst="wedgeRoundRectCallout">
          <a:avLst>
            <a:gd name="adj1" fmla="val -66040"/>
            <a:gd name="adj2" fmla="val -2284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600">
              <a:solidFill>
                <a:schemeClr val="tx1"/>
              </a:solidFill>
            </a:rPr>
            <a:t>保育間伐区域以外の区域の作業を一緒の物件として発注する場合（直径１</a:t>
          </a:r>
          <a:r>
            <a:rPr kumimoji="1" lang="en-US" altLang="ja-JP" sz="1600">
              <a:solidFill>
                <a:schemeClr val="tx1"/>
              </a:solidFill>
            </a:rPr>
            <a:t>km</a:t>
          </a:r>
          <a:r>
            <a:rPr kumimoji="1" lang="ja-JP" altLang="en-US" sz="1600">
              <a:solidFill>
                <a:schemeClr val="tx1"/>
              </a:solidFill>
            </a:rPr>
            <a:t>以内、以下イメージ）や保育間伐区域内で伐倒、枝払、玉切、片付け以外に必要な作業がある場合は、「作業工程表」シートの工程等を参考に手入力で直接事業費を入力してください。</a:t>
          </a:r>
          <a:endParaRPr kumimoji="1" lang="en-US" altLang="ja-JP" sz="1600">
            <a:solidFill>
              <a:schemeClr val="tx1"/>
            </a:solidFill>
          </a:endParaRPr>
        </a:p>
      </xdr:txBody>
    </xdr:sp>
    <xdr:clientData/>
  </xdr:twoCellAnchor>
  <xdr:twoCellAnchor>
    <xdr:from>
      <xdr:col>10</xdr:col>
      <xdr:colOff>53637</xdr:colOff>
      <xdr:row>7</xdr:row>
      <xdr:rowOff>257175</xdr:rowOff>
    </xdr:from>
    <xdr:to>
      <xdr:col>14</xdr:col>
      <xdr:colOff>371474</xdr:colOff>
      <xdr:row>17</xdr:row>
      <xdr:rowOff>276225</xdr:rowOff>
    </xdr:to>
    <xdr:grpSp>
      <xdr:nvGrpSpPr>
        <xdr:cNvPr id="5" name="グループ化 4">
          <a:extLst>
            <a:ext uri="{FF2B5EF4-FFF2-40B4-BE49-F238E27FC236}">
              <a16:creationId xmlns:a16="http://schemas.microsoft.com/office/drawing/2014/main" id="{22D64A5B-95C1-48C7-B157-929E6F00BB7A}"/>
            </a:ext>
          </a:extLst>
        </xdr:cNvPr>
        <xdr:cNvGrpSpPr/>
      </xdr:nvGrpSpPr>
      <xdr:grpSpPr>
        <a:xfrm>
          <a:off x="10493037" y="1962150"/>
          <a:ext cx="3061037" cy="3067050"/>
          <a:chOff x="10493037" y="1962150"/>
          <a:chExt cx="3061037" cy="3067050"/>
        </a:xfrm>
      </xdr:grpSpPr>
      <xdr:pic>
        <xdr:nvPicPr>
          <xdr:cNvPr id="3" name="図 2">
            <a:extLst>
              <a:ext uri="{FF2B5EF4-FFF2-40B4-BE49-F238E27FC236}">
                <a16:creationId xmlns:a16="http://schemas.microsoft.com/office/drawing/2014/main" id="{87CED2A2-18B0-4C5A-8EB6-5C9D43B83DE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0493037" y="1962150"/>
            <a:ext cx="3061037" cy="3067050"/>
          </a:xfrm>
          <a:prstGeom prst="rect">
            <a:avLst/>
          </a:prstGeom>
        </xdr:spPr>
      </xdr:pic>
      <xdr:sp macro="" textlink="">
        <xdr:nvSpPr>
          <xdr:cNvPr id="4" name="正方形/長方形 3">
            <a:extLst>
              <a:ext uri="{FF2B5EF4-FFF2-40B4-BE49-F238E27FC236}">
                <a16:creationId xmlns:a16="http://schemas.microsoft.com/office/drawing/2014/main" id="{A58075FE-9BCE-42FC-A0B6-E187ABC2F420}"/>
              </a:ext>
            </a:extLst>
          </xdr:cNvPr>
          <xdr:cNvSpPr/>
        </xdr:nvSpPr>
        <xdr:spPr>
          <a:xfrm>
            <a:off x="10725150" y="3648075"/>
            <a:ext cx="540000" cy="371475"/>
          </a:xfrm>
          <a:prstGeom prst="rect">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t"/>
          <a:lstStyle/>
          <a:p>
            <a:pPr algn="l"/>
            <a:r>
              <a:rPr kumimoji="1" lang="ja-JP" altLang="en-US" sz="900" b="1"/>
              <a:t>保育間伐</a:t>
            </a:r>
            <a:endParaRPr kumimoji="1" lang="en-US" altLang="ja-JP" sz="900" b="1"/>
          </a:p>
          <a:p>
            <a:pPr algn="l"/>
            <a:r>
              <a:rPr kumimoji="1" lang="ja-JP" altLang="en-US" sz="900" b="1"/>
              <a:t>区域</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rinya.maff.go.jp/j/seibi/sinrin_seibi/attach/pdf/index-18.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41B2D-29A4-46F0-BB10-122BF79108B3}">
  <sheetPr>
    <tabColor rgb="FFFF0000"/>
  </sheetPr>
  <dimension ref="A1:O28"/>
  <sheetViews>
    <sheetView tabSelected="1" view="pageBreakPreview" zoomScaleNormal="100" zoomScaleSheetLayoutView="100" workbookViewId="0">
      <selection activeCell="D25" sqref="D25"/>
    </sheetView>
  </sheetViews>
  <sheetFormatPr defaultColWidth="9" defaultRowHeight="14.25" x14ac:dyDescent="0.15"/>
  <cols>
    <col min="1" max="1" width="15.375" style="61" customWidth="1"/>
    <col min="2" max="2" width="15.625" style="61" customWidth="1"/>
    <col min="3" max="3" width="13.125" style="61" customWidth="1"/>
    <col min="4" max="4" width="13.5" style="61" customWidth="1"/>
    <col min="5" max="5" width="10.75" style="61" customWidth="1"/>
    <col min="6" max="6" width="16.875" style="61" customWidth="1"/>
    <col min="7" max="7" width="3.375" style="61" customWidth="1"/>
    <col min="8" max="16384" width="9" style="61"/>
  </cols>
  <sheetData>
    <row r="1" spans="1:12" ht="21" x14ac:dyDescent="0.15">
      <c r="A1" s="188" t="s">
        <v>73</v>
      </c>
      <c r="B1" s="188"/>
      <c r="C1" s="188"/>
      <c r="D1" s="188"/>
      <c r="E1" s="188"/>
      <c r="F1" s="188"/>
    </row>
    <row r="3" spans="1:12" ht="18.75" customHeight="1" x14ac:dyDescent="0.15">
      <c r="A3" s="61" t="s">
        <v>28</v>
      </c>
      <c r="B3" s="189" t="s">
        <v>45</v>
      </c>
      <c r="C3" s="189"/>
      <c r="D3" s="189"/>
      <c r="E3" s="189"/>
      <c r="F3" s="189"/>
    </row>
    <row r="4" spans="1:12" ht="18.75" customHeight="1" x14ac:dyDescent="0.15"/>
    <row r="5" spans="1:12" ht="18.75" customHeight="1" x14ac:dyDescent="0.15"/>
    <row r="6" spans="1:12" ht="18.75" customHeight="1" x14ac:dyDescent="0.15">
      <c r="A6" s="61" t="s">
        <v>29</v>
      </c>
      <c r="B6" s="189" t="s">
        <v>72</v>
      </c>
      <c r="C6" s="189"/>
      <c r="D6" s="189"/>
      <c r="E6" s="189"/>
      <c r="F6" s="189"/>
    </row>
    <row r="7" spans="1:12" ht="18.75" customHeight="1" x14ac:dyDescent="0.15"/>
    <row r="8" spans="1:12" ht="18.75" customHeight="1" x14ac:dyDescent="0.15"/>
    <row r="9" spans="1:12" ht="18.75" customHeight="1" x14ac:dyDescent="0.15">
      <c r="A9" s="62" t="s">
        <v>71</v>
      </c>
      <c r="E9" s="63" t="s">
        <v>49</v>
      </c>
      <c r="F9" s="64"/>
    </row>
    <row r="10" spans="1:12" ht="18.75" customHeight="1" x14ac:dyDescent="0.15">
      <c r="A10" s="190" t="s">
        <v>48</v>
      </c>
      <c r="B10" s="191"/>
      <c r="C10" s="4">
        <v>25</v>
      </c>
      <c r="E10" s="65" t="s">
        <v>50</v>
      </c>
      <c r="F10" s="5">
        <v>45139</v>
      </c>
      <c r="G10" s="64"/>
      <c r="H10" s="64"/>
      <c r="I10" s="67"/>
    </row>
    <row r="11" spans="1:12" ht="18.75" customHeight="1" x14ac:dyDescent="0.15">
      <c r="A11" s="186" t="s">
        <v>168</v>
      </c>
      <c r="B11" s="187"/>
      <c r="C11" s="180">
        <v>5.55</v>
      </c>
      <c r="E11" s="68" t="s">
        <v>51</v>
      </c>
      <c r="F11" s="5">
        <v>45322</v>
      </c>
      <c r="G11" s="64"/>
      <c r="H11" s="64"/>
      <c r="I11" s="69"/>
    </row>
    <row r="12" spans="1:12" ht="18.75" customHeight="1" x14ac:dyDescent="0.15">
      <c r="A12" s="70" t="s">
        <v>26</v>
      </c>
      <c r="B12" s="71"/>
      <c r="C12" s="6">
        <v>2200</v>
      </c>
      <c r="E12" s="72" t="s">
        <v>52</v>
      </c>
      <c r="F12" s="8" t="s">
        <v>53</v>
      </c>
      <c r="G12" s="64"/>
      <c r="H12" s="64"/>
      <c r="I12" s="69"/>
      <c r="J12" s="73" t="s">
        <v>36</v>
      </c>
      <c r="K12" s="182" t="s">
        <v>37</v>
      </c>
      <c r="L12" s="183"/>
    </row>
    <row r="13" spans="1:12" ht="18.75" customHeight="1" x14ac:dyDescent="0.15">
      <c r="A13" s="70" t="s">
        <v>30</v>
      </c>
      <c r="B13" s="71"/>
      <c r="C13" s="7" t="s">
        <v>35</v>
      </c>
      <c r="E13" s="74" t="s">
        <v>56</v>
      </c>
      <c r="F13" s="75">
        <f>F11-F10+1</f>
        <v>184</v>
      </c>
      <c r="G13" s="64"/>
      <c r="H13" s="64"/>
      <c r="J13" s="67"/>
      <c r="K13" s="76"/>
      <c r="L13" s="76"/>
    </row>
    <row r="14" spans="1:12" ht="18.75" customHeight="1" x14ac:dyDescent="0.15">
      <c r="A14" s="70" t="s">
        <v>55</v>
      </c>
      <c r="B14" s="71"/>
      <c r="C14" s="9">
        <v>0.3</v>
      </c>
      <c r="D14" s="77"/>
      <c r="E14" s="78" t="s">
        <v>58</v>
      </c>
      <c r="F14" s="75">
        <f>IF(F11&lt;O25,"該当なし",IF(AND(F10&lt;O25,F11&gt;=O25),F11-O25+1,IF(F10&gt;=O25,F11-F10+1,"")))</f>
        <v>62</v>
      </c>
      <c r="G14" s="64"/>
      <c r="H14" s="64"/>
      <c r="I14" s="79"/>
      <c r="J14" s="80" t="s">
        <v>38</v>
      </c>
      <c r="K14" s="182" t="s">
        <v>39</v>
      </c>
      <c r="L14" s="183"/>
    </row>
    <row r="15" spans="1:12" ht="18.75" customHeight="1" x14ac:dyDescent="0.15">
      <c r="A15" s="184" t="s">
        <v>27</v>
      </c>
      <c r="B15" s="185"/>
      <c r="C15" s="81">
        <f>ROUNDDOWN(C12*C14,0)</f>
        <v>660</v>
      </c>
      <c r="E15" s="68" t="s">
        <v>60</v>
      </c>
      <c r="F15" s="82">
        <f>IF(OR(F12="該当なし",F14="該当なし"),"該当なし",ROUND(F14/F13,2))</f>
        <v>0.34</v>
      </c>
      <c r="G15" s="64"/>
      <c r="H15" s="64"/>
      <c r="I15" s="83"/>
    </row>
    <row r="16" spans="1:12" ht="18.75" customHeight="1" x14ac:dyDescent="0.15">
      <c r="E16" s="84" t="s">
        <v>61</v>
      </c>
      <c r="F16" s="82">
        <f>IF(F15="該当なし",0,IF(ROUND(F15*VLOOKUP(F12,$L$24:$M$27,2),2)&lt;2,ROUND(F15*VLOOKUP(F12,$L$24:$M$27,2),2),2))</f>
        <v>0.41</v>
      </c>
      <c r="I16" s="83"/>
    </row>
    <row r="17" spans="1:15" ht="18.75" customHeight="1" x14ac:dyDescent="0.15">
      <c r="A17" s="85"/>
      <c r="B17" s="85"/>
      <c r="C17" s="86"/>
      <c r="D17" s="77"/>
      <c r="I17" s="83"/>
      <c r="L17" s="79" t="s">
        <v>54</v>
      </c>
    </row>
    <row r="18" spans="1:15" ht="18.75" customHeight="1" x14ac:dyDescent="0.15">
      <c r="A18" s="87" t="s">
        <v>19</v>
      </c>
      <c r="B18" s="10">
        <v>24800</v>
      </c>
      <c r="C18" s="88"/>
      <c r="E18" s="74" t="s">
        <v>62</v>
      </c>
      <c r="F18" s="74" t="s">
        <v>63</v>
      </c>
      <c r="I18" s="64"/>
      <c r="J18" s="64"/>
      <c r="L18" s="89" t="s">
        <v>35</v>
      </c>
    </row>
    <row r="19" spans="1:15" ht="18.75" customHeight="1" x14ac:dyDescent="0.15">
      <c r="A19" s="90" t="s">
        <v>20</v>
      </c>
      <c r="B19" s="11">
        <v>21900</v>
      </c>
      <c r="C19" s="91"/>
      <c r="I19" s="64"/>
      <c r="J19" s="64"/>
      <c r="L19" s="89" t="s">
        <v>59</v>
      </c>
    </row>
    <row r="20" spans="1:15" ht="36" customHeight="1" x14ac:dyDescent="0.15">
      <c r="E20" s="92" t="s">
        <v>65</v>
      </c>
      <c r="F20" s="93">
        <f>総括内訳表!$G$13</f>
        <v>3985300</v>
      </c>
      <c r="I20" s="83"/>
      <c r="J20" s="64"/>
    </row>
    <row r="21" spans="1:15" ht="18.75" customHeight="1" x14ac:dyDescent="0.15">
      <c r="I21" s="83"/>
      <c r="J21" s="64"/>
    </row>
    <row r="22" spans="1:15" ht="18.75" customHeight="1" x14ac:dyDescent="0.15">
      <c r="I22" s="83"/>
      <c r="J22" s="64"/>
    </row>
    <row r="23" spans="1:15" ht="18.75" customHeight="1" x14ac:dyDescent="0.15">
      <c r="G23" s="94"/>
      <c r="H23" s="94"/>
      <c r="I23" s="95"/>
      <c r="J23" s="64"/>
      <c r="L23" s="79" t="s">
        <v>54</v>
      </c>
    </row>
    <row r="24" spans="1:15" x14ac:dyDescent="0.15">
      <c r="I24" s="64"/>
      <c r="J24" s="64"/>
      <c r="L24" s="89" t="s">
        <v>64</v>
      </c>
      <c r="M24" s="96">
        <v>1.8</v>
      </c>
      <c r="O24" s="61" t="s">
        <v>54</v>
      </c>
    </row>
    <row r="25" spans="1:15" x14ac:dyDescent="0.15">
      <c r="J25" s="64"/>
      <c r="L25" s="89" t="s">
        <v>67</v>
      </c>
      <c r="M25" s="96">
        <v>1.6</v>
      </c>
      <c r="O25" s="66">
        <v>45261</v>
      </c>
    </row>
    <row r="26" spans="1:15" x14ac:dyDescent="0.15">
      <c r="J26" s="64"/>
      <c r="L26" s="61" t="s">
        <v>69</v>
      </c>
      <c r="M26" s="96">
        <v>1.4</v>
      </c>
      <c r="O26" s="66">
        <v>45382</v>
      </c>
    </row>
    <row r="27" spans="1:15" x14ac:dyDescent="0.15">
      <c r="J27" s="64"/>
      <c r="L27" s="61" t="s">
        <v>53</v>
      </c>
      <c r="M27" s="96">
        <v>1.2</v>
      </c>
    </row>
    <row r="28" spans="1:15" x14ac:dyDescent="0.15">
      <c r="L28" s="61" t="s">
        <v>70</v>
      </c>
    </row>
  </sheetData>
  <sheetProtection sheet="1" objects="1" scenarios="1"/>
  <mergeCells count="8">
    <mergeCell ref="K14:L14"/>
    <mergeCell ref="A15:B15"/>
    <mergeCell ref="A11:B11"/>
    <mergeCell ref="A1:F1"/>
    <mergeCell ref="B3:F3"/>
    <mergeCell ref="B6:F6"/>
    <mergeCell ref="K12:L12"/>
    <mergeCell ref="A10:B10"/>
  </mergeCells>
  <phoneticPr fontId="1"/>
  <dataValidations count="2">
    <dataValidation type="list" allowBlank="1" showInputMessage="1" showErrorMessage="1" sqref="F12" xr:uid="{96A66F9E-9617-48CF-BDFE-3F1DC1110E31}">
      <formula1>$L$24:$L$28</formula1>
    </dataValidation>
    <dataValidation type="list" allowBlank="1" showInputMessage="1" showErrorMessage="1" sqref="C13" xr:uid="{C983DAB6-74FA-468A-B856-D53AE4F2E04E}">
      <formula1>$L$18:$L$19</formula1>
    </dataValidation>
  </dataValidations>
  <pageMargins left="0.7" right="0.7" top="0.75" bottom="0.75" header="0.3" footer="0.3"/>
  <pageSetup paperSize="9" scale="9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CFF"/>
    <pageSetUpPr fitToPage="1"/>
  </sheetPr>
  <dimension ref="A1:I13"/>
  <sheetViews>
    <sheetView showGridLines="0" view="pageBreakPreview" zoomScaleNormal="100" zoomScaleSheetLayoutView="100" workbookViewId="0">
      <selection activeCell="D11" sqref="D11"/>
    </sheetView>
  </sheetViews>
  <sheetFormatPr defaultRowHeight="14.25" x14ac:dyDescent="0.15"/>
  <cols>
    <col min="1" max="1" width="16.625" style="79" customWidth="1"/>
    <col min="2" max="2" width="21.25" style="79" customWidth="1"/>
    <col min="3" max="3" width="22.5" style="79" customWidth="1"/>
    <col min="4" max="4" width="10.375" style="79" customWidth="1"/>
    <col min="5" max="5" width="5.5" style="79" bestFit="1" customWidth="1"/>
    <col min="6" max="6" width="11.75" style="79" customWidth="1"/>
    <col min="7" max="7" width="14.375" style="79" customWidth="1"/>
    <col min="8" max="8" width="7.875" style="79" customWidth="1"/>
    <col min="9" max="9" width="12.125" style="79" customWidth="1"/>
    <col min="10" max="16384" width="9" style="79"/>
  </cols>
  <sheetData>
    <row r="1" spans="1:9" ht="18.75" x14ac:dyDescent="0.15">
      <c r="A1" s="192" t="s">
        <v>83</v>
      </c>
      <c r="B1" s="192"/>
      <c r="C1" s="192"/>
      <c r="D1" s="192"/>
      <c r="E1" s="192"/>
      <c r="F1" s="192"/>
      <c r="G1" s="192"/>
      <c r="H1" s="192"/>
      <c r="I1" s="192"/>
    </row>
    <row r="3" spans="1:9" ht="24" customHeight="1" x14ac:dyDescent="0.15">
      <c r="A3" s="181" t="s">
        <v>2</v>
      </c>
      <c r="B3" s="181" t="s">
        <v>1</v>
      </c>
      <c r="C3" s="181" t="s">
        <v>12</v>
      </c>
      <c r="D3" s="181" t="s">
        <v>3</v>
      </c>
      <c r="E3" s="181" t="s">
        <v>4</v>
      </c>
      <c r="F3" s="181" t="s">
        <v>82</v>
      </c>
      <c r="G3" s="181" t="s">
        <v>6</v>
      </c>
      <c r="H3" s="193" t="s">
        <v>13</v>
      </c>
      <c r="I3" s="193"/>
    </row>
    <row r="4" spans="1:9" ht="24" customHeight="1" x14ac:dyDescent="0.15">
      <c r="A4" s="141" t="s">
        <v>0</v>
      </c>
      <c r="B4" s="142"/>
      <c r="C4" s="143"/>
      <c r="D4" s="144"/>
      <c r="E4" s="181"/>
      <c r="F4" s="145"/>
      <c r="G4" s="12">
        <f>'直接事業費　内訳'!$C$17</f>
        <v>1945000</v>
      </c>
      <c r="H4" s="193"/>
      <c r="I4" s="193"/>
    </row>
    <row r="5" spans="1:9" ht="24" customHeight="1" x14ac:dyDescent="0.15">
      <c r="A5" s="194" t="s">
        <v>80</v>
      </c>
      <c r="B5" s="143" t="s">
        <v>7</v>
      </c>
      <c r="C5" s="146" t="s">
        <v>74</v>
      </c>
      <c r="D5" s="143">
        <v>1</v>
      </c>
      <c r="E5" s="143" t="s">
        <v>8</v>
      </c>
      <c r="F5" s="147">
        <f>ROUND(IF(I5&gt;6000000,POWER(I5,-0.0958)*0.24,0.054),4)</f>
        <v>5.3999999999999999E-2</v>
      </c>
      <c r="G5" s="12">
        <f>ROUNDDOWN(I5*F5,0)</f>
        <v>105030</v>
      </c>
      <c r="H5" s="148" t="s">
        <v>14</v>
      </c>
      <c r="I5" s="149">
        <f>G4</f>
        <v>1945000</v>
      </c>
    </row>
    <row r="6" spans="1:9" ht="24" customHeight="1" x14ac:dyDescent="0.15">
      <c r="A6" s="195"/>
      <c r="B6" s="143" t="s">
        <v>44</v>
      </c>
      <c r="C6" s="150" t="s">
        <v>75</v>
      </c>
      <c r="D6" s="143">
        <v>1</v>
      </c>
      <c r="E6" s="143" t="s">
        <v>8</v>
      </c>
      <c r="F6" s="147">
        <f>ROUND(IF(I6&gt;7000000,POWER(I6,-0.14)*3.873,0.4263),4)+条件入力表!F16/100</f>
        <v>0.4304</v>
      </c>
      <c r="G6" s="12">
        <f>ROUNDDOWN(I6*F6,0)</f>
        <v>882332</v>
      </c>
      <c r="H6" s="148" t="s">
        <v>14</v>
      </c>
      <c r="I6" s="149">
        <f>G4+G5</f>
        <v>2050030</v>
      </c>
    </row>
    <row r="7" spans="1:9" ht="24" customHeight="1" x14ac:dyDescent="0.15">
      <c r="A7" s="143" t="s">
        <v>81</v>
      </c>
      <c r="B7" s="143"/>
      <c r="C7" s="150" t="s">
        <v>76</v>
      </c>
      <c r="D7" s="143">
        <v>1</v>
      </c>
      <c r="E7" s="143" t="s">
        <v>8</v>
      </c>
      <c r="F7" s="147">
        <f>ROUND(IF(I7&gt;5000000,(-4.97802*LOG(I7)+56.92101)/100,0.2357),4)</f>
        <v>0.23569999999999999</v>
      </c>
      <c r="G7" s="12">
        <f>ROUNDDOWN(I7*F7,0)</f>
        <v>691157</v>
      </c>
      <c r="H7" s="148" t="s">
        <v>14</v>
      </c>
      <c r="I7" s="149">
        <f>G4+G5+G6</f>
        <v>2932362</v>
      </c>
    </row>
    <row r="8" spans="1:9" ht="24" customHeight="1" x14ac:dyDescent="0.15">
      <c r="A8" s="194" t="s">
        <v>9</v>
      </c>
      <c r="B8" s="143"/>
      <c r="C8" s="150"/>
      <c r="D8" s="143"/>
      <c r="E8" s="143"/>
      <c r="F8" s="151"/>
      <c r="G8" s="13">
        <f>SUM(G4:G7)</f>
        <v>3623519</v>
      </c>
      <c r="H8" s="148"/>
      <c r="I8" s="152"/>
    </row>
    <row r="9" spans="1:9" ht="24" customHeight="1" x14ac:dyDescent="0.15">
      <c r="A9" s="195"/>
      <c r="B9" s="143"/>
      <c r="C9" s="143"/>
      <c r="D9" s="143"/>
      <c r="E9" s="143"/>
      <c r="F9" s="143"/>
      <c r="G9" s="153">
        <f>INT(G8/1000)*1000</f>
        <v>3623000</v>
      </c>
      <c r="H9" s="196" t="s">
        <v>41</v>
      </c>
      <c r="I9" s="197"/>
    </row>
    <row r="10" spans="1:9" ht="24" customHeight="1" x14ac:dyDescent="0.15">
      <c r="A10" s="143"/>
      <c r="B10" s="143"/>
      <c r="C10" s="143"/>
      <c r="D10" s="143"/>
      <c r="E10" s="143"/>
      <c r="F10" s="143"/>
      <c r="G10" s="143"/>
      <c r="H10" s="154"/>
      <c r="I10" s="105"/>
    </row>
    <row r="11" spans="1:9" ht="24" customHeight="1" x14ac:dyDescent="0.15">
      <c r="A11" s="143" t="s">
        <v>10</v>
      </c>
      <c r="B11" s="143"/>
      <c r="C11" s="143"/>
      <c r="D11" s="157">
        <v>0.1</v>
      </c>
      <c r="E11" s="143"/>
      <c r="F11" s="143"/>
      <c r="G11" s="12">
        <f>ROUNDDOWN(I11*D11,0)</f>
        <v>362300</v>
      </c>
      <c r="H11" s="148" t="s">
        <v>14</v>
      </c>
      <c r="I11" s="149">
        <f>G9</f>
        <v>3623000</v>
      </c>
    </row>
    <row r="12" spans="1:9" ht="24" customHeight="1" x14ac:dyDescent="0.15">
      <c r="A12" s="143"/>
      <c r="B12" s="143"/>
      <c r="C12" s="143"/>
      <c r="D12" s="143"/>
      <c r="E12" s="143"/>
      <c r="F12" s="143"/>
      <c r="G12" s="143"/>
      <c r="H12" s="154"/>
      <c r="I12" s="105"/>
    </row>
    <row r="13" spans="1:9" ht="24" customHeight="1" x14ac:dyDescent="0.15">
      <c r="A13" s="143" t="s">
        <v>11</v>
      </c>
      <c r="B13" s="143"/>
      <c r="C13" s="143"/>
      <c r="D13" s="143"/>
      <c r="E13" s="143"/>
      <c r="F13" s="143"/>
      <c r="G13" s="153">
        <f>G9+G11</f>
        <v>3985300</v>
      </c>
      <c r="H13" s="154"/>
      <c r="I13" s="105"/>
    </row>
  </sheetData>
  <sheetProtection sheet="1" objects="1" scenarios="1"/>
  <mergeCells count="6">
    <mergeCell ref="A1:I1"/>
    <mergeCell ref="H4:I4"/>
    <mergeCell ref="H3:I3"/>
    <mergeCell ref="A5:A6"/>
    <mergeCell ref="A8:A9"/>
    <mergeCell ref="H9:I9"/>
  </mergeCells>
  <phoneticPr fontId="1"/>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03145-B5ED-4048-AF8B-769D48FBA8A9}">
  <sheetPr>
    <tabColor rgb="FFFFCCFF"/>
    <pageSetUpPr fitToPage="1"/>
  </sheetPr>
  <dimension ref="A1:E17"/>
  <sheetViews>
    <sheetView view="pageBreakPreview" zoomScaleNormal="100" zoomScaleSheetLayoutView="100" workbookViewId="0">
      <selection activeCell="C10" sqref="C10"/>
    </sheetView>
  </sheetViews>
  <sheetFormatPr defaultRowHeight="14.25" x14ac:dyDescent="0.15"/>
  <cols>
    <col min="1" max="1" width="12.375" style="79" customWidth="1"/>
    <col min="2" max="2" width="19.375" style="79" customWidth="1"/>
    <col min="3" max="3" width="14.375" style="79" customWidth="1"/>
    <col min="4" max="4" width="7.875" style="79" customWidth="1"/>
    <col min="5" max="5" width="14.875" style="79" customWidth="1"/>
    <col min="6" max="16384" width="9" style="79"/>
  </cols>
  <sheetData>
    <row r="1" spans="1:5" ht="18.75" x14ac:dyDescent="0.15">
      <c r="A1" s="192" t="s">
        <v>77</v>
      </c>
      <c r="B1" s="192"/>
      <c r="C1" s="192"/>
      <c r="D1" s="192"/>
      <c r="E1" s="192"/>
    </row>
    <row r="2" spans="1:5" ht="13.5" customHeight="1" x14ac:dyDescent="0.15">
      <c r="B2" s="97"/>
      <c r="C2" s="97"/>
    </row>
    <row r="3" spans="1:5" ht="13.5" customHeight="1" x14ac:dyDescent="0.15">
      <c r="C3" s="98" t="s">
        <v>15</v>
      </c>
      <c r="D3" s="212" t="str">
        <f>条件入力表!$B$6</f>
        <v>保育間伐事業</v>
      </c>
      <c r="E3" s="212"/>
    </row>
    <row r="4" spans="1:5" ht="13.5" customHeight="1" x14ac:dyDescent="0.15">
      <c r="C4" s="98"/>
      <c r="D4" s="213"/>
      <c r="E4" s="213"/>
    </row>
    <row r="5" spans="1:5" ht="24" customHeight="1" x14ac:dyDescent="0.15">
      <c r="A5" s="101" t="s">
        <v>2</v>
      </c>
      <c r="B5" s="102" t="s">
        <v>1</v>
      </c>
      <c r="C5" s="102" t="s">
        <v>6</v>
      </c>
      <c r="D5" s="214" t="s">
        <v>13</v>
      </c>
      <c r="E5" s="215"/>
    </row>
    <row r="6" spans="1:5" ht="24" customHeight="1" x14ac:dyDescent="0.15">
      <c r="A6" s="110" t="s">
        <v>0</v>
      </c>
      <c r="B6" s="111" t="s">
        <v>18</v>
      </c>
      <c r="C6" s="113">
        <f>'№1-1（伐倒）'!$F$14</f>
        <v>580241</v>
      </c>
      <c r="D6" s="210"/>
      <c r="E6" s="211"/>
    </row>
    <row r="7" spans="1:5" ht="24" customHeight="1" x14ac:dyDescent="0.15">
      <c r="A7" s="116"/>
      <c r="B7" s="117" t="s">
        <v>179</v>
      </c>
      <c r="C7" s="113">
        <f>'№1-2（枝払）'!$F$14</f>
        <v>443391</v>
      </c>
      <c r="D7" s="210"/>
      <c r="E7" s="211"/>
    </row>
    <row r="8" spans="1:5" ht="24" customHeight="1" x14ac:dyDescent="0.15">
      <c r="A8" s="116"/>
      <c r="B8" s="117" t="s">
        <v>180</v>
      </c>
      <c r="C8" s="113">
        <f>'№1-3（玉切）'!$F$14</f>
        <v>372914</v>
      </c>
      <c r="D8" s="210"/>
      <c r="E8" s="211"/>
    </row>
    <row r="9" spans="1:5" ht="24" customHeight="1" x14ac:dyDescent="0.15">
      <c r="A9" s="116"/>
      <c r="B9" s="122" t="s">
        <v>178</v>
      </c>
      <c r="C9" s="137">
        <f>'№1-4（片付け）'!$F$14</f>
        <v>315984</v>
      </c>
      <c r="D9" s="198"/>
      <c r="E9" s="199"/>
    </row>
    <row r="10" spans="1:5" ht="24" customHeight="1" x14ac:dyDescent="0.15">
      <c r="A10" s="116"/>
      <c r="B10" s="117" t="s">
        <v>78</v>
      </c>
      <c r="C10" s="155">
        <f>'№1-5（その他作業）'!$F$18</f>
        <v>233126</v>
      </c>
      <c r="D10" s="208"/>
      <c r="E10" s="209"/>
    </row>
    <row r="11" spans="1:5" ht="24" customHeight="1" x14ac:dyDescent="0.15">
      <c r="A11" s="116"/>
      <c r="B11" s="111"/>
      <c r="C11" s="113"/>
      <c r="D11" s="210"/>
      <c r="E11" s="211"/>
    </row>
    <row r="12" spans="1:5" ht="24" customHeight="1" x14ac:dyDescent="0.15">
      <c r="A12" s="116"/>
      <c r="B12" s="117"/>
      <c r="C12" s="113"/>
      <c r="D12" s="210"/>
      <c r="E12" s="211"/>
    </row>
    <row r="13" spans="1:5" ht="24" customHeight="1" x14ac:dyDescent="0.15">
      <c r="A13" s="116"/>
      <c r="B13" s="117"/>
      <c r="C13" s="113"/>
      <c r="D13" s="210"/>
      <c r="E13" s="211"/>
    </row>
    <row r="14" spans="1:5" ht="24" customHeight="1" x14ac:dyDescent="0.15">
      <c r="A14" s="116"/>
      <c r="B14" s="117"/>
      <c r="C14" s="113"/>
      <c r="D14" s="210"/>
      <c r="E14" s="211"/>
    </row>
    <row r="15" spans="1:5" ht="24" customHeight="1" x14ac:dyDescent="0.15">
      <c r="A15" s="121"/>
      <c r="B15" s="122"/>
      <c r="C15" s="137"/>
      <c r="D15" s="198"/>
      <c r="E15" s="199"/>
    </row>
    <row r="16" spans="1:5" ht="24" customHeight="1" x14ac:dyDescent="0.15">
      <c r="A16" s="200" t="s">
        <v>34</v>
      </c>
      <c r="B16" s="201"/>
      <c r="C16" s="139">
        <f>SUM(C6:C15)</f>
        <v>1945656</v>
      </c>
      <c r="D16" s="204"/>
      <c r="E16" s="205"/>
    </row>
    <row r="17" spans="1:5" ht="24" customHeight="1" x14ac:dyDescent="0.15">
      <c r="A17" s="202"/>
      <c r="B17" s="203"/>
      <c r="C17" s="140">
        <f>INT(C16/1000)*1000</f>
        <v>1945000</v>
      </c>
      <c r="D17" s="206" t="s">
        <v>79</v>
      </c>
      <c r="E17" s="207"/>
    </row>
  </sheetData>
  <sheetProtection sheet="1" objects="1" scenarios="1"/>
  <mergeCells count="16">
    <mergeCell ref="D8:E8"/>
    <mergeCell ref="A1:E1"/>
    <mergeCell ref="D3:E4"/>
    <mergeCell ref="D5:E5"/>
    <mergeCell ref="D6:E6"/>
    <mergeCell ref="D7:E7"/>
    <mergeCell ref="D15:E15"/>
    <mergeCell ref="A16:B17"/>
    <mergeCell ref="D16:E16"/>
    <mergeCell ref="D17:E17"/>
    <mergeCell ref="D9:E9"/>
    <mergeCell ref="D10:E10"/>
    <mergeCell ref="D11:E11"/>
    <mergeCell ref="D12:E12"/>
    <mergeCell ref="D13:E13"/>
    <mergeCell ref="D14:E14"/>
  </mergeCells>
  <phoneticPr fontId="1"/>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CFF"/>
    <pageSetUpPr fitToPage="1"/>
  </sheetPr>
  <dimension ref="A1:H14"/>
  <sheetViews>
    <sheetView showGridLines="0" view="pageBreakPreview" zoomScaleNormal="100" zoomScaleSheetLayoutView="100" workbookViewId="0">
      <selection activeCell="E17" sqref="E17"/>
    </sheetView>
  </sheetViews>
  <sheetFormatPr defaultRowHeight="14.25" x14ac:dyDescent="0.15"/>
  <cols>
    <col min="1" max="1" width="22.625" style="79" customWidth="1"/>
    <col min="2" max="2" width="22.5" style="79" customWidth="1"/>
    <col min="3" max="3" width="10.375" style="79" customWidth="1"/>
    <col min="4" max="4" width="7.125" style="79" customWidth="1"/>
    <col min="5" max="5" width="13.5" style="79" customWidth="1"/>
    <col min="6" max="6" width="14" style="79" customWidth="1"/>
    <col min="7" max="7" width="9.25" style="79" customWidth="1"/>
    <col min="8" max="8" width="19.625" style="79" customWidth="1"/>
    <col min="9" max="16384" width="9" style="79"/>
  </cols>
  <sheetData>
    <row r="1" spans="1:8" ht="18.75" x14ac:dyDescent="0.15">
      <c r="A1" s="192" t="s">
        <v>172</v>
      </c>
      <c r="B1" s="192"/>
      <c r="C1" s="192"/>
      <c r="D1" s="192"/>
      <c r="E1" s="192"/>
      <c r="F1" s="192"/>
      <c r="G1" s="192"/>
      <c r="H1" s="192"/>
    </row>
    <row r="2" spans="1:8" ht="10.5" customHeight="1" x14ac:dyDescent="0.15">
      <c r="A2" s="97"/>
      <c r="B2" s="97"/>
      <c r="C2" s="97"/>
      <c r="D2" s="97"/>
      <c r="E2" s="97"/>
      <c r="F2" s="97"/>
      <c r="G2" s="97"/>
      <c r="H2" s="97"/>
    </row>
    <row r="3" spans="1:8" ht="13.5" customHeight="1" x14ac:dyDescent="0.15">
      <c r="E3" s="98"/>
      <c r="F3" s="98" t="s">
        <v>15</v>
      </c>
      <c r="G3" s="106" t="str">
        <f>条件入力表!$B$6</f>
        <v>保育間伐事業</v>
      </c>
      <c r="H3" s="99"/>
    </row>
    <row r="4" spans="1:8" ht="13.5" customHeight="1" x14ac:dyDescent="0.15">
      <c r="D4" s="100"/>
      <c r="E4" s="98"/>
      <c r="F4" s="98" t="s">
        <v>16</v>
      </c>
      <c r="G4" s="107" t="s">
        <v>18</v>
      </c>
      <c r="H4" s="98"/>
    </row>
    <row r="5" spans="1:8" ht="13.5" customHeight="1" x14ac:dyDescent="0.15">
      <c r="D5" s="100"/>
      <c r="E5" s="98"/>
      <c r="F5" s="98" t="s">
        <v>176</v>
      </c>
      <c r="G5" s="108">
        <f>条件入力表!C11*条件入力表!C15</f>
        <v>3663</v>
      </c>
      <c r="H5" s="109" t="s">
        <v>173</v>
      </c>
    </row>
    <row r="6" spans="1:8" ht="24" customHeight="1" x14ac:dyDescent="0.15">
      <c r="A6" s="101" t="s">
        <v>1</v>
      </c>
      <c r="B6" s="102" t="s">
        <v>17</v>
      </c>
      <c r="C6" s="102" t="s">
        <v>31</v>
      </c>
      <c r="D6" s="102" t="s">
        <v>4</v>
      </c>
      <c r="E6" s="102" t="s">
        <v>5</v>
      </c>
      <c r="F6" s="102" t="s">
        <v>32</v>
      </c>
      <c r="G6" s="218" t="s">
        <v>13</v>
      </c>
      <c r="H6" s="219"/>
    </row>
    <row r="7" spans="1:8" ht="27" customHeight="1" x14ac:dyDescent="0.15">
      <c r="A7" s="110" t="s">
        <v>19</v>
      </c>
      <c r="B7" s="111"/>
      <c r="C7" s="133">
        <f>G7*G5/100</f>
        <v>11.7216</v>
      </c>
      <c r="D7" s="136" t="s">
        <v>22</v>
      </c>
      <c r="E7" s="112">
        <f>条件入力表!B18</f>
        <v>24800</v>
      </c>
      <c r="F7" s="113">
        <f>ROUNDDOWN(C7*E7,0)</f>
        <v>290695</v>
      </c>
      <c r="G7" s="134">
        <f>作業工程表!D30</f>
        <v>0.32</v>
      </c>
      <c r="H7" s="115" t="s">
        <v>25</v>
      </c>
    </row>
    <row r="8" spans="1:8" ht="27" customHeight="1" x14ac:dyDescent="0.15">
      <c r="A8" s="116" t="s">
        <v>20</v>
      </c>
      <c r="B8" s="117"/>
      <c r="C8" s="133">
        <f>G8*G5/100</f>
        <v>11.7216</v>
      </c>
      <c r="D8" s="138" t="s">
        <v>22</v>
      </c>
      <c r="E8" s="118">
        <f>条件入力表!B19</f>
        <v>21900</v>
      </c>
      <c r="F8" s="113">
        <f>ROUNDDOWN(C8*E8,0)</f>
        <v>256703</v>
      </c>
      <c r="G8" s="135">
        <f>作業工程表!D31</f>
        <v>0.32</v>
      </c>
      <c r="H8" s="120" t="s">
        <v>25</v>
      </c>
    </row>
    <row r="9" spans="1:8" ht="27" customHeight="1" x14ac:dyDescent="0.15">
      <c r="A9" s="121" t="s">
        <v>21</v>
      </c>
      <c r="B9" s="122"/>
      <c r="C9" s="123">
        <f>作業工程表!$D$32</f>
        <v>0.06</v>
      </c>
      <c r="D9" s="124"/>
      <c r="E9" s="125"/>
      <c r="F9" s="126">
        <f>ROUNDDOWN(H9*C9,0)</f>
        <v>32843</v>
      </c>
      <c r="G9" s="127" t="s">
        <v>14</v>
      </c>
      <c r="H9" s="128">
        <f>ROUNDDOWN(SUM(F7:F8),0)</f>
        <v>547398</v>
      </c>
    </row>
    <row r="10" spans="1:8" ht="24" customHeight="1" x14ac:dyDescent="0.15">
      <c r="A10" s="116"/>
      <c r="B10" s="117"/>
      <c r="C10" s="156"/>
      <c r="D10" s="138"/>
      <c r="E10" s="129"/>
      <c r="F10" s="129"/>
      <c r="G10" s="216"/>
      <c r="H10" s="217"/>
    </row>
    <row r="11" spans="1:8" ht="24" customHeight="1" x14ac:dyDescent="0.15">
      <c r="A11" s="121"/>
      <c r="B11" s="122"/>
      <c r="C11" s="122"/>
      <c r="D11" s="124"/>
      <c r="E11" s="125"/>
      <c r="F11" s="125"/>
      <c r="G11" s="216"/>
      <c r="H11" s="217"/>
    </row>
    <row r="12" spans="1:8" ht="24" customHeight="1" x14ac:dyDescent="0.15">
      <c r="A12" s="121"/>
      <c r="B12" s="122"/>
      <c r="C12" s="122"/>
      <c r="D12" s="124"/>
      <c r="E12" s="125"/>
      <c r="F12" s="125"/>
      <c r="G12" s="216"/>
      <c r="H12" s="217"/>
    </row>
    <row r="13" spans="1:8" ht="24" customHeight="1" x14ac:dyDescent="0.15">
      <c r="A13" s="121"/>
      <c r="B13" s="122"/>
      <c r="C13" s="122"/>
      <c r="D13" s="124"/>
      <c r="E13" s="125"/>
      <c r="F13" s="125"/>
      <c r="G13" s="130"/>
      <c r="H13" s="131"/>
    </row>
    <row r="14" spans="1:8" ht="24" customHeight="1" x14ac:dyDescent="0.15">
      <c r="A14" s="101" t="s">
        <v>24</v>
      </c>
      <c r="B14" s="103"/>
      <c r="C14" s="103"/>
      <c r="D14" s="102"/>
      <c r="E14" s="57"/>
      <c r="F14" s="132">
        <f>ROUNDDOWN(SUM(F7:F13),0)</f>
        <v>580241</v>
      </c>
      <c r="G14" s="104" t="s">
        <v>170</v>
      </c>
      <c r="H14" s="105" t="s">
        <v>33</v>
      </c>
    </row>
  </sheetData>
  <sheetProtection sheet="1" objects="1" scenarios="1"/>
  <mergeCells count="5">
    <mergeCell ref="G11:H11"/>
    <mergeCell ref="G12:H12"/>
    <mergeCell ref="A1:H1"/>
    <mergeCell ref="G6:H6"/>
    <mergeCell ref="G10:H10"/>
  </mergeCells>
  <phoneticPr fontId="1"/>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491DF-4475-44BE-BF53-E73668732FB5}">
  <sheetPr>
    <tabColor rgb="FFFFCCFF"/>
    <pageSetUpPr fitToPage="1"/>
  </sheetPr>
  <dimension ref="A1:H14"/>
  <sheetViews>
    <sheetView showGridLines="0" view="pageBreakPreview" zoomScaleNormal="100" zoomScaleSheetLayoutView="100" workbookViewId="0">
      <selection activeCell="C8" sqref="C8"/>
    </sheetView>
  </sheetViews>
  <sheetFormatPr defaultRowHeight="14.25" x14ac:dyDescent="0.15"/>
  <cols>
    <col min="1" max="1" width="22.625" style="79" customWidth="1"/>
    <col min="2" max="2" width="22.5" style="79" customWidth="1"/>
    <col min="3" max="3" width="10.375" style="79" customWidth="1"/>
    <col min="4" max="4" width="7.125" style="79" customWidth="1"/>
    <col min="5" max="5" width="13.5" style="79" customWidth="1"/>
    <col min="6" max="6" width="14" style="79" customWidth="1"/>
    <col min="7" max="7" width="9.25" style="79" customWidth="1"/>
    <col min="8" max="8" width="19.625" style="79" customWidth="1"/>
    <col min="9" max="16384" width="9" style="79"/>
  </cols>
  <sheetData>
    <row r="1" spans="1:8" ht="18.75" x14ac:dyDescent="0.15">
      <c r="A1" s="192" t="s">
        <v>174</v>
      </c>
      <c r="B1" s="192"/>
      <c r="C1" s="192"/>
      <c r="D1" s="192"/>
      <c r="E1" s="192"/>
      <c r="F1" s="192"/>
      <c r="G1" s="192"/>
      <c r="H1" s="192"/>
    </row>
    <row r="2" spans="1:8" ht="10.5" customHeight="1" x14ac:dyDescent="0.15">
      <c r="A2" s="97"/>
      <c r="B2" s="97"/>
      <c r="C2" s="97"/>
      <c r="D2" s="97"/>
      <c r="E2" s="97"/>
      <c r="F2" s="97"/>
      <c r="G2" s="97"/>
      <c r="H2" s="97"/>
    </row>
    <row r="3" spans="1:8" ht="13.5" customHeight="1" x14ac:dyDescent="0.15">
      <c r="E3" s="98"/>
      <c r="F3" s="98" t="s">
        <v>15</v>
      </c>
      <c r="G3" s="106" t="str">
        <f>条件入力表!$B$6</f>
        <v>保育間伐事業</v>
      </c>
      <c r="H3" s="99"/>
    </row>
    <row r="4" spans="1:8" ht="13.5" customHeight="1" x14ac:dyDescent="0.15">
      <c r="D4" s="100"/>
      <c r="E4" s="98"/>
      <c r="F4" s="98" t="s">
        <v>16</v>
      </c>
      <c r="G4" s="107" t="s">
        <v>43</v>
      </c>
      <c r="H4" s="98"/>
    </row>
    <row r="5" spans="1:8" ht="13.5" customHeight="1" x14ac:dyDescent="0.15">
      <c r="D5" s="100"/>
      <c r="E5" s="98"/>
      <c r="F5" s="98" t="s">
        <v>176</v>
      </c>
      <c r="G5" s="108">
        <f>条件入力表!C11*条件入力表!C15</f>
        <v>3663</v>
      </c>
      <c r="H5" s="109" t="s">
        <v>173</v>
      </c>
    </row>
    <row r="6" spans="1:8" ht="24" customHeight="1" x14ac:dyDescent="0.15">
      <c r="A6" s="101" t="s">
        <v>1</v>
      </c>
      <c r="B6" s="102" t="s">
        <v>17</v>
      </c>
      <c r="C6" s="102" t="s">
        <v>31</v>
      </c>
      <c r="D6" s="102" t="s">
        <v>4</v>
      </c>
      <c r="E6" s="102" t="s">
        <v>5</v>
      </c>
      <c r="F6" s="102" t="s">
        <v>32</v>
      </c>
      <c r="G6" s="218" t="s">
        <v>13</v>
      </c>
      <c r="H6" s="219"/>
    </row>
    <row r="7" spans="1:8" ht="27" customHeight="1" x14ac:dyDescent="0.15">
      <c r="A7" s="110" t="s">
        <v>19</v>
      </c>
      <c r="B7" s="111"/>
      <c r="C7" s="133">
        <f>G7*G5/100</f>
        <v>8.7911999999999999</v>
      </c>
      <c r="D7" s="136" t="s">
        <v>22</v>
      </c>
      <c r="E7" s="112">
        <f>条件入力表!B18</f>
        <v>24800</v>
      </c>
      <c r="F7" s="113">
        <f>ROUNDDOWN(C7*E7,0)</f>
        <v>218021</v>
      </c>
      <c r="G7" s="134">
        <f>作業工程表!H30</f>
        <v>0.24</v>
      </c>
      <c r="H7" s="115" t="s">
        <v>25</v>
      </c>
    </row>
    <row r="8" spans="1:8" ht="27" customHeight="1" x14ac:dyDescent="0.15">
      <c r="A8" s="116" t="s">
        <v>20</v>
      </c>
      <c r="B8" s="117"/>
      <c r="C8" s="133">
        <f>G8*G5/100</f>
        <v>8.7911999999999999</v>
      </c>
      <c r="D8" s="138" t="s">
        <v>22</v>
      </c>
      <c r="E8" s="118">
        <f>条件入力表!B19</f>
        <v>21900</v>
      </c>
      <c r="F8" s="113">
        <f>ROUNDDOWN(C8*E8,0)</f>
        <v>192527</v>
      </c>
      <c r="G8" s="135">
        <f>作業工程表!H31</f>
        <v>0.24</v>
      </c>
      <c r="H8" s="120" t="s">
        <v>25</v>
      </c>
    </row>
    <row r="9" spans="1:8" ht="27" customHeight="1" x14ac:dyDescent="0.15">
      <c r="A9" s="121" t="s">
        <v>21</v>
      </c>
      <c r="B9" s="122"/>
      <c r="C9" s="123">
        <f>作業工程表!$H$32</f>
        <v>0.08</v>
      </c>
      <c r="D9" s="124"/>
      <c r="E9" s="125"/>
      <c r="F9" s="126">
        <f>ROUNDDOWN(H9*C9,0)</f>
        <v>32843</v>
      </c>
      <c r="G9" s="127" t="s">
        <v>14</v>
      </c>
      <c r="H9" s="128">
        <f>ROUNDDOWN(SUM(F7:F8),0)</f>
        <v>410548</v>
      </c>
    </row>
    <row r="10" spans="1:8" ht="24" customHeight="1" x14ac:dyDescent="0.15">
      <c r="A10" s="116"/>
      <c r="B10" s="117"/>
      <c r="C10" s="156"/>
      <c r="D10" s="138"/>
      <c r="E10" s="129"/>
      <c r="F10" s="129"/>
      <c r="G10" s="216"/>
      <c r="H10" s="217"/>
    </row>
    <row r="11" spans="1:8" ht="24" customHeight="1" x14ac:dyDescent="0.15">
      <c r="A11" s="121"/>
      <c r="B11" s="122"/>
      <c r="C11" s="122"/>
      <c r="D11" s="124"/>
      <c r="E11" s="125"/>
      <c r="F11" s="125"/>
      <c r="G11" s="216"/>
      <c r="H11" s="217"/>
    </row>
    <row r="12" spans="1:8" ht="24" customHeight="1" x14ac:dyDescent="0.15">
      <c r="A12" s="121"/>
      <c r="B12" s="122"/>
      <c r="C12" s="122"/>
      <c r="D12" s="124"/>
      <c r="E12" s="125"/>
      <c r="F12" s="125"/>
      <c r="G12" s="216"/>
      <c r="H12" s="217"/>
    </row>
    <row r="13" spans="1:8" ht="24" customHeight="1" x14ac:dyDescent="0.15">
      <c r="A13" s="121"/>
      <c r="B13" s="122"/>
      <c r="C13" s="122"/>
      <c r="D13" s="124"/>
      <c r="E13" s="125"/>
      <c r="F13" s="125"/>
      <c r="G13" s="130"/>
      <c r="H13" s="131"/>
    </row>
    <row r="14" spans="1:8" ht="24" customHeight="1" x14ac:dyDescent="0.15">
      <c r="A14" s="101" t="s">
        <v>24</v>
      </c>
      <c r="B14" s="103"/>
      <c r="C14" s="103"/>
      <c r="D14" s="102"/>
      <c r="E14" s="57"/>
      <c r="F14" s="132">
        <f>ROUNDDOWN(SUM(F7:F13),0)</f>
        <v>443391</v>
      </c>
      <c r="G14" s="104" t="s">
        <v>170</v>
      </c>
      <c r="H14" s="105" t="s">
        <v>33</v>
      </c>
    </row>
  </sheetData>
  <sheetProtection sheet="1" objects="1" scenarios="1"/>
  <mergeCells count="5">
    <mergeCell ref="A1:H1"/>
    <mergeCell ref="G6:H6"/>
    <mergeCell ref="G10:H10"/>
    <mergeCell ref="G12:H12"/>
    <mergeCell ref="G11:H11"/>
  </mergeCells>
  <phoneticPr fontId="1"/>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CFF"/>
    <pageSetUpPr fitToPage="1"/>
  </sheetPr>
  <dimension ref="A1:H14"/>
  <sheetViews>
    <sheetView showGridLines="0" view="pageBreakPreview" zoomScaleNormal="100" zoomScaleSheetLayoutView="100" workbookViewId="0">
      <selection activeCell="C7" sqref="C7:C8"/>
    </sheetView>
  </sheetViews>
  <sheetFormatPr defaultRowHeight="14.25" x14ac:dyDescent="0.15"/>
  <cols>
    <col min="1" max="1" width="22.625" style="79" customWidth="1"/>
    <col min="2" max="2" width="22.5" style="79" customWidth="1"/>
    <col min="3" max="3" width="10.375" style="79" customWidth="1"/>
    <col min="4" max="4" width="7.125" style="79" customWidth="1"/>
    <col min="5" max="5" width="13.5" style="79" customWidth="1"/>
    <col min="6" max="6" width="14" style="79" customWidth="1"/>
    <col min="7" max="7" width="9.25" style="79" customWidth="1"/>
    <col min="8" max="8" width="19.625" style="79" customWidth="1"/>
    <col min="9" max="16384" width="9" style="79"/>
  </cols>
  <sheetData>
    <row r="1" spans="1:8" ht="18.75" x14ac:dyDescent="0.15">
      <c r="A1" s="192" t="s">
        <v>175</v>
      </c>
      <c r="B1" s="192"/>
      <c r="C1" s="192"/>
      <c r="D1" s="192"/>
      <c r="E1" s="192"/>
      <c r="F1" s="192"/>
      <c r="G1" s="192"/>
      <c r="H1" s="192"/>
    </row>
    <row r="2" spans="1:8" ht="10.5" customHeight="1" x14ac:dyDescent="0.15">
      <c r="A2" s="97"/>
      <c r="B2" s="97"/>
      <c r="C2" s="97"/>
      <c r="D2" s="97"/>
      <c r="E2" s="97"/>
      <c r="F2" s="97"/>
      <c r="G2" s="97"/>
      <c r="H2" s="97"/>
    </row>
    <row r="3" spans="1:8" ht="13.5" customHeight="1" x14ac:dyDescent="0.15">
      <c r="E3" s="98"/>
      <c r="F3" s="98" t="s">
        <v>15</v>
      </c>
      <c r="G3" s="106" t="str">
        <f>条件入力表!$B$6</f>
        <v>保育間伐事業</v>
      </c>
      <c r="H3" s="99"/>
    </row>
    <row r="4" spans="1:8" ht="13.5" customHeight="1" x14ac:dyDescent="0.15">
      <c r="D4" s="100"/>
      <c r="E4" s="98"/>
      <c r="F4" s="98" t="s">
        <v>16</v>
      </c>
      <c r="G4" s="107" t="s">
        <v>42</v>
      </c>
      <c r="H4" s="98"/>
    </row>
    <row r="5" spans="1:8" ht="13.5" customHeight="1" x14ac:dyDescent="0.15">
      <c r="D5" s="100"/>
      <c r="E5" s="98"/>
      <c r="F5" s="98" t="s">
        <v>176</v>
      </c>
      <c r="G5" s="108">
        <f>条件入力表!C11*条件入力表!C15</f>
        <v>3663</v>
      </c>
      <c r="H5" s="109" t="s">
        <v>173</v>
      </c>
    </row>
    <row r="6" spans="1:8" ht="24" customHeight="1" x14ac:dyDescent="0.15">
      <c r="A6" s="101" t="s">
        <v>1</v>
      </c>
      <c r="B6" s="102" t="s">
        <v>17</v>
      </c>
      <c r="C6" s="102" t="s">
        <v>31</v>
      </c>
      <c r="D6" s="102" t="s">
        <v>4</v>
      </c>
      <c r="E6" s="102" t="s">
        <v>5</v>
      </c>
      <c r="F6" s="102" t="s">
        <v>32</v>
      </c>
      <c r="G6" s="218" t="s">
        <v>13</v>
      </c>
      <c r="H6" s="219"/>
    </row>
    <row r="7" spans="1:8" ht="27" customHeight="1" x14ac:dyDescent="0.15">
      <c r="A7" s="110" t="s">
        <v>19</v>
      </c>
      <c r="B7" s="111"/>
      <c r="C7" s="133">
        <f>G7*G5/100</f>
        <v>7.3260000000000005</v>
      </c>
      <c r="D7" s="136" t="s">
        <v>22</v>
      </c>
      <c r="E7" s="112">
        <f>条件入力表!B18</f>
        <v>24800</v>
      </c>
      <c r="F7" s="113">
        <f>ROUNDDOWN(C7*E7,0)</f>
        <v>181684</v>
      </c>
      <c r="G7" s="114">
        <f>作業工程表!L30</f>
        <v>0.2</v>
      </c>
      <c r="H7" s="115" t="s">
        <v>25</v>
      </c>
    </row>
    <row r="8" spans="1:8" ht="27" customHeight="1" x14ac:dyDescent="0.15">
      <c r="A8" s="116" t="s">
        <v>20</v>
      </c>
      <c r="B8" s="117"/>
      <c r="C8" s="133">
        <f>G8*G5/100</f>
        <v>7.3260000000000005</v>
      </c>
      <c r="D8" s="138" t="s">
        <v>22</v>
      </c>
      <c r="E8" s="118">
        <f>条件入力表!B19</f>
        <v>21900</v>
      </c>
      <c r="F8" s="113">
        <f>ROUNDDOWN(C8*E8,0)</f>
        <v>160439</v>
      </c>
      <c r="G8" s="119">
        <f>作業工程表!L31</f>
        <v>0.2</v>
      </c>
      <c r="H8" s="120" t="s">
        <v>25</v>
      </c>
    </row>
    <row r="9" spans="1:8" ht="27" customHeight="1" x14ac:dyDescent="0.15">
      <c r="A9" s="121" t="s">
        <v>21</v>
      </c>
      <c r="B9" s="122"/>
      <c r="C9" s="123">
        <f>作業工程表!$L$32</f>
        <v>0.09</v>
      </c>
      <c r="D9" s="124"/>
      <c r="E9" s="125"/>
      <c r="F9" s="126">
        <f>ROUNDDOWN(H9*C9,0)</f>
        <v>30791</v>
      </c>
      <c r="G9" s="127" t="s">
        <v>14</v>
      </c>
      <c r="H9" s="128">
        <f>ROUNDDOWN(SUM(F7:F8),0)</f>
        <v>342123</v>
      </c>
    </row>
    <row r="10" spans="1:8" ht="24" customHeight="1" x14ac:dyDescent="0.15">
      <c r="A10" s="116"/>
      <c r="B10" s="117"/>
      <c r="C10" s="156"/>
      <c r="D10" s="138"/>
      <c r="E10" s="129"/>
      <c r="F10" s="129"/>
      <c r="G10" s="216"/>
      <c r="H10" s="217"/>
    </row>
    <row r="11" spans="1:8" ht="24" customHeight="1" x14ac:dyDescent="0.15">
      <c r="A11" s="121"/>
      <c r="B11" s="122"/>
      <c r="C11" s="122"/>
      <c r="D11" s="124"/>
      <c r="E11" s="125"/>
      <c r="F11" s="125"/>
      <c r="G11" s="216"/>
      <c r="H11" s="217"/>
    </row>
    <row r="12" spans="1:8" ht="24" customHeight="1" x14ac:dyDescent="0.15">
      <c r="A12" s="121"/>
      <c r="B12" s="122"/>
      <c r="C12" s="122"/>
      <c r="D12" s="124"/>
      <c r="E12" s="125"/>
      <c r="F12" s="125"/>
      <c r="G12" s="216"/>
      <c r="H12" s="217"/>
    </row>
    <row r="13" spans="1:8" ht="24" customHeight="1" x14ac:dyDescent="0.15">
      <c r="A13" s="121"/>
      <c r="B13" s="122"/>
      <c r="C13" s="122"/>
      <c r="D13" s="124"/>
      <c r="E13" s="125"/>
      <c r="F13" s="125"/>
      <c r="G13" s="130"/>
      <c r="H13" s="131"/>
    </row>
    <row r="14" spans="1:8" ht="24" customHeight="1" x14ac:dyDescent="0.15">
      <c r="A14" s="101" t="s">
        <v>24</v>
      </c>
      <c r="B14" s="103"/>
      <c r="C14" s="103"/>
      <c r="D14" s="102"/>
      <c r="E14" s="57"/>
      <c r="F14" s="132">
        <f>ROUNDDOWN(SUM(F7:F13),0)</f>
        <v>372914</v>
      </c>
      <c r="G14" s="104" t="s">
        <v>170</v>
      </c>
      <c r="H14" s="105" t="s">
        <v>33</v>
      </c>
    </row>
  </sheetData>
  <sheetProtection sheet="1" objects="1" scenarios="1"/>
  <mergeCells count="5">
    <mergeCell ref="A1:H1"/>
    <mergeCell ref="G6:H6"/>
    <mergeCell ref="G10:H10"/>
    <mergeCell ref="G11:H11"/>
    <mergeCell ref="G12:H12"/>
  </mergeCells>
  <phoneticPr fontId="1"/>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CFF"/>
    <pageSetUpPr fitToPage="1"/>
  </sheetPr>
  <dimension ref="A1:H14"/>
  <sheetViews>
    <sheetView showGridLines="0" view="pageBreakPreview" zoomScaleNormal="100" zoomScaleSheetLayoutView="100" workbookViewId="0">
      <selection activeCell="E19" sqref="E19"/>
    </sheetView>
  </sheetViews>
  <sheetFormatPr defaultRowHeight="14.25" x14ac:dyDescent="0.15"/>
  <cols>
    <col min="1" max="1" width="22.625" style="79" customWidth="1"/>
    <col min="2" max="2" width="22.5" style="79" customWidth="1"/>
    <col min="3" max="3" width="10.375" style="79" customWidth="1"/>
    <col min="4" max="4" width="7.125" style="79" customWidth="1"/>
    <col min="5" max="5" width="13.5" style="79" customWidth="1"/>
    <col min="6" max="6" width="14" style="79" customWidth="1"/>
    <col min="7" max="7" width="9.25" style="79" customWidth="1"/>
    <col min="8" max="8" width="19.625" style="79" customWidth="1"/>
    <col min="9" max="16384" width="9" style="79"/>
  </cols>
  <sheetData>
    <row r="1" spans="1:8" ht="18.75" x14ac:dyDescent="0.15">
      <c r="A1" s="192" t="s">
        <v>177</v>
      </c>
      <c r="B1" s="192"/>
      <c r="C1" s="192"/>
      <c r="D1" s="192"/>
      <c r="E1" s="192"/>
      <c r="F1" s="192"/>
      <c r="G1" s="192"/>
      <c r="H1" s="192"/>
    </row>
    <row r="2" spans="1:8" ht="10.5" customHeight="1" x14ac:dyDescent="0.15">
      <c r="A2" s="97"/>
      <c r="B2" s="97"/>
      <c r="C2" s="97"/>
      <c r="D2" s="97"/>
      <c r="E2" s="97"/>
      <c r="F2" s="97"/>
      <c r="G2" s="97"/>
      <c r="H2" s="97"/>
    </row>
    <row r="3" spans="1:8" ht="13.5" customHeight="1" x14ac:dyDescent="0.15">
      <c r="E3" s="98"/>
      <c r="F3" s="98" t="s">
        <v>15</v>
      </c>
      <c r="G3" s="106" t="str">
        <f>条件入力表!$B$6</f>
        <v>保育間伐事業</v>
      </c>
      <c r="H3" s="99"/>
    </row>
    <row r="4" spans="1:8" ht="13.5" customHeight="1" x14ac:dyDescent="0.15">
      <c r="D4" s="100"/>
      <c r="E4" s="98"/>
      <c r="F4" s="98" t="s">
        <v>16</v>
      </c>
      <c r="G4" s="107" t="s">
        <v>117</v>
      </c>
      <c r="H4" s="98"/>
    </row>
    <row r="5" spans="1:8" ht="13.5" customHeight="1" x14ac:dyDescent="0.15">
      <c r="D5" s="100"/>
      <c r="E5" s="98"/>
      <c r="F5" s="98" t="s">
        <v>176</v>
      </c>
      <c r="G5" s="108">
        <f>条件入力表!C11*条件入力表!C15</f>
        <v>3663</v>
      </c>
      <c r="H5" s="109" t="s">
        <v>173</v>
      </c>
    </row>
    <row r="6" spans="1:8" ht="24" customHeight="1" x14ac:dyDescent="0.15">
      <c r="A6" s="101" t="s">
        <v>1</v>
      </c>
      <c r="B6" s="102" t="s">
        <v>17</v>
      </c>
      <c r="C6" s="102" t="s">
        <v>31</v>
      </c>
      <c r="D6" s="102" t="s">
        <v>4</v>
      </c>
      <c r="E6" s="102" t="s">
        <v>5</v>
      </c>
      <c r="F6" s="102" t="s">
        <v>32</v>
      </c>
      <c r="G6" s="218" t="s">
        <v>13</v>
      </c>
      <c r="H6" s="219"/>
    </row>
    <row r="7" spans="1:8" ht="27" customHeight="1" x14ac:dyDescent="0.15">
      <c r="A7" s="110" t="s">
        <v>19</v>
      </c>
      <c r="B7" s="111"/>
      <c r="C7" s="133">
        <f>G7*G5/100</f>
        <v>0</v>
      </c>
      <c r="D7" s="136" t="s">
        <v>22</v>
      </c>
      <c r="E7" s="112">
        <f>条件入力表!B18</f>
        <v>24800</v>
      </c>
      <c r="F7" s="113">
        <f>ROUNDDOWN(C7*E7,0)</f>
        <v>0</v>
      </c>
      <c r="G7" s="114">
        <f>作業工程表!P30</f>
        <v>0</v>
      </c>
      <c r="H7" s="115" t="s">
        <v>25</v>
      </c>
    </row>
    <row r="8" spans="1:8" ht="27" customHeight="1" x14ac:dyDescent="0.15">
      <c r="A8" s="116" t="s">
        <v>20</v>
      </c>
      <c r="B8" s="117"/>
      <c r="C8" s="133">
        <f>G8*G5/100</f>
        <v>14.285699999999999</v>
      </c>
      <c r="D8" s="138" t="s">
        <v>22</v>
      </c>
      <c r="E8" s="118">
        <f>条件入力表!B19</f>
        <v>21900</v>
      </c>
      <c r="F8" s="113">
        <f>ROUNDDOWN(C8*E8,0)</f>
        <v>312856</v>
      </c>
      <c r="G8" s="119">
        <f>作業工程表!P31</f>
        <v>0.39</v>
      </c>
      <c r="H8" s="120" t="s">
        <v>25</v>
      </c>
    </row>
    <row r="9" spans="1:8" ht="27" customHeight="1" x14ac:dyDescent="0.15">
      <c r="A9" s="121" t="s">
        <v>21</v>
      </c>
      <c r="B9" s="122"/>
      <c r="C9" s="123">
        <f>作業工程表!$P$32</f>
        <v>0.01</v>
      </c>
      <c r="D9" s="124"/>
      <c r="E9" s="125"/>
      <c r="F9" s="126">
        <f>ROUNDDOWN(H9*C9,0)</f>
        <v>3128</v>
      </c>
      <c r="G9" s="127" t="s">
        <v>14</v>
      </c>
      <c r="H9" s="128">
        <f>ROUNDDOWN(SUM(F7:F8),0)</f>
        <v>312856</v>
      </c>
    </row>
    <row r="10" spans="1:8" ht="24" customHeight="1" x14ac:dyDescent="0.15">
      <c r="A10" s="116"/>
      <c r="B10" s="117"/>
      <c r="C10" s="156"/>
      <c r="D10" s="138"/>
      <c r="E10" s="129"/>
      <c r="F10" s="129"/>
      <c r="G10" s="216"/>
      <c r="H10" s="217"/>
    </row>
    <row r="11" spans="1:8" ht="24" customHeight="1" x14ac:dyDescent="0.15">
      <c r="A11" s="121"/>
      <c r="B11" s="122"/>
      <c r="C11" s="122"/>
      <c r="D11" s="124"/>
      <c r="E11" s="125"/>
      <c r="F11" s="125"/>
      <c r="G11" s="216"/>
      <c r="H11" s="217"/>
    </row>
    <row r="12" spans="1:8" ht="24" customHeight="1" x14ac:dyDescent="0.15">
      <c r="A12" s="121"/>
      <c r="B12" s="122"/>
      <c r="C12" s="122"/>
      <c r="D12" s="124"/>
      <c r="E12" s="125"/>
      <c r="F12" s="125"/>
      <c r="G12" s="216"/>
      <c r="H12" s="217"/>
    </row>
    <row r="13" spans="1:8" ht="24" customHeight="1" x14ac:dyDescent="0.15">
      <c r="A13" s="121"/>
      <c r="B13" s="122"/>
      <c r="C13" s="122"/>
      <c r="D13" s="124"/>
      <c r="E13" s="125"/>
      <c r="F13" s="125"/>
      <c r="G13" s="130"/>
      <c r="H13" s="131"/>
    </row>
    <row r="14" spans="1:8" ht="24" customHeight="1" x14ac:dyDescent="0.15">
      <c r="A14" s="101" t="s">
        <v>24</v>
      </c>
      <c r="B14" s="103"/>
      <c r="C14" s="103"/>
      <c r="D14" s="102"/>
      <c r="E14" s="57"/>
      <c r="F14" s="132">
        <f>ROUNDDOWN(SUM(F7:F13),0)</f>
        <v>315984</v>
      </c>
      <c r="G14" s="104" t="s">
        <v>170</v>
      </c>
      <c r="H14" s="105" t="s">
        <v>33</v>
      </c>
    </row>
  </sheetData>
  <sheetProtection sheet="1" objects="1" scenarios="1"/>
  <mergeCells count="5">
    <mergeCell ref="G12:H12"/>
    <mergeCell ref="G11:H11"/>
    <mergeCell ref="A1:H1"/>
    <mergeCell ref="G6:H6"/>
    <mergeCell ref="G10:H10"/>
  </mergeCells>
  <phoneticPr fontId="1"/>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24234-968A-4BD6-96E7-EED2927682D0}">
  <sheetPr>
    <tabColor rgb="FFFFCCFF"/>
    <pageSetUpPr fitToPage="1"/>
  </sheetPr>
  <dimension ref="A1:H18"/>
  <sheetViews>
    <sheetView view="pageBreakPreview" zoomScaleNormal="100" zoomScaleSheetLayoutView="100" workbookViewId="0">
      <selection activeCell="D11" sqref="D11"/>
    </sheetView>
  </sheetViews>
  <sheetFormatPr defaultColWidth="9" defaultRowHeight="14.25" x14ac:dyDescent="0.15"/>
  <cols>
    <col min="1" max="1" width="22.625" style="79" customWidth="1"/>
    <col min="2" max="2" width="22.5" style="79" customWidth="1"/>
    <col min="3" max="3" width="10.375" style="79" customWidth="1"/>
    <col min="4" max="4" width="7.125" style="79" customWidth="1"/>
    <col min="5" max="5" width="13.5" style="79" customWidth="1"/>
    <col min="6" max="6" width="14" style="79" customWidth="1"/>
    <col min="7" max="7" width="9.25" style="79" customWidth="1"/>
    <col min="8" max="8" width="19.625" style="79" customWidth="1"/>
    <col min="9" max="16384" width="9" style="79"/>
  </cols>
  <sheetData>
    <row r="1" spans="1:8" ht="18.75" x14ac:dyDescent="0.15">
      <c r="A1" s="192" t="s">
        <v>169</v>
      </c>
      <c r="B1" s="192"/>
      <c r="C1" s="192"/>
      <c r="D1" s="192"/>
      <c r="E1" s="192"/>
      <c r="F1" s="192"/>
      <c r="G1" s="192"/>
      <c r="H1" s="192"/>
    </row>
    <row r="2" spans="1:8" ht="10.5" customHeight="1" x14ac:dyDescent="0.15">
      <c r="A2" s="97"/>
      <c r="B2" s="97"/>
      <c r="C2" s="97"/>
      <c r="D2" s="97"/>
      <c r="E2" s="97"/>
      <c r="F2" s="97"/>
      <c r="G2" s="97"/>
      <c r="H2" s="97"/>
    </row>
    <row r="3" spans="1:8" ht="13.5" customHeight="1" x14ac:dyDescent="0.15">
      <c r="E3" s="98"/>
      <c r="F3" s="98" t="s">
        <v>15</v>
      </c>
      <c r="G3" s="98" t="str">
        <f>条件入力表!$B$6</f>
        <v>保育間伐事業</v>
      </c>
      <c r="H3" s="99"/>
    </row>
    <row r="4" spans="1:8" ht="13.5" customHeight="1" x14ac:dyDescent="0.15">
      <c r="D4" s="100"/>
      <c r="E4" s="98"/>
      <c r="F4" s="98" t="s">
        <v>16</v>
      </c>
      <c r="G4" s="179" t="s">
        <v>181</v>
      </c>
      <c r="H4" s="98"/>
    </row>
    <row r="5" spans="1:8" ht="24" customHeight="1" x14ac:dyDescent="0.15">
      <c r="A5" s="101" t="s">
        <v>1</v>
      </c>
      <c r="B5" s="102" t="s">
        <v>17</v>
      </c>
      <c r="C5" s="102" t="s">
        <v>31</v>
      </c>
      <c r="D5" s="102" t="s">
        <v>4</v>
      </c>
      <c r="E5" s="102" t="s">
        <v>5</v>
      </c>
      <c r="F5" s="102" t="s">
        <v>32</v>
      </c>
      <c r="G5" s="214" t="s">
        <v>13</v>
      </c>
      <c r="H5" s="215"/>
    </row>
    <row r="6" spans="1:8" ht="27" customHeight="1" x14ac:dyDescent="0.15">
      <c r="A6" s="158" t="s">
        <v>19</v>
      </c>
      <c r="B6" s="52" t="s">
        <v>171</v>
      </c>
      <c r="C6" s="49">
        <f>600*5*G6/100</f>
        <v>4.8</v>
      </c>
      <c r="D6" s="50" t="s">
        <v>22</v>
      </c>
      <c r="E6" s="54">
        <v>24800</v>
      </c>
      <c r="F6" s="55">
        <f>ROUNDDOWN(C6*E6,0)</f>
        <v>119040</v>
      </c>
      <c r="G6" s="159">
        <v>0.16</v>
      </c>
      <c r="H6" s="160" t="s">
        <v>25</v>
      </c>
    </row>
    <row r="7" spans="1:8" ht="27" customHeight="1" x14ac:dyDescent="0.15">
      <c r="A7" s="158" t="s">
        <v>20</v>
      </c>
      <c r="B7" s="52" t="s">
        <v>171</v>
      </c>
      <c r="C7" s="161">
        <f>600*5*G6/100</f>
        <v>4.8</v>
      </c>
      <c r="D7" s="162" t="s">
        <v>22</v>
      </c>
      <c r="E7" s="54">
        <v>21900</v>
      </c>
      <c r="F7" s="54">
        <f>ROUNDDOWN(C7*E7,0)</f>
        <v>105120</v>
      </c>
      <c r="G7" s="159">
        <v>0.16</v>
      </c>
      <c r="H7" s="160" t="s">
        <v>25</v>
      </c>
    </row>
    <row r="8" spans="1:8" ht="24" customHeight="1" x14ac:dyDescent="0.15">
      <c r="A8" s="158" t="s">
        <v>21</v>
      </c>
      <c r="B8" s="163"/>
      <c r="C8" s="56">
        <v>0.04</v>
      </c>
      <c r="D8" s="164"/>
      <c r="E8" s="54"/>
      <c r="F8" s="54">
        <f>ROUNDDOWN(H8*C8,0)</f>
        <v>8966</v>
      </c>
      <c r="G8" s="165" t="s">
        <v>14</v>
      </c>
      <c r="H8" s="166">
        <f>ROUNDDOWN(SUM(F6:F7),0)</f>
        <v>224160</v>
      </c>
    </row>
    <row r="9" spans="1:8" ht="24" customHeight="1" x14ac:dyDescent="0.15">
      <c r="A9" s="158"/>
      <c r="B9" s="163"/>
      <c r="C9" s="52"/>
      <c r="D9" s="52"/>
      <c r="E9" s="167"/>
      <c r="F9" s="54"/>
      <c r="G9" s="168"/>
      <c r="H9" s="169"/>
    </row>
    <row r="10" spans="1:8" ht="24" customHeight="1" x14ac:dyDescent="0.15">
      <c r="A10" s="170"/>
      <c r="B10" s="171"/>
      <c r="C10" s="59"/>
      <c r="D10" s="162"/>
      <c r="E10" s="60"/>
      <c r="F10" s="60"/>
      <c r="G10" s="172"/>
      <c r="H10" s="160"/>
    </row>
    <row r="11" spans="1:8" ht="24" customHeight="1" x14ac:dyDescent="0.15">
      <c r="A11" s="170"/>
      <c r="B11" s="171"/>
      <c r="C11" s="49"/>
      <c r="D11" s="162"/>
      <c r="E11" s="51"/>
      <c r="F11" s="51"/>
      <c r="G11" s="172"/>
      <c r="H11" s="160"/>
    </row>
    <row r="12" spans="1:8" ht="24" customHeight="1" x14ac:dyDescent="0.15">
      <c r="A12" s="158"/>
      <c r="B12" s="52"/>
      <c r="C12" s="53"/>
      <c r="D12" s="173"/>
      <c r="E12" s="54"/>
      <c r="F12" s="54"/>
      <c r="G12" s="174"/>
      <c r="H12" s="175"/>
    </row>
    <row r="13" spans="1:8" ht="24" customHeight="1" x14ac:dyDescent="0.15">
      <c r="A13" s="170"/>
      <c r="B13" s="171"/>
      <c r="C13" s="56"/>
      <c r="D13" s="162"/>
      <c r="E13" s="60"/>
      <c r="F13" s="60"/>
      <c r="G13" s="165"/>
      <c r="H13" s="166"/>
    </row>
    <row r="14" spans="1:8" ht="24" customHeight="1" x14ac:dyDescent="0.15">
      <c r="A14" s="158"/>
      <c r="B14" s="52"/>
      <c r="C14" s="53"/>
      <c r="D14" s="173"/>
      <c r="E14" s="54"/>
      <c r="F14" s="54"/>
      <c r="G14" s="176"/>
      <c r="H14" s="177"/>
    </row>
    <row r="15" spans="1:8" ht="24" customHeight="1" x14ac:dyDescent="0.15">
      <c r="A15" s="158"/>
      <c r="B15" s="52"/>
      <c r="C15" s="53"/>
      <c r="D15" s="173"/>
      <c r="E15" s="54"/>
      <c r="F15" s="54"/>
      <c r="G15" s="176"/>
      <c r="H15" s="177"/>
    </row>
    <row r="16" spans="1:8" ht="24" customHeight="1" x14ac:dyDescent="0.15">
      <c r="A16" s="158"/>
      <c r="B16" s="52"/>
      <c r="C16" s="53"/>
      <c r="D16" s="173"/>
      <c r="E16" s="54"/>
      <c r="F16" s="54"/>
      <c r="G16" s="220"/>
      <c r="H16" s="221"/>
    </row>
    <row r="17" spans="1:8" ht="24" customHeight="1" x14ac:dyDescent="0.15">
      <c r="A17" s="158"/>
      <c r="B17" s="52"/>
      <c r="C17" s="53"/>
      <c r="D17" s="173"/>
      <c r="E17" s="54"/>
      <c r="F17" s="54"/>
      <c r="G17" s="163"/>
      <c r="H17" s="178"/>
    </row>
    <row r="18" spans="1:8" ht="24" customHeight="1" x14ac:dyDescent="0.15">
      <c r="A18" s="101" t="s">
        <v>24</v>
      </c>
      <c r="B18" s="103"/>
      <c r="C18" s="103"/>
      <c r="D18" s="102"/>
      <c r="E18" s="57"/>
      <c r="F18" s="58">
        <f>ROUNDDOWN(SUM(F6:F17),0)</f>
        <v>233126</v>
      </c>
      <c r="G18" s="104" t="s">
        <v>170</v>
      </c>
      <c r="H18" s="105" t="s">
        <v>33</v>
      </c>
    </row>
  </sheetData>
  <sheetProtection sheet="1" formatCells="0"/>
  <mergeCells count="3">
    <mergeCell ref="A1:H1"/>
    <mergeCell ref="G5:H5"/>
    <mergeCell ref="G16:H16"/>
  </mergeCells>
  <phoneticPr fontId="1"/>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BC9D4-D15C-40DE-980A-BBCF04A56403}">
  <sheetPr>
    <tabColor rgb="FFCCFFFF"/>
  </sheetPr>
  <dimension ref="A1:AK80"/>
  <sheetViews>
    <sheetView workbookViewId="0">
      <selection activeCell="I17" sqref="I17"/>
    </sheetView>
  </sheetViews>
  <sheetFormatPr defaultRowHeight="14.25" x14ac:dyDescent="0.15"/>
  <cols>
    <col min="1" max="1" width="23.625" customWidth="1"/>
    <col min="2" max="20" width="11.5" customWidth="1"/>
    <col min="21" max="21" width="12.25" customWidth="1"/>
    <col min="22" max="151" width="11.5" customWidth="1"/>
  </cols>
  <sheetData>
    <row r="1" spans="1:37" ht="30.75" customHeight="1" x14ac:dyDescent="0.15">
      <c r="A1" s="14" t="s">
        <v>84</v>
      </c>
      <c r="B1" s="15" t="s">
        <v>85</v>
      </c>
    </row>
    <row r="2" spans="1:37" x14ac:dyDescent="0.15">
      <c r="B2" s="16"/>
    </row>
    <row r="3" spans="1:37" x14ac:dyDescent="0.15">
      <c r="B3" s="16"/>
    </row>
    <row r="4" spans="1:37" ht="21" x14ac:dyDescent="0.15">
      <c r="A4" s="17" t="s">
        <v>86</v>
      </c>
      <c r="B4" s="18" t="s">
        <v>87</v>
      </c>
      <c r="C4" s="18"/>
      <c r="D4" s="18"/>
      <c r="F4" t="s">
        <v>88</v>
      </c>
      <c r="J4" t="s">
        <v>89</v>
      </c>
    </row>
    <row r="5" spans="1:37" ht="21.75" customHeight="1" x14ac:dyDescent="0.15">
      <c r="A5" s="1" t="s">
        <v>90</v>
      </c>
      <c r="B5" s="3" t="s">
        <v>91</v>
      </c>
      <c r="C5" s="3" t="s">
        <v>4</v>
      </c>
      <c r="D5" s="3" t="s">
        <v>3</v>
      </c>
      <c r="F5" s="2" t="s">
        <v>91</v>
      </c>
      <c r="G5" s="2" t="s">
        <v>4</v>
      </c>
      <c r="H5" s="2" t="s">
        <v>3</v>
      </c>
      <c r="J5" s="2" t="s">
        <v>91</v>
      </c>
      <c r="K5" s="2" t="s">
        <v>4</v>
      </c>
      <c r="L5" s="2" t="s">
        <v>3</v>
      </c>
    </row>
    <row r="6" spans="1:37" ht="21.75" customHeight="1" x14ac:dyDescent="0.15">
      <c r="B6" s="19" t="s">
        <v>68</v>
      </c>
      <c r="C6" s="3" t="s">
        <v>92</v>
      </c>
      <c r="D6" s="20">
        <v>4.54</v>
      </c>
      <c r="F6" s="2" t="s">
        <v>19</v>
      </c>
      <c r="G6" s="2" t="s">
        <v>25</v>
      </c>
      <c r="H6" s="21">
        <v>0.11</v>
      </c>
      <c r="J6" s="2" t="s">
        <v>20</v>
      </c>
      <c r="K6" s="2" t="s">
        <v>93</v>
      </c>
      <c r="L6" s="21">
        <v>0.55000000000000004</v>
      </c>
    </row>
    <row r="7" spans="1:37" ht="21.75" customHeight="1" x14ac:dyDescent="0.15">
      <c r="B7" s="22" t="s">
        <v>94</v>
      </c>
      <c r="C7" s="18"/>
      <c r="D7" s="18"/>
      <c r="E7" s="18"/>
      <c r="F7" s="3" t="s">
        <v>20</v>
      </c>
      <c r="G7" s="3" t="s">
        <v>25</v>
      </c>
      <c r="H7" s="20">
        <v>0.25</v>
      </c>
      <c r="I7" s="18"/>
      <c r="J7" s="22" t="s">
        <v>95</v>
      </c>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row>
    <row r="8" spans="1:37" x14ac:dyDescent="0.15">
      <c r="B8" s="22" t="s">
        <v>96</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row>
    <row r="9" spans="1:37" x14ac:dyDescent="0.15">
      <c r="B9" s="22"/>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row>
    <row r="10" spans="1:37" x14ac:dyDescent="0.15">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row>
    <row r="11" spans="1:37" ht="21" x14ac:dyDescent="0.15">
      <c r="A11" s="17" t="s">
        <v>97</v>
      </c>
      <c r="B11" s="18" t="s">
        <v>98</v>
      </c>
      <c r="C11" s="18"/>
      <c r="D11" s="18"/>
      <c r="E11" s="18"/>
      <c r="F11" s="18" t="s">
        <v>99</v>
      </c>
      <c r="G11" s="18"/>
      <c r="H11" s="18"/>
      <c r="I11" s="18"/>
      <c r="J11" s="18" t="s">
        <v>100</v>
      </c>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row>
    <row r="12" spans="1:37" ht="21.75" customHeight="1" x14ac:dyDescent="0.15">
      <c r="A12" s="1"/>
      <c r="B12" s="3" t="s">
        <v>91</v>
      </c>
      <c r="C12" s="3" t="s">
        <v>4</v>
      </c>
      <c r="D12" s="3" t="s">
        <v>3</v>
      </c>
      <c r="E12" s="18"/>
      <c r="F12" s="3" t="s">
        <v>91</v>
      </c>
      <c r="G12" s="3" t="s">
        <v>4</v>
      </c>
      <c r="H12" s="3" t="s">
        <v>3</v>
      </c>
      <c r="I12" s="18"/>
      <c r="J12" s="23" t="s">
        <v>101</v>
      </c>
      <c r="K12" s="24"/>
      <c r="L12" s="3" t="s">
        <v>3</v>
      </c>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row>
    <row r="13" spans="1:37" ht="21.75" customHeight="1" x14ac:dyDescent="0.15">
      <c r="B13" s="3" t="s">
        <v>19</v>
      </c>
      <c r="C13" s="3" t="s">
        <v>92</v>
      </c>
      <c r="D13" s="20">
        <v>6.1</v>
      </c>
      <c r="E13" s="18"/>
      <c r="F13" s="3" t="s">
        <v>19</v>
      </c>
      <c r="G13" s="3" t="s">
        <v>92</v>
      </c>
      <c r="H13" s="25">
        <v>2</v>
      </c>
      <c r="I13" s="18"/>
      <c r="J13" s="3" t="s">
        <v>102</v>
      </c>
      <c r="K13" s="3"/>
      <c r="L13" s="26">
        <v>1</v>
      </c>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row>
    <row r="14" spans="1:37" ht="21.75" customHeight="1" x14ac:dyDescent="0.15">
      <c r="B14" s="3" t="s">
        <v>20</v>
      </c>
      <c r="C14" s="3" t="s">
        <v>92</v>
      </c>
      <c r="D14" s="20">
        <v>0.7</v>
      </c>
      <c r="E14" s="18"/>
      <c r="F14" s="3" t="s">
        <v>20</v>
      </c>
      <c r="G14" s="3" t="s">
        <v>92</v>
      </c>
      <c r="H14" s="25">
        <v>0.2</v>
      </c>
      <c r="I14" s="18"/>
      <c r="J14" s="27" t="s">
        <v>103</v>
      </c>
      <c r="K14" s="3" t="s">
        <v>104</v>
      </c>
      <c r="L14" s="26">
        <v>1</v>
      </c>
      <c r="M14" s="18"/>
      <c r="N14" s="22"/>
      <c r="O14" s="18"/>
      <c r="P14" s="18"/>
      <c r="Q14" s="18"/>
      <c r="R14" s="18"/>
      <c r="S14" s="18"/>
      <c r="T14" s="18"/>
      <c r="U14" s="18"/>
      <c r="V14" s="18"/>
      <c r="W14" s="18"/>
      <c r="X14" s="18"/>
      <c r="Y14" s="18"/>
      <c r="Z14" s="18"/>
      <c r="AA14" s="18"/>
      <c r="AB14" s="18"/>
      <c r="AC14" s="18"/>
      <c r="AD14" s="18"/>
      <c r="AE14" s="18"/>
      <c r="AF14" s="18"/>
      <c r="AG14" s="18"/>
      <c r="AH14" s="18"/>
      <c r="AI14" s="18"/>
      <c r="AJ14" s="18"/>
      <c r="AK14" s="18"/>
    </row>
    <row r="15" spans="1:37" ht="21.75" customHeight="1" x14ac:dyDescent="0.15">
      <c r="B15" s="3" t="s">
        <v>21</v>
      </c>
      <c r="C15" s="3" t="s">
        <v>23</v>
      </c>
      <c r="D15" s="28">
        <v>0.02</v>
      </c>
      <c r="E15" s="18"/>
      <c r="F15" s="3" t="s">
        <v>21</v>
      </c>
      <c r="G15" s="3" t="s">
        <v>23</v>
      </c>
      <c r="H15" s="28">
        <v>0.02</v>
      </c>
      <c r="I15" s="18"/>
      <c r="J15" s="29" t="s">
        <v>105</v>
      </c>
      <c r="K15" s="3" t="s">
        <v>106</v>
      </c>
      <c r="L15" s="26">
        <v>0.86</v>
      </c>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row>
    <row r="16" spans="1:37" ht="52.5" customHeight="1" x14ac:dyDescent="0.15">
      <c r="B16" s="224" t="s">
        <v>107</v>
      </c>
      <c r="C16" s="224"/>
      <c r="D16" s="224"/>
      <c r="E16" s="18"/>
      <c r="F16" s="228" t="s">
        <v>108</v>
      </c>
      <c r="G16" s="228"/>
      <c r="H16" s="22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row>
    <row r="17" spans="1:37" ht="52.5" customHeight="1" x14ac:dyDescent="0.15">
      <c r="B17" s="225" t="s">
        <v>109</v>
      </c>
      <c r="C17" s="225"/>
      <c r="D17" s="225"/>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row>
    <row r="18" spans="1:37" x14ac:dyDescent="0.15">
      <c r="B18" s="30"/>
      <c r="C18" s="30"/>
      <c r="D18" s="30"/>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row>
    <row r="19" spans="1:37" ht="21" x14ac:dyDescent="0.15">
      <c r="A19" s="17" t="s">
        <v>110</v>
      </c>
      <c r="B19" s="18" t="s">
        <v>110</v>
      </c>
      <c r="C19" s="18"/>
      <c r="D19" s="18"/>
      <c r="E19" s="18"/>
      <c r="F19" s="18" t="s">
        <v>111</v>
      </c>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row>
    <row r="20" spans="1:37" ht="21.75" customHeight="1" x14ac:dyDescent="0.15">
      <c r="A20" s="1"/>
      <c r="B20" s="3" t="s">
        <v>91</v>
      </c>
      <c r="C20" s="3" t="s">
        <v>4</v>
      </c>
      <c r="D20" s="3" t="s">
        <v>3</v>
      </c>
      <c r="E20" s="18"/>
      <c r="F20" s="3" t="s">
        <v>91</v>
      </c>
      <c r="G20" s="3" t="s">
        <v>4</v>
      </c>
      <c r="H20" s="3" t="s">
        <v>3</v>
      </c>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row>
    <row r="21" spans="1:37" ht="21.75" customHeight="1" x14ac:dyDescent="0.15">
      <c r="B21" s="3" t="s">
        <v>19</v>
      </c>
      <c r="C21" s="3" t="s">
        <v>92</v>
      </c>
      <c r="D21" s="20">
        <v>6.3</v>
      </c>
      <c r="E21" s="18"/>
      <c r="F21" s="3" t="s">
        <v>19</v>
      </c>
      <c r="G21" s="3" t="s">
        <v>92</v>
      </c>
      <c r="H21" s="20">
        <v>0.46</v>
      </c>
      <c r="I21" s="18"/>
      <c r="J21" s="18"/>
      <c r="K21" s="18"/>
      <c r="L21" s="18"/>
      <c r="M21" s="18"/>
      <c r="N21" s="18"/>
      <c r="O21" s="18"/>
      <c r="P21" s="18"/>
      <c r="Q21" s="18"/>
      <c r="R21" s="18"/>
      <c r="S21" s="18"/>
      <c r="T21" s="18"/>
      <c r="U21" s="18"/>
      <c r="V21" s="18"/>
      <c r="W21" s="22"/>
      <c r="X21" s="18"/>
      <c r="Y21" s="18"/>
      <c r="Z21" s="18"/>
      <c r="AA21" s="18"/>
      <c r="AB21" s="18"/>
      <c r="AC21" s="18"/>
      <c r="AD21" s="18"/>
      <c r="AE21" s="18"/>
      <c r="AF21" s="18"/>
      <c r="AG21" s="18"/>
      <c r="AH21" s="18"/>
      <c r="AI21" s="18"/>
      <c r="AJ21" s="18"/>
      <c r="AK21" s="18"/>
    </row>
    <row r="22" spans="1:37" ht="21.75" customHeight="1" x14ac:dyDescent="0.15">
      <c r="B22" s="3" t="s">
        <v>20</v>
      </c>
      <c r="C22" s="3" t="s">
        <v>92</v>
      </c>
      <c r="D22" s="20">
        <v>0.7</v>
      </c>
      <c r="E22" s="18"/>
      <c r="F22" s="3" t="s">
        <v>20</v>
      </c>
      <c r="G22" s="3" t="s">
        <v>92</v>
      </c>
      <c r="H22" s="20">
        <v>0.46</v>
      </c>
      <c r="I22" s="18"/>
      <c r="J22" s="22"/>
      <c r="K22" s="18"/>
      <c r="L22" s="18"/>
      <c r="M22" s="18"/>
      <c r="N22" s="18"/>
      <c r="O22" s="18"/>
      <c r="P22" s="18"/>
      <c r="Q22" s="18"/>
      <c r="R22" s="18"/>
      <c r="S22" s="18"/>
      <c r="T22" s="18"/>
      <c r="U22" s="18"/>
      <c r="V22" s="18"/>
      <c r="W22" s="22"/>
      <c r="X22" s="18"/>
      <c r="Y22" s="18"/>
      <c r="Z22" s="18"/>
      <c r="AA22" s="18"/>
      <c r="AB22" s="18"/>
      <c r="AC22" s="18"/>
      <c r="AD22" s="18"/>
      <c r="AE22" s="18"/>
      <c r="AF22" s="18"/>
      <c r="AG22" s="18"/>
      <c r="AH22" s="18"/>
      <c r="AI22" s="18"/>
      <c r="AJ22" s="18"/>
      <c r="AK22" s="18"/>
    </row>
    <row r="23" spans="1:37" ht="21.75" customHeight="1" x14ac:dyDescent="0.15">
      <c r="B23" s="3" t="s">
        <v>21</v>
      </c>
      <c r="C23" s="3" t="s">
        <v>23</v>
      </c>
      <c r="D23" s="28">
        <v>0.02</v>
      </c>
      <c r="E23" s="18"/>
      <c r="F23" s="3" t="s">
        <v>21</v>
      </c>
      <c r="G23" s="3" t="s">
        <v>23</v>
      </c>
      <c r="H23" s="28">
        <v>0.06</v>
      </c>
      <c r="I23" s="18"/>
      <c r="J23" s="18"/>
      <c r="K23" s="18"/>
      <c r="L23" s="18"/>
      <c r="M23" s="18"/>
      <c r="N23" s="18"/>
      <c r="O23" s="18"/>
      <c r="P23" s="18"/>
      <c r="Q23" s="18"/>
      <c r="R23" s="18"/>
      <c r="S23" s="18"/>
      <c r="T23" s="18"/>
      <c r="U23" s="18"/>
      <c r="V23" s="18"/>
      <c r="W23" s="22"/>
      <c r="X23" s="18"/>
      <c r="Y23" s="18"/>
      <c r="Z23" s="18"/>
      <c r="AA23" s="18"/>
      <c r="AB23" s="18"/>
      <c r="AC23" s="18"/>
      <c r="AD23" s="18"/>
      <c r="AE23" s="18"/>
      <c r="AF23" s="18"/>
      <c r="AG23" s="18"/>
      <c r="AH23" s="18"/>
      <c r="AI23" s="18"/>
      <c r="AJ23" s="18"/>
      <c r="AK23" s="18"/>
    </row>
    <row r="24" spans="1:37" ht="51.75" customHeight="1" x14ac:dyDescent="0.15">
      <c r="B24" s="225" t="s">
        <v>109</v>
      </c>
      <c r="C24" s="225"/>
      <c r="D24" s="225"/>
      <c r="E24" s="18"/>
      <c r="F24" s="224" t="s">
        <v>112</v>
      </c>
      <c r="G24" s="224"/>
      <c r="H24" s="224"/>
      <c r="I24" s="18"/>
      <c r="J24" s="18"/>
      <c r="K24" s="18"/>
      <c r="L24" s="18"/>
      <c r="M24" s="18"/>
      <c r="N24" s="18"/>
      <c r="O24" s="18"/>
      <c r="P24" s="18"/>
      <c r="Q24" s="18"/>
      <c r="R24" s="18"/>
      <c r="S24" s="18"/>
      <c r="T24" s="18"/>
      <c r="U24" s="18"/>
      <c r="V24" s="18"/>
      <c r="W24" s="22"/>
      <c r="X24" s="18"/>
      <c r="Y24" s="18"/>
      <c r="Z24" s="18"/>
      <c r="AA24" s="18"/>
      <c r="AB24" s="18"/>
      <c r="AC24" s="18"/>
      <c r="AD24" s="18"/>
      <c r="AE24" s="18"/>
      <c r="AF24" s="18"/>
      <c r="AG24" s="18"/>
      <c r="AH24" s="18"/>
      <c r="AI24" s="18"/>
      <c r="AJ24" s="18"/>
      <c r="AK24" s="18"/>
    </row>
    <row r="25" spans="1:37" ht="38.25" customHeight="1" x14ac:dyDescent="0.15">
      <c r="B25" s="18"/>
      <c r="C25" s="18"/>
      <c r="D25" s="18"/>
      <c r="E25" s="18"/>
      <c r="F25" s="225" t="s">
        <v>113</v>
      </c>
      <c r="G25" s="225"/>
      <c r="H25" s="225"/>
      <c r="I25" s="18"/>
      <c r="J25" s="18"/>
      <c r="K25" s="18"/>
      <c r="L25" s="18"/>
      <c r="M25" s="18"/>
      <c r="N25" s="18"/>
      <c r="O25" s="18"/>
      <c r="P25" s="18"/>
      <c r="Q25" s="18"/>
      <c r="R25" s="18"/>
      <c r="S25" s="18"/>
      <c r="T25" s="18"/>
      <c r="U25" s="18"/>
      <c r="V25" s="18"/>
      <c r="W25" s="22"/>
      <c r="X25" s="18"/>
      <c r="Y25" s="18"/>
      <c r="Z25" s="18"/>
      <c r="AA25" s="18"/>
      <c r="AB25" s="18"/>
      <c r="AC25" s="18"/>
      <c r="AD25" s="18"/>
      <c r="AE25" s="18"/>
      <c r="AF25" s="18"/>
      <c r="AG25" s="18"/>
      <c r="AH25" s="18"/>
      <c r="AI25" s="18"/>
      <c r="AJ25" s="18"/>
      <c r="AK25" s="18"/>
    </row>
    <row r="26" spans="1:37" ht="26.25" customHeight="1" x14ac:dyDescent="0.15">
      <c r="B26" s="18"/>
      <c r="C26" s="18"/>
      <c r="D26" s="18"/>
      <c r="E26" s="18"/>
      <c r="F26" s="225" t="s">
        <v>114</v>
      </c>
      <c r="G26" s="225"/>
      <c r="H26" s="225"/>
      <c r="I26" s="18"/>
      <c r="J26" s="18"/>
      <c r="K26" s="18"/>
      <c r="L26" s="18"/>
      <c r="M26" s="18"/>
      <c r="N26" s="18"/>
      <c r="O26" s="18"/>
      <c r="P26" s="18"/>
      <c r="Q26" s="18"/>
      <c r="R26" s="18"/>
      <c r="S26" s="18"/>
      <c r="T26" s="18"/>
      <c r="U26" s="18"/>
      <c r="V26" s="18"/>
      <c r="W26" s="22"/>
      <c r="X26" s="18"/>
      <c r="Y26" s="18"/>
      <c r="Z26" s="18"/>
      <c r="AA26" s="18"/>
      <c r="AB26" s="18"/>
      <c r="AC26" s="18"/>
      <c r="AD26" s="18"/>
      <c r="AE26" s="18"/>
      <c r="AF26" s="18"/>
      <c r="AG26" s="18"/>
      <c r="AH26" s="18"/>
      <c r="AI26" s="18"/>
      <c r="AJ26" s="18"/>
      <c r="AK26" s="18"/>
    </row>
    <row r="27" spans="1:37" x14ac:dyDescent="0.15">
      <c r="B27" s="18"/>
      <c r="C27" s="18"/>
      <c r="D27" s="18"/>
      <c r="E27" s="18"/>
      <c r="F27" s="18"/>
      <c r="G27" s="18"/>
      <c r="H27" s="18"/>
      <c r="I27" s="18"/>
      <c r="J27" s="18"/>
      <c r="K27" s="18"/>
      <c r="L27" s="18"/>
      <c r="M27" s="18"/>
      <c r="N27" s="18"/>
      <c r="O27" s="18"/>
      <c r="P27" s="18"/>
      <c r="Q27" s="18"/>
      <c r="R27" s="18"/>
      <c r="S27" s="18"/>
      <c r="T27" s="18"/>
      <c r="U27" s="18"/>
      <c r="V27" s="18"/>
      <c r="W27" s="22"/>
      <c r="X27" s="18"/>
      <c r="Y27" s="18"/>
      <c r="Z27" s="18"/>
      <c r="AA27" s="18"/>
      <c r="AB27" s="18"/>
      <c r="AC27" s="18"/>
      <c r="AD27" s="18"/>
      <c r="AE27" s="18"/>
      <c r="AF27" s="18"/>
      <c r="AG27" s="18"/>
      <c r="AH27" s="18"/>
      <c r="AI27" s="18"/>
      <c r="AJ27" s="18"/>
      <c r="AK27" s="18"/>
    </row>
    <row r="28" spans="1:37" ht="21" x14ac:dyDescent="0.15">
      <c r="A28" s="17" t="s">
        <v>115</v>
      </c>
      <c r="B28" s="18" t="s">
        <v>18</v>
      </c>
      <c r="C28" s="18"/>
      <c r="D28" s="18"/>
      <c r="E28" s="18"/>
      <c r="F28" s="18" t="s">
        <v>116</v>
      </c>
      <c r="G28" s="18"/>
      <c r="H28" s="18"/>
      <c r="I28" s="18"/>
      <c r="J28" s="18" t="s">
        <v>42</v>
      </c>
      <c r="K28" s="18"/>
      <c r="L28" s="18"/>
      <c r="M28" s="18"/>
      <c r="N28" s="18" t="s">
        <v>117</v>
      </c>
      <c r="O28" s="18"/>
      <c r="P28" s="18"/>
      <c r="Q28" s="18"/>
      <c r="R28" s="22" t="s">
        <v>118</v>
      </c>
      <c r="S28" s="18"/>
      <c r="T28" s="18"/>
      <c r="U28" s="18"/>
      <c r="V28" s="18"/>
      <c r="W28" s="18"/>
      <c r="X28" s="18"/>
      <c r="Y28" s="18"/>
      <c r="Z28" s="18"/>
      <c r="AA28" s="18"/>
      <c r="AB28" s="18"/>
      <c r="AC28" s="18"/>
      <c r="AD28" s="18"/>
      <c r="AE28" s="18"/>
      <c r="AF28" s="18"/>
      <c r="AG28" s="18"/>
      <c r="AH28" s="18"/>
      <c r="AI28" s="18"/>
      <c r="AJ28" s="18"/>
      <c r="AK28" s="18"/>
    </row>
    <row r="29" spans="1:37" ht="21.75" customHeight="1" x14ac:dyDescent="0.15">
      <c r="A29" s="31"/>
      <c r="B29" s="3" t="s">
        <v>91</v>
      </c>
      <c r="C29" s="3" t="s">
        <v>4</v>
      </c>
      <c r="D29" s="3" t="s">
        <v>3</v>
      </c>
      <c r="E29" s="18"/>
      <c r="F29" s="3" t="s">
        <v>91</v>
      </c>
      <c r="G29" s="3" t="s">
        <v>4</v>
      </c>
      <c r="H29" s="3" t="s">
        <v>3</v>
      </c>
      <c r="I29" s="18"/>
      <c r="J29" s="3" t="s">
        <v>91</v>
      </c>
      <c r="K29" s="3" t="s">
        <v>4</v>
      </c>
      <c r="L29" s="3" t="s">
        <v>3</v>
      </c>
      <c r="M29" s="18"/>
      <c r="N29" s="3" t="s">
        <v>91</v>
      </c>
      <c r="O29" s="3" t="s">
        <v>4</v>
      </c>
      <c r="P29" s="3" t="s">
        <v>119</v>
      </c>
      <c r="Q29" s="18"/>
      <c r="R29" s="3" t="s">
        <v>91</v>
      </c>
      <c r="S29" s="3" t="s">
        <v>4</v>
      </c>
      <c r="T29" s="32" t="s">
        <v>120</v>
      </c>
      <c r="U29" s="32" t="s">
        <v>121</v>
      </c>
      <c r="V29" s="18"/>
      <c r="W29" s="22"/>
      <c r="X29" s="18"/>
      <c r="Y29" s="18"/>
      <c r="Z29" s="18"/>
      <c r="AA29" s="18"/>
      <c r="AB29" s="18"/>
      <c r="AC29" s="18"/>
      <c r="AD29" s="18"/>
      <c r="AE29" s="18"/>
      <c r="AF29" s="18"/>
      <c r="AG29" s="18"/>
      <c r="AH29" s="18"/>
      <c r="AI29" s="18"/>
      <c r="AJ29" s="18"/>
      <c r="AK29" s="18"/>
    </row>
    <row r="30" spans="1:37" ht="21.75" customHeight="1" x14ac:dyDescent="0.15">
      <c r="B30" s="3" t="s">
        <v>19</v>
      </c>
      <c r="C30" s="3" t="s">
        <v>25</v>
      </c>
      <c r="D30" s="20">
        <v>0.32</v>
      </c>
      <c r="E30" s="18"/>
      <c r="F30" s="3" t="s">
        <v>19</v>
      </c>
      <c r="G30" s="3" t="s">
        <v>25</v>
      </c>
      <c r="H30" s="20">
        <v>0.24</v>
      </c>
      <c r="I30" s="18"/>
      <c r="J30" s="3" t="s">
        <v>19</v>
      </c>
      <c r="K30" s="3" t="s">
        <v>25</v>
      </c>
      <c r="L30" s="26">
        <v>0.2</v>
      </c>
      <c r="M30" s="18"/>
      <c r="N30" s="3" t="s">
        <v>19</v>
      </c>
      <c r="O30" s="3" t="s">
        <v>25</v>
      </c>
      <c r="P30" s="26">
        <v>0</v>
      </c>
      <c r="Q30" s="18"/>
      <c r="R30" s="3" t="s">
        <v>19</v>
      </c>
      <c r="S30" s="3" t="s">
        <v>25</v>
      </c>
      <c r="T30" s="20">
        <v>0.16</v>
      </c>
      <c r="U30" s="20">
        <v>7.0000000000000007E-2</v>
      </c>
      <c r="V30" s="18"/>
      <c r="W30" s="18"/>
      <c r="X30" s="18"/>
      <c r="Y30" s="18"/>
      <c r="Z30" s="18"/>
      <c r="AA30" s="18"/>
      <c r="AB30" s="18"/>
      <c r="AC30" s="18"/>
      <c r="AD30" s="18"/>
      <c r="AE30" s="18"/>
      <c r="AF30" s="18"/>
      <c r="AG30" s="18"/>
      <c r="AH30" s="18"/>
      <c r="AI30" s="18"/>
      <c r="AJ30" s="18"/>
      <c r="AK30" s="18"/>
    </row>
    <row r="31" spans="1:37" ht="21.75" customHeight="1" x14ac:dyDescent="0.15">
      <c r="B31" s="3" t="s">
        <v>20</v>
      </c>
      <c r="C31" s="3" t="s">
        <v>25</v>
      </c>
      <c r="D31" s="20">
        <v>0.32</v>
      </c>
      <c r="E31" s="18"/>
      <c r="F31" s="3" t="s">
        <v>20</v>
      </c>
      <c r="G31" s="3" t="s">
        <v>25</v>
      </c>
      <c r="H31" s="20">
        <v>0.24</v>
      </c>
      <c r="I31" s="18"/>
      <c r="J31" s="3" t="s">
        <v>20</v>
      </c>
      <c r="K31" s="3" t="s">
        <v>25</v>
      </c>
      <c r="L31" s="26">
        <v>0.2</v>
      </c>
      <c r="M31" s="18"/>
      <c r="N31" s="3" t="s">
        <v>20</v>
      </c>
      <c r="O31" s="3" t="s">
        <v>25</v>
      </c>
      <c r="P31" s="26">
        <v>0.39</v>
      </c>
      <c r="Q31" s="18"/>
      <c r="R31" s="3" t="s">
        <v>20</v>
      </c>
      <c r="S31" s="3" t="s">
        <v>25</v>
      </c>
      <c r="T31" s="20">
        <v>0.16</v>
      </c>
      <c r="U31" s="20">
        <v>7.0000000000000007E-2</v>
      </c>
      <c r="V31" s="18"/>
      <c r="W31" s="18"/>
      <c r="X31" s="18"/>
      <c r="Y31" s="18"/>
      <c r="Z31" s="18"/>
      <c r="AA31" s="18"/>
      <c r="AB31" s="18"/>
      <c r="AC31" s="18"/>
      <c r="AD31" s="18"/>
      <c r="AE31" s="18"/>
      <c r="AF31" s="18"/>
      <c r="AG31" s="18"/>
      <c r="AH31" s="18"/>
      <c r="AI31" s="18"/>
      <c r="AJ31" s="18"/>
      <c r="AK31" s="18"/>
    </row>
    <row r="32" spans="1:37" ht="21.75" customHeight="1" x14ac:dyDescent="0.15">
      <c r="B32" s="3" t="s">
        <v>21</v>
      </c>
      <c r="C32" s="3" t="s">
        <v>23</v>
      </c>
      <c r="D32" s="28">
        <v>0.06</v>
      </c>
      <c r="E32" s="18"/>
      <c r="F32" s="3" t="s">
        <v>21</v>
      </c>
      <c r="G32" s="3" t="s">
        <v>23</v>
      </c>
      <c r="H32" s="28">
        <v>0.08</v>
      </c>
      <c r="I32" s="18"/>
      <c r="J32" s="3" t="s">
        <v>21</v>
      </c>
      <c r="K32" s="3" t="s">
        <v>23</v>
      </c>
      <c r="L32" s="28">
        <v>0.09</v>
      </c>
      <c r="M32" s="18"/>
      <c r="N32" s="3" t="s">
        <v>21</v>
      </c>
      <c r="O32" s="3" t="s">
        <v>23</v>
      </c>
      <c r="P32" s="28">
        <v>0.01</v>
      </c>
      <c r="Q32" s="18"/>
      <c r="R32" s="3" t="s">
        <v>21</v>
      </c>
      <c r="S32" s="3" t="s">
        <v>23</v>
      </c>
      <c r="T32" s="28">
        <v>0.04</v>
      </c>
      <c r="U32" s="28">
        <v>0.04</v>
      </c>
      <c r="V32" s="18"/>
      <c r="W32" s="18"/>
      <c r="X32" s="18"/>
      <c r="Y32" s="18"/>
      <c r="Z32" s="18"/>
      <c r="AA32" s="18"/>
      <c r="AB32" s="18"/>
      <c r="AC32" s="18"/>
      <c r="AD32" s="18"/>
      <c r="AE32" s="18"/>
      <c r="AF32" s="18"/>
      <c r="AG32" s="18"/>
      <c r="AH32" s="18"/>
      <c r="AI32" s="18"/>
      <c r="AJ32" s="18"/>
      <c r="AK32" s="18"/>
    </row>
    <row r="33" spans="1:37" ht="49.5" customHeight="1" x14ac:dyDescent="0.15">
      <c r="B33" s="224" t="s">
        <v>122</v>
      </c>
      <c r="C33" s="224"/>
      <c r="D33" s="224"/>
      <c r="E33" s="18"/>
      <c r="F33" s="224" t="s">
        <v>123</v>
      </c>
      <c r="G33" s="224"/>
      <c r="H33" s="224"/>
      <c r="I33" s="18"/>
      <c r="J33" s="224" t="s">
        <v>124</v>
      </c>
      <c r="K33" s="224"/>
      <c r="L33" s="224"/>
      <c r="M33" s="18"/>
      <c r="N33" s="224" t="s">
        <v>125</v>
      </c>
      <c r="O33" s="224"/>
      <c r="P33" s="224"/>
      <c r="Q33" s="18"/>
      <c r="R33" s="224" t="s">
        <v>126</v>
      </c>
      <c r="S33" s="224"/>
      <c r="T33" s="224"/>
      <c r="U33" s="224"/>
      <c r="V33" s="18"/>
      <c r="W33" s="18"/>
      <c r="X33" s="18"/>
      <c r="Y33" s="18"/>
      <c r="Z33" s="18"/>
      <c r="AA33" s="18"/>
      <c r="AB33" s="18"/>
      <c r="AC33" s="18"/>
      <c r="AD33" s="18"/>
      <c r="AE33" s="18"/>
      <c r="AF33" s="18"/>
      <c r="AG33" s="18"/>
      <c r="AH33" s="18"/>
      <c r="AI33" s="18"/>
      <c r="AJ33" s="18"/>
      <c r="AK33" s="18"/>
    </row>
    <row r="34" spans="1:37" ht="47.1" customHeight="1" x14ac:dyDescent="0.15">
      <c r="B34" s="225" t="s">
        <v>127</v>
      </c>
      <c r="C34" s="225"/>
      <c r="D34" s="225"/>
      <c r="E34" s="18"/>
      <c r="F34" s="225" t="s">
        <v>128</v>
      </c>
      <c r="G34" s="225"/>
      <c r="H34" s="225"/>
      <c r="I34" s="18"/>
      <c r="J34" s="225" t="s">
        <v>128</v>
      </c>
      <c r="K34" s="225"/>
      <c r="L34" s="225"/>
      <c r="M34" s="18"/>
      <c r="N34" s="225" t="s">
        <v>129</v>
      </c>
      <c r="O34" s="225"/>
      <c r="P34" s="225"/>
      <c r="Q34" s="18"/>
      <c r="R34" s="18"/>
      <c r="S34" s="18"/>
      <c r="T34" s="18"/>
      <c r="U34" s="18"/>
      <c r="V34" s="18"/>
      <c r="W34" s="18"/>
      <c r="X34" s="18"/>
      <c r="Y34" s="18"/>
      <c r="Z34" s="18"/>
      <c r="AA34" s="18"/>
      <c r="AB34" s="18"/>
      <c r="AC34" s="18"/>
      <c r="AD34" s="18"/>
      <c r="AE34" s="18"/>
      <c r="AF34" s="18"/>
      <c r="AG34" s="18"/>
      <c r="AH34" s="18"/>
      <c r="AI34" s="18"/>
      <c r="AJ34" s="18"/>
      <c r="AK34" s="18"/>
    </row>
    <row r="35" spans="1:37" x14ac:dyDescent="0.15">
      <c r="B35" s="18"/>
      <c r="C35" s="18"/>
      <c r="D35" s="18"/>
      <c r="E35" s="18"/>
      <c r="F35" s="22"/>
      <c r="G35" s="18"/>
      <c r="H35" s="18"/>
      <c r="I35" s="18"/>
      <c r="J35" s="22"/>
      <c r="K35" s="18"/>
      <c r="L35" s="18"/>
      <c r="M35" s="18"/>
      <c r="N35" s="22"/>
      <c r="O35" s="18"/>
      <c r="P35" s="18"/>
      <c r="Q35" s="18"/>
      <c r="R35" s="18"/>
      <c r="S35" s="18"/>
      <c r="T35" s="18"/>
      <c r="U35" s="18"/>
      <c r="V35" s="18"/>
      <c r="W35" s="18"/>
      <c r="X35" s="18"/>
      <c r="Y35" s="18"/>
      <c r="Z35" s="18"/>
      <c r="AA35" s="18"/>
      <c r="AB35" s="18"/>
      <c r="AC35" s="18"/>
      <c r="AD35" s="18"/>
      <c r="AE35" s="18"/>
      <c r="AF35" s="18"/>
      <c r="AG35" s="18"/>
      <c r="AH35" s="18"/>
      <c r="AI35" s="18"/>
      <c r="AJ35" s="18"/>
      <c r="AK35" s="18"/>
    </row>
    <row r="36" spans="1:37" ht="21" x14ac:dyDescent="0.15">
      <c r="A36" s="17" t="s">
        <v>130</v>
      </c>
      <c r="B36" s="18" t="s">
        <v>18</v>
      </c>
      <c r="C36" s="18"/>
      <c r="D36" s="18"/>
      <c r="E36" s="18"/>
      <c r="F36" s="18"/>
      <c r="G36" s="18"/>
      <c r="H36" s="18" t="s">
        <v>131</v>
      </c>
      <c r="I36" s="18"/>
      <c r="J36" s="18"/>
      <c r="K36" s="18"/>
      <c r="L36" s="18"/>
      <c r="M36" s="18" t="s">
        <v>57</v>
      </c>
      <c r="N36" s="18"/>
      <c r="O36" s="18"/>
      <c r="P36" s="18"/>
      <c r="Q36" s="18"/>
      <c r="R36" s="18"/>
      <c r="S36" s="18" t="s">
        <v>47</v>
      </c>
      <c r="T36" s="18"/>
      <c r="U36" s="18"/>
      <c r="V36" s="18"/>
      <c r="W36" s="18"/>
      <c r="X36" s="18"/>
      <c r="Y36" s="18"/>
      <c r="Z36" s="18" t="s">
        <v>66</v>
      </c>
      <c r="AA36" s="18"/>
      <c r="AB36" s="18"/>
      <c r="AC36" s="18"/>
      <c r="AD36" s="18"/>
      <c r="AE36" s="18"/>
      <c r="AF36" s="18"/>
      <c r="AG36" s="18"/>
      <c r="AH36" s="18"/>
      <c r="AI36" s="18"/>
      <c r="AJ36" s="18"/>
      <c r="AK36" s="18"/>
    </row>
    <row r="37" spans="1:37" ht="21.75" customHeight="1" x14ac:dyDescent="0.15">
      <c r="A37" s="31"/>
      <c r="B37" s="27" t="s">
        <v>91</v>
      </c>
      <c r="C37" s="27" t="s">
        <v>4</v>
      </c>
      <c r="D37" s="33"/>
      <c r="E37" s="34" t="s">
        <v>132</v>
      </c>
      <c r="F37" s="35"/>
      <c r="G37" s="18"/>
      <c r="H37" s="27" t="s">
        <v>91</v>
      </c>
      <c r="I37" s="27" t="s">
        <v>4</v>
      </c>
      <c r="J37" s="223" t="s">
        <v>3</v>
      </c>
      <c r="K37" s="223"/>
      <c r="L37" s="18"/>
      <c r="M37" s="27" t="s">
        <v>91</v>
      </c>
      <c r="N37" s="27" t="s">
        <v>4</v>
      </c>
      <c r="O37" s="33"/>
      <c r="P37" s="34" t="s">
        <v>132</v>
      </c>
      <c r="Q37" s="35"/>
      <c r="R37" s="18"/>
      <c r="S37" s="27" t="s">
        <v>133</v>
      </c>
      <c r="T37" s="27" t="s">
        <v>91</v>
      </c>
      <c r="U37" s="27" t="s">
        <v>4</v>
      </c>
      <c r="V37" s="33"/>
      <c r="W37" s="34" t="s">
        <v>132</v>
      </c>
      <c r="X37" s="35"/>
      <c r="Y37" s="18"/>
      <c r="Z37" s="27" t="s">
        <v>133</v>
      </c>
      <c r="AA37" s="27" t="s">
        <v>91</v>
      </c>
      <c r="AB37" s="27" t="s">
        <v>4</v>
      </c>
      <c r="AC37" s="33"/>
      <c r="AD37" s="34" t="s">
        <v>132</v>
      </c>
      <c r="AE37" s="35"/>
      <c r="AF37" s="18"/>
      <c r="AG37" s="18"/>
      <c r="AH37" s="18"/>
      <c r="AI37" s="18"/>
      <c r="AJ37" s="18"/>
      <c r="AK37" s="18"/>
    </row>
    <row r="38" spans="1:37" ht="25.5" customHeight="1" x14ac:dyDescent="0.15">
      <c r="B38" s="29"/>
      <c r="C38" s="29"/>
      <c r="D38" s="3" t="s">
        <v>134</v>
      </c>
      <c r="E38" s="36" t="s">
        <v>135</v>
      </c>
      <c r="F38" s="3" t="s">
        <v>136</v>
      </c>
      <c r="G38" s="18"/>
      <c r="H38" s="29"/>
      <c r="I38" s="29"/>
      <c r="J38" s="3" t="s">
        <v>137</v>
      </c>
      <c r="K38" s="3" t="s">
        <v>138</v>
      </c>
      <c r="L38" s="18"/>
      <c r="M38" s="29"/>
      <c r="N38" s="29"/>
      <c r="O38" s="3" t="s">
        <v>134</v>
      </c>
      <c r="P38" s="36" t="s">
        <v>135</v>
      </c>
      <c r="Q38" s="3" t="s">
        <v>136</v>
      </c>
      <c r="R38" s="18"/>
      <c r="S38" s="29"/>
      <c r="T38" s="29"/>
      <c r="U38" s="29"/>
      <c r="V38" s="3" t="s">
        <v>134</v>
      </c>
      <c r="W38" s="36" t="s">
        <v>135</v>
      </c>
      <c r="X38" s="3" t="s">
        <v>136</v>
      </c>
      <c r="Y38" s="18"/>
      <c r="Z38" s="29"/>
      <c r="AA38" s="29"/>
      <c r="AB38" s="29"/>
      <c r="AC38" s="3" t="s">
        <v>134</v>
      </c>
      <c r="AD38" s="36" t="s">
        <v>135</v>
      </c>
      <c r="AE38" s="3" t="s">
        <v>136</v>
      </c>
      <c r="AF38" s="18"/>
      <c r="AG38" s="18"/>
      <c r="AH38" s="18"/>
      <c r="AI38" s="18"/>
      <c r="AJ38" s="18"/>
      <c r="AK38" s="18"/>
    </row>
    <row r="39" spans="1:37" ht="21.75" customHeight="1" x14ac:dyDescent="0.15">
      <c r="B39" s="3" t="s">
        <v>19</v>
      </c>
      <c r="C39" s="3" t="s">
        <v>25</v>
      </c>
      <c r="D39" s="20">
        <v>0.42</v>
      </c>
      <c r="E39" s="20">
        <v>0.52</v>
      </c>
      <c r="F39" s="20">
        <v>0.63</v>
      </c>
      <c r="G39" s="18"/>
      <c r="H39" s="19" t="s">
        <v>68</v>
      </c>
      <c r="I39" s="3" t="s">
        <v>139</v>
      </c>
      <c r="J39" s="26">
        <v>0.3</v>
      </c>
      <c r="K39" s="20">
        <v>0.43</v>
      </c>
      <c r="L39" s="18"/>
      <c r="M39" s="3" t="s">
        <v>19</v>
      </c>
      <c r="N39" s="3" t="s">
        <v>139</v>
      </c>
      <c r="O39" s="26">
        <v>0.63</v>
      </c>
      <c r="P39" s="26">
        <v>0.52</v>
      </c>
      <c r="Q39" s="26">
        <v>0.49</v>
      </c>
      <c r="R39" s="18"/>
      <c r="S39" s="226" t="s">
        <v>35</v>
      </c>
      <c r="T39" s="19" t="s">
        <v>68</v>
      </c>
      <c r="U39" s="3" t="s">
        <v>139</v>
      </c>
      <c r="V39" s="26">
        <v>0.43</v>
      </c>
      <c r="W39" s="26">
        <v>0.37</v>
      </c>
      <c r="X39" s="26">
        <v>0.32</v>
      </c>
      <c r="Y39" s="18"/>
      <c r="Z39" s="226" t="s">
        <v>35</v>
      </c>
      <c r="AA39" s="19" t="s">
        <v>68</v>
      </c>
      <c r="AB39" s="3" t="s">
        <v>139</v>
      </c>
      <c r="AC39" s="26">
        <v>0.46</v>
      </c>
      <c r="AD39" s="26">
        <v>0.36</v>
      </c>
      <c r="AE39" s="26">
        <v>0.3</v>
      </c>
      <c r="AF39" s="18"/>
      <c r="AG39" s="18"/>
      <c r="AH39" s="18"/>
      <c r="AI39" s="18"/>
      <c r="AJ39" s="18"/>
      <c r="AK39" s="18"/>
    </row>
    <row r="40" spans="1:37" ht="21.75" customHeight="1" x14ac:dyDescent="0.15">
      <c r="B40" s="3" t="s">
        <v>20</v>
      </c>
      <c r="C40" s="3" t="s">
        <v>25</v>
      </c>
      <c r="D40" s="20">
        <v>0.42</v>
      </c>
      <c r="E40" s="20">
        <v>0.52</v>
      </c>
      <c r="F40" s="20">
        <v>0.63</v>
      </c>
      <c r="G40" s="18"/>
      <c r="H40" s="22" t="s">
        <v>140</v>
      </c>
      <c r="I40" s="18"/>
      <c r="J40" s="18"/>
      <c r="K40" s="18"/>
      <c r="L40" s="18"/>
      <c r="M40" s="3" t="s">
        <v>20</v>
      </c>
      <c r="N40" s="3" t="s">
        <v>139</v>
      </c>
      <c r="O40" s="26">
        <v>0.63</v>
      </c>
      <c r="P40" s="26">
        <v>0.52</v>
      </c>
      <c r="Q40" s="26">
        <v>0.49</v>
      </c>
      <c r="R40" s="18"/>
      <c r="S40" s="226"/>
      <c r="T40" s="3" t="s">
        <v>20</v>
      </c>
      <c r="U40" s="3" t="s">
        <v>139</v>
      </c>
      <c r="V40" s="26">
        <v>0.85</v>
      </c>
      <c r="W40" s="26">
        <v>0.75</v>
      </c>
      <c r="X40" s="26">
        <v>0.65</v>
      </c>
      <c r="Y40" s="18"/>
      <c r="Z40" s="226"/>
      <c r="AA40" s="3" t="s">
        <v>20</v>
      </c>
      <c r="AB40" s="3" t="s">
        <v>139</v>
      </c>
      <c r="AC40" s="26">
        <v>1.37</v>
      </c>
      <c r="AD40" s="26">
        <v>1.08</v>
      </c>
      <c r="AE40" s="26">
        <v>0.89</v>
      </c>
      <c r="AF40" s="18"/>
      <c r="AG40" s="18"/>
      <c r="AH40" s="18"/>
      <c r="AI40" s="18"/>
      <c r="AJ40" s="18"/>
      <c r="AK40" s="18"/>
    </row>
    <row r="41" spans="1:37" ht="21.75" customHeight="1" thickBot="1" x14ac:dyDescent="0.2">
      <c r="B41" s="3" t="s">
        <v>21</v>
      </c>
      <c r="C41" s="3" t="s">
        <v>23</v>
      </c>
      <c r="D41" s="28">
        <v>0.06</v>
      </c>
      <c r="E41" s="28">
        <v>0.06</v>
      </c>
      <c r="F41" s="28">
        <v>0.06</v>
      </c>
      <c r="G41" s="18"/>
      <c r="H41" s="22" t="s">
        <v>141</v>
      </c>
      <c r="I41" s="18"/>
      <c r="J41" s="18"/>
      <c r="K41" s="18"/>
      <c r="L41" s="18"/>
      <c r="M41" s="27" t="s">
        <v>21</v>
      </c>
      <c r="N41" s="27" t="s">
        <v>23</v>
      </c>
      <c r="O41" s="37">
        <v>0.04</v>
      </c>
      <c r="P41" s="37">
        <v>0.04</v>
      </c>
      <c r="Q41" s="37">
        <v>0.04</v>
      </c>
      <c r="R41" s="18"/>
      <c r="S41" s="226" t="s">
        <v>59</v>
      </c>
      <c r="T41" s="19" t="s">
        <v>68</v>
      </c>
      <c r="U41" s="3" t="s">
        <v>139</v>
      </c>
      <c r="V41" s="26">
        <f t="shared" ref="V41:X42" si="0">V39*0.8</f>
        <v>0.34400000000000003</v>
      </c>
      <c r="W41" s="26">
        <f t="shared" si="0"/>
        <v>0.29599999999999999</v>
      </c>
      <c r="X41" s="26">
        <f t="shared" si="0"/>
        <v>0.25600000000000001</v>
      </c>
      <c r="Y41" s="18"/>
      <c r="Z41" s="226" t="s">
        <v>59</v>
      </c>
      <c r="AA41" s="19" t="s">
        <v>68</v>
      </c>
      <c r="AB41" s="3" t="s">
        <v>139</v>
      </c>
      <c r="AC41" s="26">
        <f>AC39*0.8</f>
        <v>0.36800000000000005</v>
      </c>
      <c r="AD41" s="26">
        <f t="shared" ref="AC41:AE42" si="1">AD39*0.8</f>
        <v>0.28799999999999998</v>
      </c>
      <c r="AE41" s="26">
        <f t="shared" si="1"/>
        <v>0.24</v>
      </c>
      <c r="AF41" s="18"/>
      <c r="AG41" s="18"/>
      <c r="AH41" s="18"/>
      <c r="AI41" s="18"/>
      <c r="AJ41" s="18"/>
      <c r="AK41" s="18"/>
    </row>
    <row r="42" spans="1:37" ht="30" customHeight="1" x14ac:dyDescent="0.15">
      <c r="B42" s="224" t="s">
        <v>142</v>
      </c>
      <c r="C42" s="224"/>
      <c r="D42" s="224"/>
      <c r="E42" s="224"/>
      <c r="F42" s="224"/>
      <c r="G42" s="18"/>
      <c r="H42" s="18"/>
      <c r="I42" s="18"/>
      <c r="J42" s="18"/>
      <c r="K42" s="18"/>
      <c r="L42" s="18"/>
      <c r="M42" s="38"/>
      <c r="N42" s="39" t="s">
        <v>40</v>
      </c>
      <c r="O42" s="40">
        <v>0</v>
      </c>
      <c r="P42" s="40">
        <v>0</v>
      </c>
      <c r="Q42" s="40">
        <v>0</v>
      </c>
      <c r="R42" s="18"/>
      <c r="S42" s="226"/>
      <c r="T42" s="3" t="s">
        <v>20</v>
      </c>
      <c r="U42" s="3" t="s">
        <v>139</v>
      </c>
      <c r="V42" s="26">
        <f t="shared" si="0"/>
        <v>0.68</v>
      </c>
      <c r="W42" s="26">
        <f t="shared" si="0"/>
        <v>0.60000000000000009</v>
      </c>
      <c r="X42" s="26">
        <f t="shared" si="0"/>
        <v>0.52</v>
      </c>
      <c r="Y42" s="18"/>
      <c r="Z42" s="226"/>
      <c r="AA42" s="3" t="s">
        <v>20</v>
      </c>
      <c r="AB42" s="3" t="s">
        <v>139</v>
      </c>
      <c r="AC42" s="26">
        <f t="shared" si="1"/>
        <v>1.0960000000000001</v>
      </c>
      <c r="AD42" s="26">
        <f t="shared" si="1"/>
        <v>0.8640000000000001</v>
      </c>
      <c r="AE42" s="26">
        <f>AE40*0.8</f>
        <v>0.71200000000000008</v>
      </c>
      <c r="AF42" s="18"/>
      <c r="AG42" s="18"/>
      <c r="AH42" s="18"/>
      <c r="AI42" s="18"/>
      <c r="AJ42" s="18"/>
      <c r="AK42" s="18"/>
    </row>
    <row r="43" spans="1:37" ht="38.25" customHeight="1" x14ac:dyDescent="0.15">
      <c r="B43" s="225" t="s">
        <v>143</v>
      </c>
      <c r="C43" s="225"/>
      <c r="D43" s="225"/>
      <c r="E43" s="225"/>
      <c r="F43" s="225"/>
      <c r="G43" s="18"/>
      <c r="H43" s="18"/>
      <c r="I43" s="18"/>
      <c r="J43" s="18"/>
      <c r="K43" s="18"/>
      <c r="L43" s="18"/>
      <c r="M43" s="41" t="s">
        <v>144</v>
      </c>
      <c r="N43" s="29" t="s">
        <v>145</v>
      </c>
      <c r="O43" s="42">
        <v>0.03</v>
      </c>
      <c r="P43" s="42">
        <v>0.03</v>
      </c>
      <c r="Q43" s="42">
        <v>0.03</v>
      </c>
      <c r="R43" s="18"/>
      <c r="S43" s="3" t="s">
        <v>21</v>
      </c>
      <c r="T43" s="3"/>
      <c r="U43" s="3" t="s">
        <v>23</v>
      </c>
      <c r="V43" s="28">
        <v>0.77</v>
      </c>
      <c r="W43" s="28">
        <v>0.77</v>
      </c>
      <c r="X43" s="28">
        <v>0.77</v>
      </c>
      <c r="Y43" s="18"/>
      <c r="Z43" s="3" t="s">
        <v>21</v>
      </c>
      <c r="AA43" s="3" t="s">
        <v>21</v>
      </c>
      <c r="AB43" s="3" t="s">
        <v>23</v>
      </c>
      <c r="AC43" s="28">
        <v>0.8</v>
      </c>
      <c r="AD43" s="28">
        <v>0.8</v>
      </c>
      <c r="AE43" s="28">
        <v>0.8</v>
      </c>
      <c r="AF43" s="18"/>
      <c r="AG43" s="18"/>
      <c r="AH43" s="18"/>
      <c r="AI43" s="18"/>
      <c r="AJ43" s="18"/>
      <c r="AK43" s="18"/>
    </row>
    <row r="44" spans="1:37" ht="21.75" customHeight="1" x14ac:dyDescent="0.15">
      <c r="B44" s="18"/>
      <c r="C44" s="18"/>
      <c r="D44" s="18"/>
      <c r="E44" s="18"/>
      <c r="F44" s="18"/>
      <c r="G44" s="18"/>
      <c r="H44" s="18"/>
      <c r="I44" s="18"/>
      <c r="J44" s="18"/>
      <c r="K44" s="18"/>
      <c r="L44" s="18"/>
      <c r="M44" s="29"/>
      <c r="N44" s="3" t="s">
        <v>46</v>
      </c>
      <c r="O44" s="20">
        <v>-0.03</v>
      </c>
      <c r="P44" s="20">
        <v>-0.03</v>
      </c>
      <c r="Q44" s="20">
        <v>-0.03</v>
      </c>
      <c r="R44" s="18"/>
      <c r="S44" s="18"/>
      <c r="T44" s="18"/>
      <c r="U44" s="18"/>
      <c r="V44" s="18"/>
      <c r="W44" s="18"/>
      <c r="X44" s="18"/>
      <c r="Y44" s="18"/>
      <c r="Z44" s="18"/>
      <c r="AA44" s="18"/>
      <c r="AB44" s="18"/>
      <c r="AC44" s="18"/>
      <c r="AD44" s="18"/>
      <c r="AE44" s="18"/>
      <c r="AF44" s="18"/>
      <c r="AG44" s="18"/>
      <c r="AH44" s="18"/>
      <c r="AI44" s="18"/>
      <c r="AJ44" s="18"/>
      <c r="AK44" s="18"/>
    </row>
    <row r="45" spans="1:37" x14ac:dyDescent="0.15">
      <c r="B45" s="18"/>
      <c r="C45" s="18"/>
      <c r="D45" s="18"/>
      <c r="E45" s="18"/>
      <c r="F45" s="18"/>
      <c r="G45" s="18"/>
      <c r="H45" s="18"/>
      <c r="I45" s="18"/>
      <c r="J45" s="18"/>
      <c r="K45" s="18"/>
      <c r="L45" s="18"/>
      <c r="M45" s="224" t="s">
        <v>146</v>
      </c>
      <c r="N45" s="224"/>
      <c r="O45" s="224"/>
      <c r="P45" s="224"/>
      <c r="Q45" s="224"/>
      <c r="R45" s="18"/>
      <c r="S45" s="22" t="s">
        <v>147</v>
      </c>
      <c r="T45" s="18"/>
      <c r="U45" s="18"/>
      <c r="V45" s="18"/>
      <c r="W45" s="18"/>
      <c r="X45" s="18"/>
      <c r="Y45" s="18"/>
      <c r="Z45" s="22" t="s">
        <v>148</v>
      </c>
      <c r="AA45" s="18"/>
      <c r="AB45" s="18"/>
      <c r="AC45" s="18"/>
      <c r="AD45" s="18"/>
      <c r="AE45" s="18"/>
      <c r="AF45" s="18"/>
      <c r="AG45" s="18"/>
      <c r="AH45" s="18"/>
      <c r="AI45" s="18"/>
      <c r="AJ45" s="18"/>
      <c r="AK45" s="18"/>
    </row>
    <row r="46" spans="1:37" x14ac:dyDescent="0.15">
      <c r="B46" s="18"/>
      <c r="C46" s="18"/>
      <c r="D46" s="18"/>
      <c r="E46" s="18"/>
      <c r="F46" s="18"/>
      <c r="G46" s="18"/>
      <c r="H46" s="18"/>
      <c r="I46" s="18"/>
      <c r="J46" s="18"/>
      <c r="K46" s="18"/>
      <c r="L46" s="18"/>
      <c r="M46" s="224"/>
      <c r="N46" s="224"/>
      <c r="O46" s="224"/>
      <c r="P46" s="224"/>
      <c r="Q46" s="224"/>
      <c r="R46" s="18"/>
      <c r="S46" s="225" t="s">
        <v>149</v>
      </c>
      <c r="T46" s="225"/>
      <c r="U46" s="225"/>
      <c r="V46" s="225"/>
      <c r="W46" s="225"/>
      <c r="X46" s="225"/>
      <c r="Y46" s="18"/>
      <c r="Z46" s="22" t="s">
        <v>150</v>
      </c>
      <c r="AA46" s="18"/>
      <c r="AB46" s="18"/>
      <c r="AC46" s="18"/>
      <c r="AD46" s="18"/>
      <c r="AE46" s="18"/>
      <c r="AF46" s="18"/>
      <c r="AG46" s="18"/>
      <c r="AH46" s="18"/>
      <c r="AI46" s="18"/>
      <c r="AJ46" s="18"/>
      <c r="AK46" s="18"/>
    </row>
    <row r="47" spans="1:37" x14ac:dyDescent="0.15">
      <c r="B47" s="18"/>
      <c r="C47" s="18"/>
      <c r="D47" s="18"/>
      <c r="E47" s="18"/>
      <c r="F47" s="18"/>
      <c r="G47" s="18"/>
      <c r="H47" s="18"/>
      <c r="I47" s="18"/>
      <c r="J47" s="18"/>
      <c r="K47" s="18"/>
      <c r="L47" s="18"/>
      <c r="M47" s="227" t="s">
        <v>151</v>
      </c>
      <c r="N47" s="227"/>
      <c r="O47" s="227"/>
      <c r="P47" s="227"/>
      <c r="Q47" s="227"/>
      <c r="R47" s="18"/>
      <c r="S47" s="225"/>
      <c r="T47" s="225"/>
      <c r="U47" s="225"/>
      <c r="V47" s="225"/>
      <c r="W47" s="225"/>
      <c r="X47" s="225"/>
      <c r="Y47" s="18"/>
      <c r="Z47" s="225" t="s">
        <v>149</v>
      </c>
      <c r="AA47" s="225"/>
      <c r="AB47" s="225"/>
      <c r="AC47" s="225"/>
      <c r="AD47" s="225"/>
      <c r="AE47" s="225"/>
      <c r="AF47" s="18"/>
      <c r="AG47" s="18"/>
      <c r="AH47" s="18"/>
      <c r="AI47" s="18"/>
      <c r="AJ47" s="18"/>
      <c r="AK47" s="18"/>
    </row>
    <row r="48" spans="1:37" x14ac:dyDescent="0.15">
      <c r="B48" s="18"/>
      <c r="C48" s="18"/>
      <c r="D48" s="18"/>
      <c r="E48" s="18"/>
      <c r="F48" s="18"/>
      <c r="G48" s="18"/>
      <c r="H48" s="18"/>
      <c r="I48" s="18"/>
      <c r="J48" s="18"/>
      <c r="K48" s="18"/>
      <c r="L48" s="18"/>
      <c r="M48" s="227"/>
      <c r="N48" s="227"/>
      <c r="O48" s="227"/>
      <c r="P48" s="227"/>
      <c r="Q48" s="227"/>
      <c r="R48" s="18"/>
      <c r="S48" s="227" t="s">
        <v>152</v>
      </c>
      <c r="T48" s="227"/>
      <c r="U48" s="227"/>
      <c r="V48" s="227"/>
      <c r="W48" s="227"/>
      <c r="X48" s="227"/>
      <c r="Y48" s="18"/>
      <c r="Z48" s="225"/>
      <c r="AA48" s="225"/>
      <c r="AB48" s="225"/>
      <c r="AC48" s="225"/>
      <c r="AD48" s="225"/>
      <c r="AE48" s="225"/>
      <c r="AF48" s="18"/>
      <c r="AG48" s="18"/>
      <c r="AH48" s="18"/>
      <c r="AI48" s="18"/>
      <c r="AJ48" s="18"/>
      <c r="AK48" s="18"/>
    </row>
    <row r="49" spans="1:37" ht="39.950000000000003" customHeight="1" x14ac:dyDescent="0.15">
      <c r="B49" s="18"/>
      <c r="C49" s="18"/>
      <c r="D49" s="18"/>
      <c r="E49" s="18"/>
      <c r="F49" s="18"/>
      <c r="G49" s="18"/>
      <c r="H49" s="18"/>
      <c r="I49" s="18"/>
      <c r="J49" s="18"/>
      <c r="K49" s="18"/>
      <c r="L49" s="18"/>
      <c r="M49" s="227"/>
      <c r="N49" s="227"/>
      <c r="O49" s="227"/>
      <c r="P49" s="227"/>
      <c r="Q49" s="227"/>
      <c r="R49" s="18"/>
      <c r="S49" s="227"/>
      <c r="T49" s="227"/>
      <c r="U49" s="227"/>
      <c r="V49" s="227"/>
      <c r="W49" s="227"/>
      <c r="X49" s="227"/>
      <c r="Y49" s="18"/>
      <c r="Z49" s="227" t="s">
        <v>153</v>
      </c>
      <c r="AA49" s="227"/>
      <c r="AB49" s="227"/>
      <c r="AC49" s="227"/>
      <c r="AD49" s="227"/>
      <c r="AE49" s="227"/>
      <c r="AF49" s="18"/>
      <c r="AG49" s="18"/>
      <c r="AH49" s="18"/>
      <c r="AI49" s="18"/>
      <c r="AJ49" s="18"/>
      <c r="AK49" s="18"/>
    </row>
    <row r="50" spans="1:37" x14ac:dyDescent="0.15">
      <c r="B50" s="18"/>
      <c r="C50" s="18"/>
      <c r="D50" s="18"/>
      <c r="E50" s="18"/>
      <c r="F50" s="18"/>
      <c r="G50" s="18"/>
      <c r="H50" s="18"/>
      <c r="I50" s="18"/>
      <c r="J50" s="18"/>
      <c r="K50" s="18"/>
      <c r="L50" s="18"/>
      <c r="M50" s="18"/>
      <c r="N50" s="18"/>
      <c r="O50" s="18"/>
      <c r="P50" s="18"/>
      <c r="Q50" s="18"/>
      <c r="R50" s="18"/>
      <c r="S50" s="22"/>
      <c r="T50" s="18"/>
      <c r="U50" s="18"/>
      <c r="V50" s="18"/>
      <c r="W50" s="18"/>
      <c r="X50" s="18"/>
      <c r="Y50" s="18"/>
      <c r="Z50" s="30"/>
      <c r="AA50" s="30"/>
      <c r="AB50" s="30"/>
      <c r="AC50" s="30"/>
      <c r="AD50" s="30"/>
      <c r="AE50" s="30"/>
      <c r="AF50" s="18"/>
      <c r="AG50" s="18"/>
      <c r="AH50" s="18"/>
      <c r="AI50" s="18"/>
      <c r="AJ50" s="18"/>
      <c r="AK50" s="18"/>
    </row>
    <row r="51" spans="1:37" ht="21" x14ac:dyDescent="0.15">
      <c r="A51" s="17" t="s">
        <v>154</v>
      </c>
      <c r="B51" s="18" t="s">
        <v>155</v>
      </c>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row>
    <row r="52" spans="1:37" ht="21.75" customHeight="1" x14ac:dyDescent="0.15">
      <c r="A52" s="31"/>
      <c r="B52" s="27" t="s">
        <v>91</v>
      </c>
      <c r="C52" s="27" t="s">
        <v>4</v>
      </c>
      <c r="D52" s="222" t="s">
        <v>3</v>
      </c>
      <c r="E52" s="223"/>
      <c r="F52" s="18"/>
      <c r="G52" s="18"/>
      <c r="H52" s="18"/>
      <c r="I52" s="18"/>
      <c r="J52" s="18"/>
      <c r="K52" s="18"/>
      <c r="L52" s="18"/>
      <c r="M52" s="18"/>
      <c r="N52" s="18"/>
      <c r="O52" s="18"/>
      <c r="P52" s="18"/>
      <c r="Q52" s="22"/>
      <c r="R52" s="18"/>
      <c r="S52" s="18"/>
      <c r="T52" s="18"/>
      <c r="U52" s="18"/>
      <c r="V52" s="18"/>
      <c r="W52" s="18"/>
      <c r="X52" s="22"/>
      <c r="Y52" s="18"/>
      <c r="Z52" s="18"/>
      <c r="AA52" s="18"/>
      <c r="AB52" s="18"/>
      <c r="AC52" s="18"/>
      <c r="AD52" s="18"/>
      <c r="AE52" s="18"/>
      <c r="AF52" s="18"/>
      <c r="AG52" s="18"/>
      <c r="AH52" s="18"/>
      <c r="AI52" s="18"/>
      <c r="AJ52" s="18"/>
      <c r="AK52" s="18"/>
    </row>
    <row r="53" spans="1:37" ht="25.5" customHeight="1" x14ac:dyDescent="0.15">
      <c r="B53" s="29"/>
      <c r="C53" s="29"/>
      <c r="D53" s="3" t="s">
        <v>156</v>
      </c>
      <c r="E53" s="3" t="s">
        <v>157</v>
      </c>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row>
    <row r="54" spans="1:37" ht="21.75" customHeight="1" x14ac:dyDescent="0.15">
      <c r="B54" s="3" t="s">
        <v>19</v>
      </c>
      <c r="C54" s="3" t="s">
        <v>158</v>
      </c>
      <c r="D54" s="42">
        <v>0.47</v>
      </c>
      <c r="E54" s="42">
        <v>0.38</v>
      </c>
      <c r="F54" s="18"/>
      <c r="G54" s="18"/>
      <c r="H54" s="18"/>
      <c r="I54" s="18"/>
      <c r="J54" s="18"/>
      <c r="K54" s="18"/>
      <c r="L54" s="18"/>
      <c r="M54" s="18"/>
      <c r="N54" s="18"/>
      <c r="O54" s="18"/>
      <c r="P54" s="18"/>
      <c r="Q54" s="22"/>
      <c r="R54" s="18"/>
      <c r="S54" s="18"/>
      <c r="T54" s="18"/>
      <c r="U54" s="18"/>
      <c r="V54" s="18"/>
      <c r="W54" s="18"/>
      <c r="X54" s="22"/>
      <c r="Y54" s="18"/>
      <c r="Z54" s="18"/>
      <c r="AA54" s="18"/>
      <c r="AB54" s="18"/>
      <c r="AC54" s="18"/>
      <c r="AD54" s="18"/>
      <c r="AE54" s="18"/>
      <c r="AF54" s="18"/>
      <c r="AG54" s="18"/>
      <c r="AH54" s="18"/>
      <c r="AI54" s="18"/>
      <c r="AJ54" s="18"/>
      <c r="AK54" s="18"/>
    </row>
    <row r="55" spans="1:37" ht="21.75" customHeight="1" x14ac:dyDescent="0.15">
      <c r="B55" s="3" t="s">
        <v>20</v>
      </c>
      <c r="C55" s="3" t="s">
        <v>158</v>
      </c>
      <c r="D55" s="20">
        <v>0.47</v>
      </c>
      <c r="E55" s="20">
        <v>0.38</v>
      </c>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row>
    <row r="56" spans="1:37" ht="21.75" customHeight="1" x14ac:dyDescent="0.15">
      <c r="B56" s="3" t="s">
        <v>21</v>
      </c>
      <c r="C56" s="3" t="s">
        <v>23</v>
      </c>
      <c r="D56" s="28">
        <v>0.05</v>
      </c>
      <c r="E56" s="28">
        <v>0.05</v>
      </c>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row>
    <row r="57" spans="1:37" ht="43.5" customHeight="1" x14ac:dyDescent="0.15">
      <c r="B57" s="224" t="s">
        <v>159</v>
      </c>
      <c r="C57" s="224"/>
      <c r="D57" s="224"/>
      <c r="E57" s="224"/>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row>
    <row r="58" spans="1:37" x14ac:dyDescent="0.15">
      <c r="B58" s="22" t="s">
        <v>160</v>
      </c>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row>
    <row r="59" spans="1:37" x14ac:dyDescent="0.15">
      <c r="B59" s="225" t="s">
        <v>161</v>
      </c>
      <c r="C59" s="225"/>
      <c r="D59" s="225"/>
      <c r="E59" s="225"/>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row>
    <row r="60" spans="1:37" x14ac:dyDescent="0.15">
      <c r="B60" s="225"/>
      <c r="C60" s="225"/>
      <c r="D60" s="225"/>
      <c r="E60" s="225"/>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row>
    <row r="61" spans="1:37" ht="14.1" customHeight="1" x14ac:dyDescent="0.15">
      <c r="B61" s="225" t="s">
        <v>128</v>
      </c>
      <c r="C61" s="225"/>
      <c r="D61" s="225"/>
      <c r="E61" s="225"/>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row>
    <row r="62" spans="1:37" x14ac:dyDescent="0.15">
      <c r="B62" s="225"/>
      <c r="C62" s="225"/>
      <c r="D62" s="225"/>
      <c r="E62" s="225"/>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row>
    <row r="63" spans="1:37" x14ac:dyDescent="0.15">
      <c r="B63" s="225"/>
      <c r="C63" s="225"/>
      <c r="D63" s="225"/>
      <c r="E63" s="225"/>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row>
    <row r="64" spans="1:37" x14ac:dyDescent="0.15">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row>
    <row r="65" spans="1:37" ht="21" x14ac:dyDescent="0.15">
      <c r="A65" s="43" t="s">
        <v>162</v>
      </c>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row>
    <row r="66" spans="1:37" x14ac:dyDescent="0.15">
      <c r="A66" s="44"/>
      <c r="B66" s="27" t="s">
        <v>91</v>
      </c>
      <c r="C66" s="45" t="s">
        <v>4</v>
      </c>
      <c r="D66" s="27" t="s">
        <v>3</v>
      </c>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row>
    <row r="67" spans="1:37" ht="25.5" customHeight="1" x14ac:dyDescent="0.15">
      <c r="B67" s="29"/>
      <c r="C67" s="46"/>
      <c r="D67" s="29"/>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row>
    <row r="68" spans="1:37" ht="21.75" customHeight="1" x14ac:dyDescent="0.15">
      <c r="B68" s="3" t="s">
        <v>19</v>
      </c>
      <c r="C68" s="3" t="s">
        <v>25</v>
      </c>
      <c r="D68" s="42">
        <v>0.46</v>
      </c>
      <c r="E68" s="18"/>
      <c r="F68" s="18"/>
      <c r="G68" s="22"/>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row>
    <row r="69" spans="1:37" ht="21.75" customHeight="1" x14ac:dyDescent="0.15">
      <c r="B69" s="3" t="s">
        <v>20</v>
      </c>
      <c r="C69" s="3" t="s">
        <v>25</v>
      </c>
      <c r="D69" s="20">
        <v>0.46</v>
      </c>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row>
    <row r="70" spans="1:37" ht="21.75" customHeight="1" x14ac:dyDescent="0.15">
      <c r="B70" s="3" t="s">
        <v>21</v>
      </c>
      <c r="C70" s="3" t="s">
        <v>23</v>
      </c>
      <c r="D70" s="28">
        <v>0.06</v>
      </c>
      <c r="E70" s="47"/>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row>
    <row r="71" spans="1:37" x14ac:dyDescent="0.15">
      <c r="B71" s="22" t="s">
        <v>163</v>
      </c>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row>
    <row r="72" spans="1:37" x14ac:dyDescent="0.15">
      <c r="B72" s="22" t="s">
        <v>164</v>
      </c>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row>
    <row r="73" spans="1:37" x14ac:dyDescent="0.15">
      <c r="B73" s="22" t="s">
        <v>165</v>
      </c>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row>
    <row r="74" spans="1:37" x14ac:dyDescent="0.15">
      <c r="B74" s="22" t="s">
        <v>166</v>
      </c>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row>
    <row r="75" spans="1:37" x14ac:dyDescent="0.15">
      <c r="B75" s="22" t="s">
        <v>167</v>
      </c>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row>
    <row r="76" spans="1:37" x14ac:dyDescent="0.15">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row>
    <row r="77" spans="1:37" x14ac:dyDescent="0.15">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row>
    <row r="78" spans="1:37" x14ac:dyDescent="0.15">
      <c r="B78" s="18"/>
      <c r="C78" s="18"/>
      <c r="D78" s="18"/>
      <c r="E78" s="18"/>
      <c r="F78" s="18"/>
      <c r="G78" s="18"/>
      <c r="H78" s="18"/>
      <c r="I78" s="18"/>
      <c r="J78" s="18"/>
      <c r="K78" s="18"/>
      <c r="L78" s="18"/>
      <c r="M78" s="48"/>
      <c r="N78" s="48"/>
      <c r="O78" s="18"/>
      <c r="P78" s="18"/>
      <c r="Q78" s="18"/>
      <c r="R78" s="18"/>
      <c r="S78" s="18"/>
      <c r="T78" s="18"/>
      <c r="U78" s="18"/>
      <c r="V78" s="18"/>
      <c r="W78" s="18"/>
      <c r="X78" s="18"/>
      <c r="Y78" s="18"/>
      <c r="Z78" s="18"/>
      <c r="AA78" s="18"/>
      <c r="AB78" s="18"/>
      <c r="AC78" s="18"/>
      <c r="AD78" s="18"/>
      <c r="AE78" s="18"/>
      <c r="AF78" s="18"/>
      <c r="AG78" s="18"/>
      <c r="AH78" s="18"/>
      <c r="AI78" s="18"/>
      <c r="AJ78" s="18"/>
      <c r="AK78" s="18"/>
    </row>
    <row r="79" spans="1:37" x14ac:dyDescent="0.15">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row>
    <row r="80" spans="1:37" x14ac:dyDescent="0.15">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row>
  </sheetData>
  <mergeCells count="33">
    <mergeCell ref="R33:U33"/>
    <mergeCell ref="B16:D16"/>
    <mergeCell ref="F16:H16"/>
    <mergeCell ref="B17:D17"/>
    <mergeCell ref="B24:D24"/>
    <mergeCell ref="F24:H24"/>
    <mergeCell ref="F25:H25"/>
    <mergeCell ref="F26:H26"/>
    <mergeCell ref="B33:D33"/>
    <mergeCell ref="F33:H33"/>
    <mergeCell ref="J33:L33"/>
    <mergeCell ref="N33:P33"/>
    <mergeCell ref="B34:D34"/>
    <mergeCell ref="F34:H34"/>
    <mergeCell ref="J34:L34"/>
    <mergeCell ref="N34:P34"/>
    <mergeCell ref="J37:K37"/>
    <mergeCell ref="D52:E52"/>
    <mergeCell ref="B57:E57"/>
    <mergeCell ref="B59:E60"/>
    <mergeCell ref="B61:E63"/>
    <mergeCell ref="Z39:Z40"/>
    <mergeCell ref="S41:S42"/>
    <mergeCell ref="Z41:Z42"/>
    <mergeCell ref="B42:F42"/>
    <mergeCell ref="B43:F43"/>
    <mergeCell ref="S39:S40"/>
    <mergeCell ref="M45:Q46"/>
    <mergeCell ref="S46:X47"/>
    <mergeCell ref="M47:Q49"/>
    <mergeCell ref="Z47:AE48"/>
    <mergeCell ref="S48:X49"/>
    <mergeCell ref="Z49:AE49"/>
  </mergeCells>
  <phoneticPr fontId="1"/>
  <hyperlinks>
    <hyperlink ref="B1" r:id="rId1" xr:uid="{85C02B73-EC75-46A5-A2AD-577D02752E27}"/>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条件入力表</vt:lpstr>
      <vt:lpstr>総括内訳表</vt:lpstr>
      <vt:lpstr>直接事業費　内訳</vt:lpstr>
      <vt:lpstr>№1-1（伐倒）</vt:lpstr>
      <vt:lpstr>№1-2（枝払）</vt:lpstr>
      <vt:lpstr>№1-3（玉切）</vt:lpstr>
      <vt:lpstr>№1-4（片付け）</vt:lpstr>
      <vt:lpstr>№1-5（その他作業）</vt:lpstr>
      <vt:lpstr>作業工程表</vt:lpstr>
      <vt:lpstr>'№1-5（その他作業）'!Print_Area</vt:lpstr>
      <vt:lpstr>条件入力表!Print_Area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N0212604</dc:creator>
  <cp:lastModifiedBy>石原　拓弥</cp:lastModifiedBy>
  <cp:lastPrinted>2023-04-19T01:31:21Z</cp:lastPrinted>
  <dcterms:created xsi:type="dcterms:W3CDTF">2015-07-22T07:08:08Z</dcterms:created>
  <dcterms:modified xsi:type="dcterms:W3CDTF">2023-04-19T05:03:58Z</dcterms:modified>
</cp:coreProperties>
</file>