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15" windowHeight="5595" activeTab="3"/>
  </bookViews>
  <sheets>
    <sheet name="説明（ヒノキ）" sheetId="1" r:id="rId1"/>
    <sheet name="地位級Ⅰ" sheetId="2" r:id="rId2"/>
    <sheet name="地位級Ⅱ" sheetId="3" r:id="rId3"/>
    <sheet name="地位級Ⅲ" sheetId="4" r:id="rId4"/>
    <sheet name="地位級Ⅳ" sheetId="5" r:id="rId5"/>
    <sheet name="地位級Ⅴ" sheetId="6" r:id="rId6"/>
  </sheets>
  <definedNames>
    <definedName name="_Fill" hidden="1">#REF!</definedName>
    <definedName name="_xlnm.Print_Area" localSheetId="1">'地位級Ⅰ'!$A$1:$L$27</definedName>
    <definedName name="_xlnm.Print_Area" localSheetId="2">'地位級Ⅱ'!$A$1:$M$28</definedName>
    <definedName name="_xlnm.Print_Area" localSheetId="3">'地位級Ⅲ'!$A$1:$M$28</definedName>
    <definedName name="_xlnm.Print_Area" localSheetId="4">'地位級Ⅳ'!$A$1:$L$27</definedName>
    <definedName name="_xlnm.Print_Area" localSheetId="5">'地位級Ⅴ'!$A$1:$L$28</definedName>
  </definedNames>
  <calcPr fullCalcOnLoad="1"/>
</workbook>
</file>

<file path=xl/sharedStrings.xml><?xml version="1.0" encoding="utf-8"?>
<sst xmlns="http://schemas.openxmlformats.org/spreadsheetml/2006/main" count="231" uniqueCount="57">
  <si>
    <t>地位</t>
  </si>
  <si>
    <t>HF=</t>
  </si>
  <si>
    <t xml:space="preserve"> G=</t>
  </si>
  <si>
    <t>DG=</t>
  </si>
  <si>
    <t>NRF=</t>
  </si>
  <si>
    <t>VRF=</t>
  </si>
  <si>
    <t>** 逆数式の係数 **</t>
  </si>
  <si>
    <t>** 形状高係数 **</t>
  </si>
  <si>
    <t xml:space="preserve"> ** 断面積係数 **</t>
  </si>
  <si>
    <t xml:space="preserve"> ** 最多密度線係数 **</t>
  </si>
  <si>
    <t>b1=</t>
  </si>
  <si>
    <t>BHF1=</t>
  </si>
  <si>
    <t>BDG1=</t>
  </si>
  <si>
    <t>K1 MAX=</t>
  </si>
  <si>
    <t>b2=</t>
  </si>
  <si>
    <t>BHF2=</t>
  </si>
  <si>
    <t>BDG2=</t>
  </si>
  <si>
    <t xml:space="preserve"> ** 等平均直径線係数 **</t>
  </si>
  <si>
    <t>b3=</t>
  </si>
  <si>
    <t>BHF3=</t>
  </si>
  <si>
    <t>BDG3=</t>
  </si>
  <si>
    <t>b4-b2=</t>
  </si>
  <si>
    <t>b4=</t>
  </si>
  <si>
    <t xml:space="preserve">    M</t>
  </si>
  <si>
    <t xml:space="preserve">  L</t>
  </si>
  <si>
    <t xml:space="preserve">  K</t>
  </si>
  <si>
    <t>H = M*(1-L*exp(-K*t))</t>
  </si>
  <si>
    <t>**** ミッチャーリッヒ式の係数 M,L,K****</t>
  </si>
  <si>
    <t>STD</t>
  </si>
  <si>
    <t>地位級</t>
  </si>
  <si>
    <t>収量比数</t>
  </si>
  <si>
    <r>
      <t>林分密度　</t>
    </r>
    <r>
      <rPr>
        <sz val="8"/>
        <rFont val="ＭＳ Ｐゴシック"/>
        <family val="3"/>
      </rPr>
      <t>（本/ha）</t>
    </r>
  </si>
  <si>
    <r>
      <t>樹高　</t>
    </r>
    <r>
      <rPr>
        <sz val="8"/>
        <rFont val="ＭＳ Ｐゴシック"/>
        <family val="3"/>
      </rPr>
      <t>　（m）</t>
    </r>
  </si>
  <si>
    <r>
      <t>林齢　</t>
    </r>
    <r>
      <rPr>
        <sz val="8"/>
        <rFont val="ＭＳ Ｐゴシック"/>
        <family val="3"/>
      </rPr>
      <t xml:space="preserve"> （年）</t>
    </r>
  </si>
  <si>
    <r>
      <t>胸高直径</t>
    </r>
    <r>
      <rPr>
        <sz val="8"/>
        <rFont val="ＭＳ Ｐゴシック"/>
        <family val="3"/>
      </rPr>
      <t>(ｃｍ)</t>
    </r>
  </si>
  <si>
    <r>
      <t xml:space="preserve"> 幹材積</t>
    </r>
    <r>
      <rPr>
        <sz val="8"/>
        <rFont val="ＭＳ Ｐゴシック"/>
        <family val="3"/>
      </rPr>
      <t>(ｍ</t>
    </r>
    <r>
      <rPr>
        <vertAlign val="superscript"/>
        <sz val="8"/>
        <rFont val="ＭＳ Ｐゴシック"/>
        <family val="3"/>
      </rPr>
      <t>３</t>
    </r>
    <r>
      <rPr>
        <sz val="8"/>
        <rFont val="ＭＳ Ｐゴシック"/>
        <family val="3"/>
      </rPr>
      <t>/ha)</t>
    </r>
  </si>
  <si>
    <t>収穫予想結果（ヒノキ人工林）</t>
  </si>
  <si>
    <t>林齢・密度の入力表</t>
  </si>
  <si>
    <r>
      <t>密度</t>
    </r>
    <r>
      <rPr>
        <sz val="6"/>
        <rFont val="ＭＳ Ｐゴシック"/>
        <family val="3"/>
      </rPr>
      <t>(本/ha)</t>
    </r>
  </si>
  <si>
    <r>
      <t>林齢</t>
    </r>
    <r>
      <rPr>
        <sz val="8"/>
        <rFont val="ＭＳ Ｐゴシック"/>
        <family val="3"/>
      </rPr>
      <t>(年)</t>
    </r>
  </si>
  <si>
    <r>
      <t>樹高</t>
    </r>
    <r>
      <rPr>
        <sz val="8"/>
        <rFont val="ＭＳ Ｐゴシック"/>
        <family val="3"/>
      </rPr>
      <t>(m)</t>
    </r>
  </si>
  <si>
    <t>ヒノキ</t>
  </si>
  <si>
    <t>Ⅱ</t>
  </si>
  <si>
    <t>Ⅰ</t>
  </si>
  <si>
    <t>Ⅲ</t>
  </si>
  <si>
    <t>Ⅳ</t>
  </si>
  <si>
    <t>Ⅴ</t>
  </si>
  <si>
    <t>任意の林齢と林分密度を与え、45年後までの樹高、胸高直径と収量比数の変化を予測します。</t>
  </si>
  <si>
    <t>長野県林業総合センタ－(2006)</t>
  </si>
  <si>
    <t>STD</t>
  </si>
  <si>
    <t>**** ミッチャーリッヒ式の係数 M,L,K****</t>
  </si>
  <si>
    <t>簡易林分収穫予想表＜長野県民有林ヒノキ人工林＞の説明</t>
  </si>
  <si>
    <t>　この収穫予想表は、「林野庁：関東・中部地方ヒノキ林分密度管理図、1982」に示されている数式と係数、ならびに長野県林業総合センタ－が実施した「長期育成循環施業に対応する森林管理技術の開発に関する研究（林野庁：林業普及情報活動システム化事業、Ｈ11～15年）」により得られたヒノキ人工林の樹高生長曲線式に係わる係数を使用し、Microsoft　Excelによって作成したものです。</t>
  </si>
  <si>
    <t>　収穫予想表では
①任意の林齢を入力することで地位級別の樹高が得られます。
②さらに任意の林分密度を入力するとヘクタ－ル当りの幹材積、収量比数、平均胸高直径などが得られます。</t>
  </si>
  <si>
    <t>　表は地位級別（５区分）に作成してあります。
地位級Ⅲは、現地調査結果から得られた長野県の平均的な樹高成長曲線です。
地位級Ⅰは県内で最もよく成長する場合を示し、Ⅴは最も成長の不良な場合を示しています。
地位級ⅡおよびⅣは、それぞれⅠとⅢ、ⅢとⅤの中間を示しています。</t>
  </si>
  <si>
    <t xml:space="preserve">　この収穫予想表は、森林施業の目安を得るために作成したものです。
森林の自然環境は多様なため、本表による収穫予想結果と現実林分の成長量・収穫量が異なる場合があります。
</t>
  </si>
  <si>
    <t>林分形状比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</si>
</sst>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0_ "/>
    <numFmt numFmtId="179" formatCode="0.00000_ "/>
    <numFmt numFmtId="180" formatCode="0.000_ "/>
    <numFmt numFmtId="181" formatCode="0.00_ "/>
  </numFmts>
  <fonts count="2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7"/>
      <name val="ＭＳ 明朝"/>
      <family val="1"/>
    </font>
    <font>
      <sz val="10"/>
      <name val="ＭＳ Ｐゴシック"/>
      <family val="3"/>
    </font>
    <font>
      <sz val="8"/>
      <name val="ＭＳ Ｐゴシック"/>
      <family val="3"/>
    </font>
    <font>
      <sz val="8"/>
      <color indexed="55"/>
      <name val="ＭＳ Ｐゴシック"/>
      <family val="3"/>
    </font>
    <font>
      <sz val="10"/>
      <color indexed="8"/>
      <name val="ＭＳ Ｐゴシック"/>
      <family val="3"/>
    </font>
    <font>
      <sz val="5"/>
      <name val="ＭＳ Ｐゴシック"/>
      <family val="3"/>
    </font>
    <font>
      <sz val="5.25"/>
      <name val="ＭＳ Ｐゴシック"/>
      <family val="3"/>
    </font>
    <font>
      <sz val="5.75"/>
      <name val="ＭＳ Ｐゴシック"/>
      <family val="3"/>
    </font>
    <font>
      <sz val="5.5"/>
      <name val="ＭＳ Ｐゴシック"/>
      <family val="3"/>
    </font>
    <font>
      <sz val="12"/>
      <name val="ＭＳ 明朝"/>
      <family val="1"/>
    </font>
    <font>
      <sz val="14"/>
      <name val="HG丸ｺﾞｼｯｸM-PRO"/>
      <family val="3"/>
    </font>
    <font>
      <sz val="11"/>
      <name val="HG丸ｺﾞｼｯｸM-PRO"/>
      <family val="3"/>
    </font>
    <font>
      <vertAlign val="superscript"/>
      <sz val="8"/>
      <name val="ＭＳ Ｐゴシック"/>
      <family val="3"/>
    </font>
    <font>
      <sz val="6"/>
      <name val="ＭＳ Ｐゴシック"/>
      <family val="3"/>
    </font>
    <font>
      <b/>
      <sz val="10"/>
      <color indexed="12"/>
      <name val="ＭＳ Ｐゴシック"/>
      <family val="3"/>
    </font>
    <font>
      <b/>
      <sz val="10"/>
      <name val="ＭＳ Ｐゴシック"/>
      <family val="3"/>
    </font>
    <font>
      <sz val="8"/>
      <color indexed="42"/>
      <name val="ＭＳ Ｐゴシック"/>
      <family val="3"/>
    </font>
    <font>
      <sz val="10"/>
      <color indexed="42"/>
      <name val="ＭＳ Ｐゴシック"/>
      <family val="3"/>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15">
    <border>
      <left/>
      <right/>
      <top/>
      <bottom/>
      <diagonal/>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style="slantDashDot">
        <color indexed="50"/>
      </left>
      <right>
        <color indexed="63"/>
      </right>
      <top style="slantDashDot">
        <color indexed="50"/>
      </top>
      <bottom>
        <color indexed="63"/>
      </bottom>
    </border>
    <border>
      <left>
        <color indexed="63"/>
      </left>
      <right>
        <color indexed="63"/>
      </right>
      <top style="slantDashDot">
        <color indexed="50"/>
      </top>
      <bottom>
        <color indexed="63"/>
      </bottom>
    </border>
    <border>
      <left>
        <color indexed="63"/>
      </left>
      <right style="slantDashDot">
        <color indexed="50"/>
      </right>
      <top style="slantDashDot">
        <color indexed="50"/>
      </top>
      <bottom>
        <color indexed="63"/>
      </bottom>
    </border>
    <border>
      <left style="slantDashDot">
        <color indexed="50"/>
      </left>
      <right>
        <color indexed="63"/>
      </right>
      <top>
        <color indexed="63"/>
      </top>
      <bottom>
        <color indexed="63"/>
      </bottom>
    </border>
    <border>
      <left>
        <color indexed="63"/>
      </left>
      <right style="slantDashDot">
        <color indexed="50"/>
      </right>
      <top>
        <color indexed="63"/>
      </top>
      <bottom>
        <color indexed="63"/>
      </bottom>
    </border>
    <border>
      <left style="slantDashDot">
        <color indexed="50"/>
      </left>
      <right>
        <color indexed="63"/>
      </right>
      <top>
        <color indexed="63"/>
      </top>
      <bottom style="slantDashDot">
        <color indexed="50"/>
      </bottom>
    </border>
    <border>
      <left>
        <color indexed="63"/>
      </left>
      <right>
        <color indexed="63"/>
      </right>
      <top>
        <color indexed="63"/>
      </top>
      <bottom style="slantDashDot">
        <color indexed="50"/>
      </bottom>
    </border>
    <border>
      <left>
        <color indexed="63"/>
      </left>
      <right style="slantDashDot">
        <color indexed="50"/>
      </right>
      <top>
        <color indexed="63"/>
      </top>
      <bottom style="slantDashDot">
        <color indexed="5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06">
    <xf numFmtId="0" fontId="0" fillId="0" borderId="0" xfId="0"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pplyProtection="1">
      <alignment/>
      <protection/>
    </xf>
    <xf numFmtId="0" fontId="8" fillId="0" borderId="0" xfId="0" applyFont="1" applyFill="1" applyAlignment="1">
      <alignment/>
    </xf>
    <xf numFmtId="0" fontId="7" fillId="0" borderId="0" xfId="0" applyFont="1" applyFill="1" applyAlignment="1">
      <alignment/>
    </xf>
    <xf numFmtId="0" fontId="9" fillId="2" borderId="1" xfId="0" applyFont="1" applyFill="1" applyBorder="1" applyAlignment="1" applyProtection="1">
      <alignment/>
      <protection/>
    </xf>
    <xf numFmtId="176" fontId="9" fillId="2" borderId="2" xfId="0" applyNumberFormat="1" applyFont="1" applyFill="1" applyBorder="1" applyAlignment="1" applyProtection="1">
      <alignment/>
      <protection/>
    </xf>
    <xf numFmtId="0" fontId="9" fillId="2" borderId="3" xfId="0" applyFont="1" applyFill="1" applyBorder="1" applyAlignment="1" applyProtection="1">
      <alignment/>
      <protection/>
    </xf>
    <xf numFmtId="2" fontId="9" fillId="2" borderId="3" xfId="0" applyNumberFormat="1" applyFont="1" applyFill="1" applyBorder="1" applyAlignment="1" applyProtection="1">
      <alignment/>
      <protection/>
    </xf>
    <xf numFmtId="1" fontId="9" fillId="2" borderId="4" xfId="0" applyNumberFormat="1" applyFont="1" applyFill="1" applyBorder="1" applyAlignment="1" applyProtection="1">
      <alignment/>
      <protection/>
    </xf>
    <xf numFmtId="0" fontId="0" fillId="2" borderId="0" xfId="0" applyFill="1" applyAlignment="1">
      <alignment/>
    </xf>
    <xf numFmtId="0" fontId="15" fillId="2" borderId="0" xfId="0" applyFont="1" applyFill="1" applyAlignment="1">
      <alignment horizontal="center"/>
    </xf>
    <xf numFmtId="0" fontId="15" fillId="2" borderId="0" xfId="0" applyFont="1" applyFill="1" applyAlignment="1">
      <alignment/>
    </xf>
    <xf numFmtId="0" fontId="16" fillId="2" borderId="0" xfId="0" applyFont="1" applyFill="1" applyAlignment="1" applyProtection="1">
      <alignment horizontal="left" vertical="center" wrapText="1"/>
      <protection/>
    </xf>
    <xf numFmtId="0" fontId="16" fillId="2" borderId="0" xfId="0" applyFont="1" applyFill="1" applyAlignment="1">
      <alignment vertical="center"/>
    </xf>
    <xf numFmtId="0" fontId="16" fillId="2" borderId="0" xfId="0" applyFont="1" applyFill="1" applyAlignment="1">
      <alignment vertical="center" wrapText="1"/>
    </xf>
    <xf numFmtId="0" fontId="14" fillId="2" borderId="0" xfId="0" applyFont="1" applyFill="1" applyAlignment="1">
      <alignment/>
    </xf>
    <xf numFmtId="0" fontId="16" fillId="2" borderId="0" xfId="0" applyFont="1" applyFill="1" applyAlignment="1">
      <alignment horizontal="right"/>
    </xf>
    <xf numFmtId="0" fontId="16" fillId="2" borderId="0" xfId="0" applyFont="1" applyFill="1" applyAlignment="1">
      <alignment/>
    </xf>
    <xf numFmtId="0" fontId="0" fillId="0" borderId="0" xfId="0" applyFill="1" applyAlignment="1">
      <alignment/>
    </xf>
    <xf numFmtId="0" fontId="15" fillId="0" borderId="0" xfId="0" applyFont="1" applyFill="1" applyAlignment="1">
      <alignment/>
    </xf>
    <xf numFmtId="0" fontId="16" fillId="0" borderId="0" xfId="0" applyFont="1" applyFill="1" applyAlignment="1">
      <alignment/>
    </xf>
    <xf numFmtId="0" fontId="14" fillId="0" borderId="0" xfId="0" applyFont="1" applyFill="1" applyAlignment="1">
      <alignment/>
    </xf>
    <xf numFmtId="176" fontId="9" fillId="2" borderId="3" xfId="0" applyNumberFormat="1" applyFont="1" applyFill="1" applyBorder="1" applyAlignment="1" applyProtection="1">
      <alignment/>
      <protection/>
    </xf>
    <xf numFmtId="0" fontId="6" fillId="3" borderId="0" xfId="0" applyFont="1" applyFill="1" applyAlignment="1">
      <alignment/>
    </xf>
    <xf numFmtId="0" fontId="6" fillId="3" borderId="0" xfId="0" applyFont="1" applyFill="1" applyAlignment="1" applyProtection="1">
      <alignment/>
      <protection/>
    </xf>
    <xf numFmtId="0" fontId="6" fillId="3" borderId="0" xfId="0" applyFont="1" applyFill="1" applyAlignment="1" applyProtection="1">
      <alignment horizontal="left"/>
      <protection/>
    </xf>
    <xf numFmtId="0" fontId="7" fillId="3" borderId="0" xfId="0" applyFont="1" applyFill="1" applyAlignment="1">
      <alignment/>
    </xf>
    <xf numFmtId="0" fontId="6" fillId="3" borderId="0" xfId="0" applyFont="1" applyFill="1" applyBorder="1" applyAlignment="1" applyProtection="1">
      <alignment/>
      <protection/>
    </xf>
    <xf numFmtId="0" fontId="8" fillId="3" borderId="5" xfId="0" applyFont="1" applyFill="1" applyBorder="1" applyAlignment="1">
      <alignment/>
    </xf>
    <xf numFmtId="0" fontId="8" fillId="3" borderId="0" xfId="0" applyFont="1" applyFill="1" applyBorder="1" applyAlignment="1">
      <alignment/>
    </xf>
    <xf numFmtId="0" fontId="8" fillId="3" borderId="6" xfId="0" applyFont="1" applyFill="1" applyBorder="1" applyAlignment="1" applyProtection="1">
      <alignment/>
      <protection/>
    </xf>
    <xf numFmtId="0" fontId="6" fillId="4" borderId="0" xfId="0" applyFont="1" applyFill="1" applyAlignment="1">
      <alignment/>
    </xf>
    <xf numFmtId="0" fontId="6" fillId="2" borderId="0" xfId="0" applyFont="1" applyFill="1" applyAlignment="1">
      <alignment/>
    </xf>
    <xf numFmtId="0" fontId="6" fillId="2" borderId="0" xfId="0" applyFont="1" applyFill="1" applyAlignment="1" applyProtection="1">
      <alignment/>
      <protection/>
    </xf>
    <xf numFmtId="0" fontId="6" fillId="2" borderId="6" xfId="0" applyFont="1" applyFill="1" applyBorder="1" applyAlignment="1" applyProtection="1">
      <alignment horizontal="left" indent="1"/>
      <protection/>
    </xf>
    <xf numFmtId="0" fontId="6" fillId="2" borderId="6" xfId="0" applyFont="1" applyFill="1" applyBorder="1" applyAlignment="1" applyProtection="1">
      <alignment/>
      <protection/>
    </xf>
    <xf numFmtId="0" fontId="6" fillId="2" borderId="0" xfId="0" applyFont="1" applyFill="1" applyBorder="1" applyAlignment="1" applyProtection="1">
      <alignment horizontal="center"/>
      <protection/>
    </xf>
    <xf numFmtId="2" fontId="6" fillId="2" borderId="0" xfId="0" applyNumberFormat="1" applyFont="1" applyFill="1" applyBorder="1" applyAlignment="1" applyProtection="1">
      <alignment/>
      <protection/>
    </xf>
    <xf numFmtId="181" fontId="6" fillId="2" borderId="0"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horizontal="center"/>
      <protection/>
    </xf>
    <xf numFmtId="176" fontId="6" fillId="2" borderId="2" xfId="0" applyNumberFormat="1" applyFont="1" applyFill="1" applyBorder="1" applyAlignment="1" applyProtection="1">
      <alignment/>
      <protection/>
    </xf>
    <xf numFmtId="0" fontId="6" fillId="2" borderId="3" xfId="0" applyFont="1" applyFill="1" applyBorder="1" applyAlignment="1" applyProtection="1">
      <alignment horizontal="center"/>
      <protection/>
    </xf>
    <xf numFmtId="0" fontId="6" fillId="2" borderId="3" xfId="0" applyFont="1" applyFill="1" applyBorder="1" applyAlignment="1" applyProtection="1">
      <alignment/>
      <protection/>
    </xf>
    <xf numFmtId="176" fontId="6" fillId="2" borderId="3" xfId="0" applyNumberFormat="1" applyFont="1" applyFill="1" applyBorder="1" applyAlignment="1" applyProtection="1">
      <alignment/>
      <protection/>
    </xf>
    <xf numFmtId="2" fontId="6" fillId="2" borderId="3" xfId="0" applyNumberFormat="1" applyFont="1" applyFill="1" applyBorder="1" applyAlignment="1" applyProtection="1">
      <alignment/>
      <protection/>
    </xf>
    <xf numFmtId="0" fontId="6" fillId="2" borderId="4" xfId="0" applyFont="1" applyFill="1" applyBorder="1" applyAlignment="1" applyProtection="1">
      <alignment horizontal="center"/>
      <protection/>
    </xf>
    <xf numFmtId="1" fontId="6" fillId="2" borderId="4" xfId="0" applyNumberFormat="1" applyFont="1" applyFill="1" applyBorder="1" applyAlignment="1" applyProtection="1">
      <alignment/>
      <protection/>
    </xf>
    <xf numFmtId="0" fontId="19" fillId="4" borderId="6" xfId="0" applyFont="1" applyFill="1" applyBorder="1" applyAlignment="1" applyProtection="1">
      <alignment horizontal="center"/>
      <protection locked="0"/>
    </xf>
    <xf numFmtId="0" fontId="20" fillId="2" borderId="0" xfId="0" applyFont="1" applyFill="1" applyAlignment="1">
      <alignment horizontal="center"/>
    </xf>
    <xf numFmtId="0" fontId="6" fillId="2" borderId="0" xfId="0" applyFont="1" applyFill="1" applyAlignment="1" applyProtection="1">
      <alignment/>
      <protection/>
    </xf>
    <xf numFmtId="2" fontId="6" fillId="2" borderId="0" xfId="0" applyNumberFormat="1" applyFont="1" applyFill="1" applyAlignment="1" applyProtection="1">
      <alignment/>
      <protection/>
    </xf>
    <xf numFmtId="0" fontId="20" fillId="2" borderId="6" xfId="0" applyFont="1" applyFill="1" applyBorder="1" applyAlignment="1" applyProtection="1">
      <alignment horizontal="center"/>
      <protection/>
    </xf>
    <xf numFmtId="2" fontId="20" fillId="2" borderId="6" xfId="0" applyNumberFormat="1" applyFont="1" applyFill="1" applyBorder="1" applyAlignment="1" applyProtection="1">
      <alignment horizontal="center"/>
      <protection/>
    </xf>
    <xf numFmtId="176" fontId="20" fillId="2" borderId="6" xfId="0" applyNumberFormat="1" applyFont="1" applyFill="1" applyBorder="1" applyAlignment="1" applyProtection="1">
      <alignment horizontal="center"/>
      <protection/>
    </xf>
    <xf numFmtId="1" fontId="6" fillId="3" borderId="0" xfId="0" applyNumberFormat="1" applyFont="1" applyFill="1" applyAlignment="1">
      <alignment/>
    </xf>
    <xf numFmtId="0" fontId="6" fillId="2" borderId="0" xfId="0" applyFont="1" applyFill="1" applyAlignment="1" applyProtection="1">
      <alignment vertical="center"/>
      <protection/>
    </xf>
    <xf numFmtId="0" fontId="6" fillId="2" borderId="1" xfId="0" applyFont="1" applyFill="1" applyBorder="1" applyAlignment="1" applyProtection="1">
      <alignment/>
      <protection/>
    </xf>
    <xf numFmtId="0" fontId="21" fillId="3" borderId="0" xfId="0" applyFont="1" applyFill="1" applyBorder="1" applyAlignment="1" applyProtection="1">
      <alignment horizontal="center"/>
      <protection/>
    </xf>
    <xf numFmtId="1" fontId="21" fillId="3" borderId="0" xfId="0" applyNumberFormat="1" applyFont="1" applyFill="1" applyBorder="1" applyAlignment="1" applyProtection="1">
      <alignment/>
      <protection/>
    </xf>
    <xf numFmtId="0" fontId="21" fillId="3" borderId="0" xfId="0" applyFont="1" applyFill="1" applyAlignment="1">
      <alignment/>
    </xf>
    <xf numFmtId="0" fontId="21" fillId="3" borderId="6" xfId="0" applyFont="1" applyFill="1" applyBorder="1" applyAlignment="1" applyProtection="1">
      <alignment horizontal="center"/>
      <protection/>
    </xf>
    <xf numFmtId="1" fontId="21" fillId="3" borderId="6" xfId="0" applyNumberFormat="1" applyFont="1" applyFill="1" applyBorder="1" applyAlignment="1" applyProtection="1">
      <alignment/>
      <protection/>
    </xf>
    <xf numFmtId="0" fontId="22" fillId="3" borderId="0" xfId="0" applyFont="1" applyFill="1" applyBorder="1" applyAlignment="1" applyProtection="1">
      <alignment horizontal="center"/>
      <protection/>
    </xf>
    <xf numFmtId="176" fontId="22" fillId="3" borderId="0" xfId="0" applyNumberFormat="1" applyFont="1" applyFill="1" applyBorder="1" applyAlignment="1" applyProtection="1">
      <alignment/>
      <protection/>
    </xf>
    <xf numFmtId="0" fontId="22" fillId="3" borderId="0" xfId="0" applyFont="1" applyFill="1" applyAlignment="1">
      <alignment/>
    </xf>
    <xf numFmtId="0" fontId="21" fillId="3" borderId="0" xfId="0" applyFont="1" applyFill="1" applyBorder="1" applyAlignment="1" applyProtection="1">
      <alignment horizontal="left"/>
      <protection/>
    </xf>
    <xf numFmtId="0" fontId="21" fillId="3" borderId="0" xfId="0" applyFont="1" applyFill="1" applyAlignment="1">
      <alignment horizontal="center"/>
    </xf>
    <xf numFmtId="2" fontId="21" fillId="3" borderId="0" xfId="0" applyNumberFormat="1" applyFont="1" applyFill="1" applyBorder="1" applyAlignment="1" applyProtection="1">
      <alignment/>
      <protection/>
    </xf>
    <xf numFmtId="0" fontId="21" fillId="3" borderId="0" xfId="0" applyFont="1" applyFill="1" applyBorder="1" applyAlignment="1" applyProtection="1">
      <alignment horizontal="right"/>
      <protection/>
    </xf>
    <xf numFmtId="181" fontId="21" fillId="3" borderId="0" xfId="0" applyNumberFormat="1" applyFont="1" applyFill="1" applyBorder="1" applyAlignment="1" applyProtection="1">
      <alignment horizontal="center"/>
      <protection/>
    </xf>
    <xf numFmtId="0" fontId="21" fillId="3" borderId="0" xfId="0" applyFont="1" applyFill="1" applyAlignment="1" applyProtection="1">
      <alignment/>
      <protection/>
    </xf>
    <xf numFmtId="2" fontId="21" fillId="3" borderId="0" xfId="0" applyNumberFormat="1" applyFont="1" applyFill="1" applyAlignment="1" applyProtection="1">
      <alignment/>
      <protection/>
    </xf>
    <xf numFmtId="2" fontId="22" fillId="3" borderId="0" xfId="0" applyNumberFormat="1" applyFont="1" applyFill="1" applyBorder="1" applyAlignment="1" applyProtection="1">
      <alignment/>
      <protection/>
    </xf>
    <xf numFmtId="0" fontId="22" fillId="3" borderId="0" xfId="0" applyFont="1" applyFill="1" applyBorder="1" applyAlignment="1" applyProtection="1">
      <alignment/>
      <protection/>
    </xf>
    <xf numFmtId="0" fontId="21" fillId="3" borderId="5" xfId="0" applyFont="1" applyFill="1" applyBorder="1" applyAlignment="1" applyProtection="1">
      <alignment horizontal="left"/>
      <protection/>
    </xf>
    <xf numFmtId="0" fontId="21" fillId="3" borderId="5" xfId="0" applyFont="1" applyFill="1" applyBorder="1" applyAlignment="1">
      <alignment/>
    </xf>
    <xf numFmtId="176" fontId="21" fillId="3" borderId="5" xfId="0" applyNumberFormat="1" applyFont="1" applyFill="1" applyBorder="1" applyAlignment="1" applyProtection="1">
      <alignment horizontal="left"/>
      <protection/>
    </xf>
    <xf numFmtId="0" fontId="21" fillId="3" borderId="0" xfId="0" applyFont="1" applyFill="1" applyBorder="1" applyAlignment="1" applyProtection="1">
      <alignment/>
      <protection/>
    </xf>
    <xf numFmtId="177" fontId="21" fillId="3" borderId="0" xfId="0" applyNumberFormat="1" applyFont="1" applyFill="1" applyBorder="1" applyAlignment="1" applyProtection="1">
      <alignment/>
      <protection/>
    </xf>
    <xf numFmtId="0" fontId="21" fillId="3" borderId="0" xfId="0" applyFont="1" applyFill="1" applyBorder="1" applyAlignment="1">
      <alignment/>
    </xf>
    <xf numFmtId="0" fontId="21" fillId="3" borderId="0" xfId="0" applyFont="1" applyFill="1" applyBorder="1" applyAlignment="1">
      <alignment horizontal="left" indent="1"/>
    </xf>
    <xf numFmtId="0" fontId="21" fillId="3" borderId="0" xfId="0" applyFont="1" applyFill="1" applyBorder="1" applyAlignment="1">
      <alignment horizontal="right"/>
    </xf>
    <xf numFmtId="178" fontId="21" fillId="3" borderId="0" xfId="0" applyNumberFormat="1" applyFont="1" applyFill="1" applyBorder="1" applyAlignment="1">
      <alignment/>
    </xf>
    <xf numFmtId="0" fontId="21" fillId="3" borderId="6" xfId="0" applyFont="1" applyFill="1" applyBorder="1" applyAlignment="1" applyProtection="1">
      <alignment/>
      <protection/>
    </xf>
    <xf numFmtId="0" fontId="21" fillId="3" borderId="6" xfId="0" applyFont="1" applyFill="1" applyBorder="1" applyAlignment="1">
      <alignment horizontal="right"/>
    </xf>
    <xf numFmtId="178" fontId="21" fillId="3" borderId="6" xfId="0" applyNumberFormat="1" applyFont="1" applyFill="1" applyBorder="1" applyAlignment="1">
      <alignment/>
    </xf>
    <xf numFmtId="176" fontId="21" fillId="3" borderId="0" xfId="0" applyNumberFormat="1" applyFont="1" applyFill="1" applyBorder="1" applyAlignment="1" applyProtection="1">
      <alignment/>
      <protection/>
    </xf>
    <xf numFmtId="176" fontId="21" fillId="3" borderId="6" xfId="0" applyNumberFormat="1" applyFont="1" applyFill="1" applyBorder="1" applyAlignment="1" applyProtection="1">
      <alignment/>
      <protection/>
    </xf>
    <xf numFmtId="2" fontId="6" fillId="2" borderId="2" xfId="0" applyNumberFormat="1" applyFont="1" applyFill="1" applyBorder="1" applyAlignment="1" applyProtection="1">
      <alignment/>
      <protection/>
    </xf>
    <xf numFmtId="2" fontId="9" fillId="2" borderId="2" xfId="0" applyNumberFormat="1" applyFont="1" applyFill="1" applyBorder="1" applyAlignment="1" applyProtection="1">
      <alignment/>
      <protection/>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6" fillId="2" borderId="1" xfId="0" applyFont="1" applyFill="1" applyBorder="1" applyAlignment="1" applyProtection="1">
      <alignment horizontal="center"/>
      <protection/>
    </xf>
    <xf numFmtId="0" fontId="6" fillId="3" borderId="0" xfId="0" applyFont="1" applyFill="1" applyAlignment="1" applyProtection="1">
      <alignment horizontal="center"/>
      <protection/>
    </xf>
    <xf numFmtId="0" fontId="6" fillId="3" borderId="0" xfId="0" applyFont="1" applyFill="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樹高成長（地位級Ⅰ）</a:t>
            </a:r>
          </a:p>
        </c:rich>
      </c:tx>
      <c:layout/>
      <c:spPr>
        <a:noFill/>
        <a:ln>
          <a:noFill/>
        </a:ln>
      </c:spPr>
    </c:title>
    <c:plotArea>
      <c:layout/>
      <c:scatterChart>
        <c:scatterStyle val="lineMarker"/>
        <c:varyColors val="0"/>
        <c:ser>
          <c:idx val="0"/>
          <c:order val="0"/>
          <c:tx>
            <c:strRef>
              <c:f>'地位級Ⅰ'!$B$7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'地位級Ⅰ'!$C$6:$L$6</c:f>
              <c:numCache/>
            </c:numRef>
          </c:xVal>
          <c:yVal>
            <c:numRef>
              <c:f>'地位級Ⅰ'!$C$7:$L$7</c:f>
              <c:numCache/>
            </c:numRef>
          </c:yVal>
          <c:smooth val="0"/>
        </c:ser>
        <c:axId val="35967770"/>
        <c:axId val="55274475"/>
      </c:scatterChart>
      <c:valAx>
        <c:axId val="35967770"/>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5274475"/>
        <c:crosses val="autoZero"/>
        <c:crossBetween val="midCat"/>
        <c:dispUnits/>
      </c:valAx>
      <c:valAx>
        <c:axId val="55274475"/>
        <c:scaling>
          <c:orientation val="minMax"/>
          <c:max val="40"/>
          <c:min val="0"/>
        </c:scaling>
        <c:axPos val="l"/>
        <c:title>
          <c:tx>
            <c:rich>
              <a:bodyPr vert="horz" rot="-5400000" anchor="ctr"/>
              <a:lstStyle/>
              <a:p>
                <a:pPr algn="ctr">
                  <a:defRPr/>
                </a:pPr>
                <a:r>
                  <a:rPr lang="en-US" cap="none" sz="800" b="0" i="0" u="none" baseline="0"/>
                  <a:t>樹高（ｍ）</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35967770"/>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樹高成長（地位級Ⅳ）</a:t>
            </a:r>
          </a:p>
        </c:rich>
      </c:tx>
      <c:layout/>
      <c:spPr>
        <a:noFill/>
        <a:ln>
          <a:noFill/>
        </a:ln>
      </c:spPr>
    </c:title>
    <c:plotArea>
      <c:layout/>
      <c:scatterChart>
        <c:scatterStyle val="lineMarker"/>
        <c:varyColors val="0"/>
        <c:ser>
          <c:idx val="0"/>
          <c:order val="0"/>
          <c:tx>
            <c:strRef>
              <c:f>'地位級Ⅳ'!$B$7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'地位級Ⅳ'!$C$6:$L$6</c:f>
              <c:numCache>
                <c:ptCount val="10"/>
                <c:pt idx="0">
                  <c:v>0</c:v>
                </c:pt>
                <c:pt idx="1">
                  <c:v>0</c:v>
                </c:pt>
                <c:pt idx="2">
                  <c:v>0</c:v>
                </c:pt>
                <c:pt idx="3">
                  <c:v>0</c:v>
                </c:pt>
                <c:pt idx="4">
                  <c:v>0</c:v>
                </c:pt>
                <c:pt idx="5">
                  <c:v>0</c:v>
                </c:pt>
                <c:pt idx="6">
                  <c:v>0</c:v>
                </c:pt>
                <c:pt idx="7">
                  <c:v>0</c:v>
                </c:pt>
                <c:pt idx="8">
                  <c:v>0</c:v>
                </c:pt>
                <c:pt idx="9">
                  <c:v>0</c:v>
                </c:pt>
              </c:numCache>
            </c:numRef>
          </c:xVal>
          <c:yVal>
            <c:numRef>
              <c:f>'地位級Ⅳ'!$C$7:$L$7</c:f>
              <c:numCache>
                <c:ptCount val="10"/>
                <c:pt idx="0">
                  <c:v>0</c:v>
                </c:pt>
                <c:pt idx="1">
                  <c:v>0</c:v>
                </c:pt>
                <c:pt idx="2">
                  <c:v>0</c:v>
                </c:pt>
                <c:pt idx="3">
                  <c:v>0</c:v>
                </c:pt>
                <c:pt idx="4">
                  <c:v>0</c:v>
                </c:pt>
                <c:pt idx="5">
                  <c:v>0</c:v>
                </c:pt>
                <c:pt idx="6">
                  <c:v>0</c:v>
                </c:pt>
                <c:pt idx="7">
                  <c:v>0</c:v>
                </c:pt>
                <c:pt idx="8">
                  <c:v>0</c:v>
                </c:pt>
                <c:pt idx="9">
                  <c:v>0</c:v>
                </c:pt>
              </c:numCache>
            </c:numRef>
          </c:yVal>
          <c:smooth val="0"/>
        </c:ser>
        <c:axId val="8563988"/>
        <c:axId val="9967029"/>
      </c:scatterChart>
      <c:valAx>
        <c:axId val="8563988"/>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9967029"/>
        <c:crosses val="autoZero"/>
        <c:crossBetween val="midCat"/>
        <c:dispUnits/>
      </c:valAx>
      <c:valAx>
        <c:axId val="9967029"/>
        <c:scaling>
          <c:orientation val="minMax"/>
          <c:max val="40"/>
          <c:min val="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8563988"/>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'地位級Ⅳ'!$B$9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'地位級Ⅳ'!$C$6:$L$6</c:f>
              <c:numCache>
                <c:ptCount val="10"/>
                <c:pt idx="0">
                  <c:v>0</c:v>
                </c:pt>
                <c:pt idx="1">
                  <c:v>0</c:v>
                </c:pt>
                <c:pt idx="2">
                  <c:v>0</c:v>
                </c:pt>
                <c:pt idx="3">
                  <c:v>0</c:v>
                </c:pt>
                <c:pt idx="4">
                  <c:v>0</c:v>
                </c:pt>
                <c:pt idx="5">
                  <c:v>0</c:v>
                </c:pt>
                <c:pt idx="6">
                  <c:v>0</c:v>
                </c:pt>
                <c:pt idx="7">
                  <c:v>0</c:v>
                </c:pt>
                <c:pt idx="8">
                  <c:v>0</c:v>
                </c:pt>
                <c:pt idx="9">
                  <c:v>0</c:v>
                </c:pt>
              </c:numCache>
            </c:numRef>
          </c:xVal>
          <c:yVal>
            <c:numRef>
              <c:f>'地位級Ⅳ'!$C$9:$L$9</c:f>
              <c:numCache>
                <c:ptCount val="10"/>
                <c:pt idx="0">
                  <c:v>0</c:v>
                </c:pt>
                <c:pt idx="1">
                  <c:v>0</c:v>
                </c:pt>
                <c:pt idx="2">
                  <c:v>0</c:v>
                </c:pt>
                <c:pt idx="3">
                  <c:v>0</c:v>
                </c:pt>
                <c:pt idx="4">
                  <c:v>0</c:v>
                </c:pt>
                <c:pt idx="5">
                  <c:v>0</c:v>
                </c:pt>
                <c:pt idx="6">
                  <c:v>0</c:v>
                </c:pt>
                <c:pt idx="7">
                  <c:v>0</c:v>
                </c:pt>
                <c:pt idx="8">
                  <c:v>0</c:v>
                </c:pt>
                <c:pt idx="9">
                  <c:v>0</c:v>
                </c:pt>
              </c:numCache>
            </c:numRef>
          </c:yVal>
          <c:smooth val="0"/>
        </c:ser>
        <c:axId val="22594398"/>
        <c:axId val="2022991"/>
      </c:scatterChart>
      <c:valAx>
        <c:axId val="22594398"/>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022991"/>
        <c:crosses val="autoZero"/>
        <c:crossBetween val="midCat"/>
        <c:dispUnits/>
      </c:valAx>
      <c:valAx>
        <c:axId val="2022991"/>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General" sourceLinked="0"/>
        <c:majorTickMark val="in"/>
        <c:minorTickMark val="none"/>
        <c:tickLblPos val="nextTo"/>
        <c:txPr>
          <a:bodyPr/>
          <a:lstStyle/>
          <a:p>
            <a:pPr>
              <a:defRPr lang="en-US" cap="none" sz="800" b="0" i="0" u="none" baseline="0"/>
            </a:pPr>
          </a:p>
        </c:txPr>
        <c:crossAx val="22594398"/>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'地位級Ⅳ'!$B$11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'地位級Ⅳ'!$C$6:$L$6</c:f>
              <c:numCache>
                <c:ptCount val="10"/>
                <c:pt idx="0">
                  <c:v>0</c:v>
                </c:pt>
                <c:pt idx="1">
                  <c:v>0</c:v>
                </c:pt>
                <c:pt idx="2">
                  <c:v>0</c:v>
                </c:pt>
                <c:pt idx="3">
                  <c:v>0</c:v>
                </c:pt>
                <c:pt idx="4">
                  <c:v>0</c:v>
                </c:pt>
                <c:pt idx="5">
                  <c:v>0</c:v>
                </c:pt>
                <c:pt idx="6">
                  <c:v>0</c:v>
                </c:pt>
                <c:pt idx="7">
                  <c:v>0</c:v>
                </c:pt>
                <c:pt idx="8">
                  <c:v>0</c:v>
                </c:pt>
                <c:pt idx="9">
                  <c:v>0</c:v>
                </c:pt>
              </c:numCache>
            </c:numRef>
          </c:xVal>
          <c:yVal>
            <c:numRef>
              <c:f>'地位級Ⅳ'!$C$11:$L$11</c:f>
              <c:numCache>
                <c:ptCount val="10"/>
                <c:pt idx="0">
                  <c:v>0</c:v>
                </c:pt>
                <c:pt idx="1">
                  <c:v>0</c:v>
                </c:pt>
                <c:pt idx="2">
                  <c:v>0</c:v>
                </c:pt>
                <c:pt idx="3">
                  <c:v>0</c:v>
                </c:pt>
                <c:pt idx="4">
                  <c:v>0</c:v>
                </c:pt>
                <c:pt idx="5">
                  <c:v>0</c:v>
                </c:pt>
                <c:pt idx="6">
                  <c:v>0</c:v>
                </c:pt>
                <c:pt idx="7">
                  <c:v>0</c:v>
                </c:pt>
                <c:pt idx="8">
                  <c:v>0</c:v>
                </c:pt>
                <c:pt idx="9">
                  <c:v>0</c:v>
                </c:pt>
              </c:numCache>
            </c:numRef>
          </c:yVal>
          <c:smooth val="0"/>
        </c:ser>
        <c:axId val="18206920"/>
        <c:axId val="29644553"/>
      </c:scatterChart>
      <c:valAx>
        <c:axId val="18206920"/>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9644553"/>
        <c:crosses val="autoZero"/>
        <c:crossBetween val="midCat"/>
        <c:dispUnits/>
      </c:valAx>
      <c:valAx>
        <c:axId val="29644553"/>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8206920"/>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樹高成長（地位級Ⅴ）　</a:t>
            </a:r>
          </a:p>
        </c:rich>
      </c:tx>
      <c:layout/>
      <c:spPr>
        <a:noFill/>
        <a:ln>
          <a:noFill/>
        </a:ln>
      </c:spPr>
    </c:title>
    <c:plotArea>
      <c:layout/>
      <c:scatterChart>
        <c:scatterStyle val="lineMarker"/>
        <c:varyColors val="0"/>
        <c:ser>
          <c:idx val="0"/>
          <c:order val="0"/>
          <c:tx>
            <c:strRef>
              <c:f>'地位級Ⅴ'!$B$7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'地位級Ⅴ'!$C$6:$L$6</c:f>
              <c:numCache>
                <c:ptCount val="10"/>
                <c:pt idx="0">
                  <c:v>0</c:v>
                </c:pt>
                <c:pt idx="1">
                  <c:v>0</c:v>
                </c:pt>
                <c:pt idx="2">
                  <c:v>0</c:v>
                </c:pt>
                <c:pt idx="3">
                  <c:v>0</c:v>
                </c:pt>
                <c:pt idx="4">
                  <c:v>0</c:v>
                </c:pt>
                <c:pt idx="5">
                  <c:v>0</c:v>
                </c:pt>
                <c:pt idx="6">
                  <c:v>0</c:v>
                </c:pt>
                <c:pt idx="7">
                  <c:v>0</c:v>
                </c:pt>
                <c:pt idx="8">
                  <c:v>0</c:v>
                </c:pt>
                <c:pt idx="9">
                  <c:v>0</c:v>
                </c:pt>
              </c:numCache>
            </c:numRef>
          </c:xVal>
          <c:yVal>
            <c:numRef>
              <c:f>'地位級Ⅴ'!$C$7:$L$7</c:f>
              <c:numCache>
                <c:ptCount val="10"/>
                <c:pt idx="0">
                  <c:v>0</c:v>
                </c:pt>
                <c:pt idx="1">
                  <c:v>0</c:v>
                </c:pt>
                <c:pt idx="2">
                  <c:v>0</c:v>
                </c:pt>
                <c:pt idx="3">
                  <c:v>0</c:v>
                </c:pt>
                <c:pt idx="4">
                  <c:v>0</c:v>
                </c:pt>
                <c:pt idx="5">
                  <c:v>0</c:v>
                </c:pt>
                <c:pt idx="6">
                  <c:v>0</c:v>
                </c:pt>
                <c:pt idx="7">
                  <c:v>0</c:v>
                </c:pt>
                <c:pt idx="8">
                  <c:v>0</c:v>
                </c:pt>
                <c:pt idx="9">
                  <c:v>0</c:v>
                </c:pt>
              </c:numCache>
            </c:numRef>
          </c:yVal>
          <c:smooth val="0"/>
        </c:ser>
        <c:axId val="65474386"/>
        <c:axId val="52398563"/>
      </c:scatterChart>
      <c:valAx>
        <c:axId val="6547438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2398563"/>
        <c:crosses val="autoZero"/>
        <c:crossBetween val="midCat"/>
        <c:dispUnits/>
      </c:valAx>
      <c:valAx>
        <c:axId val="52398563"/>
        <c:scaling>
          <c:orientation val="minMax"/>
          <c:max val="4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65474386"/>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'地位級Ⅴ'!$B$9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'地位級Ⅴ'!$C$6:$L$6</c:f>
              <c:numCache>
                <c:ptCount val="10"/>
                <c:pt idx="0">
                  <c:v>0</c:v>
                </c:pt>
                <c:pt idx="1">
                  <c:v>0</c:v>
                </c:pt>
                <c:pt idx="2">
                  <c:v>0</c:v>
                </c:pt>
                <c:pt idx="3">
                  <c:v>0</c:v>
                </c:pt>
                <c:pt idx="4">
                  <c:v>0</c:v>
                </c:pt>
                <c:pt idx="5">
                  <c:v>0</c:v>
                </c:pt>
                <c:pt idx="6">
                  <c:v>0</c:v>
                </c:pt>
                <c:pt idx="7">
                  <c:v>0</c:v>
                </c:pt>
                <c:pt idx="8">
                  <c:v>0</c:v>
                </c:pt>
                <c:pt idx="9">
                  <c:v>0</c:v>
                </c:pt>
              </c:numCache>
            </c:numRef>
          </c:xVal>
          <c:yVal>
            <c:numRef>
              <c:f>'地位級Ⅴ'!$C$9:$L$9</c:f>
              <c:numCache>
                <c:ptCount val="10"/>
                <c:pt idx="0">
                  <c:v>0</c:v>
                </c:pt>
                <c:pt idx="1">
                  <c:v>0</c:v>
                </c:pt>
                <c:pt idx="2">
                  <c:v>0</c:v>
                </c:pt>
                <c:pt idx="3">
                  <c:v>0</c:v>
                </c:pt>
                <c:pt idx="4">
                  <c:v>0</c:v>
                </c:pt>
                <c:pt idx="5">
                  <c:v>0</c:v>
                </c:pt>
                <c:pt idx="6">
                  <c:v>0</c:v>
                </c:pt>
                <c:pt idx="7">
                  <c:v>0</c:v>
                </c:pt>
                <c:pt idx="8">
                  <c:v>0</c:v>
                </c:pt>
                <c:pt idx="9">
                  <c:v>0</c:v>
                </c:pt>
              </c:numCache>
            </c:numRef>
          </c:yVal>
          <c:smooth val="0"/>
        </c:ser>
        <c:axId val="1825020"/>
        <c:axId val="16425181"/>
      </c:scatterChart>
      <c:valAx>
        <c:axId val="1825020"/>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6425181"/>
        <c:crosses val="autoZero"/>
        <c:crossBetween val="midCat"/>
        <c:dispUnits/>
      </c:valAx>
      <c:valAx>
        <c:axId val="16425181"/>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1825020"/>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'地位級Ⅴ'!$B$11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'地位級Ⅴ'!$C$6:$L$6</c:f>
              <c:numCache>
                <c:ptCount val="10"/>
                <c:pt idx="0">
                  <c:v>0</c:v>
                </c:pt>
                <c:pt idx="1">
                  <c:v>0</c:v>
                </c:pt>
                <c:pt idx="2">
                  <c:v>0</c:v>
                </c:pt>
                <c:pt idx="3">
                  <c:v>0</c:v>
                </c:pt>
                <c:pt idx="4">
                  <c:v>0</c:v>
                </c:pt>
                <c:pt idx="5">
                  <c:v>0</c:v>
                </c:pt>
                <c:pt idx="6">
                  <c:v>0</c:v>
                </c:pt>
                <c:pt idx="7">
                  <c:v>0</c:v>
                </c:pt>
                <c:pt idx="8">
                  <c:v>0</c:v>
                </c:pt>
                <c:pt idx="9">
                  <c:v>0</c:v>
                </c:pt>
              </c:numCache>
            </c:numRef>
          </c:xVal>
          <c:yVal>
            <c:numRef>
              <c:f>'地位級Ⅴ'!$C$11:$L$11</c:f>
              <c:numCache>
                <c:ptCount val="10"/>
                <c:pt idx="0">
                  <c:v>0</c:v>
                </c:pt>
                <c:pt idx="1">
                  <c:v>0</c:v>
                </c:pt>
                <c:pt idx="2">
                  <c:v>0</c:v>
                </c:pt>
                <c:pt idx="3">
                  <c:v>0</c:v>
                </c:pt>
                <c:pt idx="4">
                  <c:v>0</c:v>
                </c:pt>
                <c:pt idx="5">
                  <c:v>0</c:v>
                </c:pt>
                <c:pt idx="6">
                  <c:v>0</c:v>
                </c:pt>
                <c:pt idx="7">
                  <c:v>0</c:v>
                </c:pt>
                <c:pt idx="8">
                  <c:v>0</c:v>
                </c:pt>
                <c:pt idx="9">
                  <c:v>0</c:v>
                </c:pt>
              </c:numCache>
            </c:numRef>
          </c:yVal>
          <c:smooth val="0"/>
        </c:ser>
        <c:axId val="13608902"/>
        <c:axId val="55371255"/>
      </c:scatterChart>
      <c:valAx>
        <c:axId val="13608902"/>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5371255"/>
        <c:crosses val="autoZero"/>
        <c:crossBetween val="midCat"/>
        <c:dispUnits/>
      </c:valAx>
      <c:valAx>
        <c:axId val="55371255"/>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3608902"/>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'地位級Ⅰ'!$B$9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'地位級Ⅰ'!$C$6:$L$6</c:f>
              <c:numCache/>
            </c:numRef>
          </c:xVal>
          <c:yVal>
            <c:numRef>
              <c:f>'地位級Ⅰ'!$C$9:$L$9</c:f>
              <c:numCache/>
            </c:numRef>
          </c:yVal>
          <c:smooth val="0"/>
        </c:ser>
        <c:axId val="27708228"/>
        <c:axId val="48047461"/>
      </c:scatterChart>
      <c:valAx>
        <c:axId val="27708228"/>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8047461"/>
        <c:crosses val="autoZero"/>
        <c:crossBetween val="midCat"/>
        <c:dispUnits/>
      </c:valAx>
      <c:valAx>
        <c:axId val="48047461"/>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27708228"/>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'地位級Ⅰ'!$B$11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'地位級Ⅰ'!$C$6:$L$6</c:f>
              <c:numCache/>
            </c:numRef>
          </c:xVal>
          <c:yVal>
            <c:numRef>
              <c:f>'地位級Ⅰ'!$C$11:$L$11</c:f>
              <c:numCache/>
            </c:numRef>
          </c:yVal>
          <c:smooth val="0"/>
        </c:ser>
        <c:axId val="29773966"/>
        <c:axId val="66639103"/>
      </c:scatterChart>
      <c:valAx>
        <c:axId val="2977396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6639103"/>
        <c:crosses val="autoZero"/>
        <c:crossBetween val="midCat"/>
        <c:dispUnits/>
      </c:valAx>
      <c:valAx>
        <c:axId val="66639103"/>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9773966"/>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樹高成長（地位級Ⅱ）</a:t>
            </a:r>
          </a:p>
        </c:rich>
      </c:tx>
      <c:layout/>
      <c:spPr>
        <a:noFill/>
        <a:ln>
          <a:noFill/>
        </a:ln>
      </c:spPr>
    </c:title>
    <c:plotArea>
      <c:layout/>
      <c:scatterChart>
        <c:scatterStyle val="lineMarker"/>
        <c:varyColors val="0"/>
        <c:ser>
          <c:idx val="0"/>
          <c:order val="0"/>
          <c:tx>
            <c:strRef>
              <c:f>'地位級Ⅱ'!$B$7</c:f>
              <c:strCache>
                <c:ptCount val="1"/>
                <c:pt idx="0">
                  <c:v>樹高　　（m）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'地位級Ⅱ'!$C$6:$L$6</c:f>
              <c:numCache>
                <c:ptCount val="10"/>
                <c:pt idx="0">
                  <c:v>0</c:v>
                </c:pt>
                <c:pt idx="1">
                  <c:v>0</c:v>
                </c:pt>
                <c:pt idx="2">
                  <c:v>0</c:v>
                </c:pt>
                <c:pt idx="3">
                  <c:v>0</c:v>
                </c:pt>
                <c:pt idx="4">
                  <c:v>0</c:v>
                </c:pt>
                <c:pt idx="5">
                  <c:v>0</c:v>
                </c:pt>
                <c:pt idx="6">
                  <c:v>0</c:v>
                </c:pt>
                <c:pt idx="7">
                  <c:v>0</c:v>
                </c:pt>
                <c:pt idx="8">
                  <c:v>0</c:v>
                </c:pt>
                <c:pt idx="9">
                  <c:v>0</c:v>
                </c:pt>
              </c:numCache>
            </c:numRef>
          </c:xVal>
          <c:yVal>
            <c:numRef>
              <c:f>'地位級Ⅱ'!$C$7:$L$7</c:f>
              <c:numCache>
                <c:ptCount val="10"/>
                <c:pt idx="0">
                  <c:v>0</c:v>
                </c:pt>
                <c:pt idx="1">
                  <c:v>0</c:v>
                </c:pt>
                <c:pt idx="2">
                  <c:v>0</c:v>
                </c:pt>
                <c:pt idx="3">
                  <c:v>0</c:v>
                </c:pt>
                <c:pt idx="4">
                  <c:v>0</c:v>
                </c:pt>
                <c:pt idx="5">
                  <c:v>0</c:v>
                </c:pt>
                <c:pt idx="6">
                  <c:v>0</c:v>
                </c:pt>
                <c:pt idx="7">
                  <c:v>0</c:v>
                </c:pt>
                <c:pt idx="8">
                  <c:v>0</c:v>
                </c:pt>
                <c:pt idx="9">
                  <c:v>0</c:v>
                </c:pt>
              </c:numCache>
            </c:numRef>
          </c:yVal>
          <c:smooth val="0"/>
        </c:ser>
        <c:axId val="62881016"/>
        <c:axId val="29058233"/>
      </c:scatterChart>
      <c:valAx>
        <c:axId val="6288101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9058233"/>
        <c:crosses val="autoZero"/>
        <c:crossBetween val="midCat"/>
        <c:dispUnits/>
        <c:majorUnit val="50"/>
      </c:valAx>
      <c:valAx>
        <c:axId val="29058233"/>
        <c:scaling>
          <c:orientation val="minMax"/>
          <c:max val="40"/>
          <c:min val="0"/>
        </c:scaling>
        <c:axPos val="l"/>
        <c:title>
          <c:tx>
            <c:rich>
              <a:bodyPr vert="horz" rot="-5400000" anchor="ctr"/>
              <a:lstStyle/>
              <a:p>
                <a:pPr algn="ctr">
                  <a:defRPr/>
                </a:pPr>
                <a:r>
                  <a:rPr lang="en-US" cap="none" sz="800" b="0" i="0" u="none" baseline="0"/>
                  <a:t>樹高（ｍ）</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62881016"/>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'地位級Ⅱ'!$B$9</c:f>
              <c:strCache>
                <c:ptCount val="1"/>
                <c:pt idx="0">
                  <c:v>胸高直径(ｃｍ)</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'地位級Ⅱ'!$C$6:$L$6</c:f>
              <c:numCache>
                <c:ptCount val="10"/>
                <c:pt idx="0">
                  <c:v>0</c:v>
                </c:pt>
                <c:pt idx="1">
                  <c:v>0</c:v>
                </c:pt>
                <c:pt idx="2">
                  <c:v>0</c:v>
                </c:pt>
                <c:pt idx="3">
                  <c:v>0</c:v>
                </c:pt>
                <c:pt idx="4">
                  <c:v>0</c:v>
                </c:pt>
                <c:pt idx="5">
                  <c:v>0</c:v>
                </c:pt>
                <c:pt idx="6">
                  <c:v>0</c:v>
                </c:pt>
                <c:pt idx="7">
                  <c:v>0</c:v>
                </c:pt>
                <c:pt idx="8">
                  <c:v>0</c:v>
                </c:pt>
                <c:pt idx="9">
                  <c:v>0</c:v>
                </c:pt>
              </c:numCache>
            </c:numRef>
          </c:xVal>
          <c:yVal>
            <c:numRef>
              <c:f>'地位級Ⅱ'!$C$9:$L$9</c:f>
              <c:numCache>
                <c:ptCount val="10"/>
                <c:pt idx="0">
                  <c:v>0</c:v>
                </c:pt>
                <c:pt idx="1">
                  <c:v>0</c:v>
                </c:pt>
                <c:pt idx="2">
                  <c:v>0</c:v>
                </c:pt>
                <c:pt idx="3">
                  <c:v>0</c:v>
                </c:pt>
                <c:pt idx="4">
                  <c:v>0</c:v>
                </c:pt>
                <c:pt idx="5">
                  <c:v>0</c:v>
                </c:pt>
                <c:pt idx="6">
                  <c:v>0</c:v>
                </c:pt>
                <c:pt idx="7">
                  <c:v>0</c:v>
                </c:pt>
                <c:pt idx="8">
                  <c:v>0</c:v>
                </c:pt>
                <c:pt idx="9">
                  <c:v>0</c:v>
                </c:pt>
              </c:numCache>
            </c:numRef>
          </c:yVal>
          <c:smooth val="0"/>
        </c:ser>
        <c:axId val="60197506"/>
        <c:axId val="4906643"/>
      </c:scatterChart>
      <c:valAx>
        <c:axId val="60197506"/>
        <c:scaling>
          <c:orientation val="minMax"/>
          <c:max val="150"/>
          <c:min val="0"/>
        </c:scaling>
        <c:axPos val="b"/>
        <c:title>
          <c:tx>
            <c:rich>
              <a:bodyPr vert="horz" rot="0" anchor="ctr"/>
              <a:lstStyle/>
              <a:p>
                <a:pPr algn="ctr">
                  <a:defRPr/>
                </a:pPr>
                <a:r>
                  <a:rPr lang="en-US" cap="none" sz="800" b="0" i="0" u="none" baseline="0"/>
                  <a:t>林齢</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906643"/>
        <c:crosses val="autoZero"/>
        <c:crossBetween val="midCat"/>
        <c:dispUnits/>
      </c:valAx>
      <c:valAx>
        <c:axId val="4906643"/>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60197506"/>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'地位級Ⅱ'!$B$11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'地位級Ⅱ'!$C$6:$L$6</c:f>
              <c:numCache>
                <c:ptCount val="10"/>
                <c:pt idx="0">
                  <c:v>0</c:v>
                </c:pt>
                <c:pt idx="1">
                  <c:v>0</c:v>
                </c:pt>
                <c:pt idx="2">
                  <c:v>0</c:v>
                </c:pt>
                <c:pt idx="3">
                  <c:v>0</c:v>
                </c:pt>
                <c:pt idx="4">
                  <c:v>0</c:v>
                </c:pt>
                <c:pt idx="5">
                  <c:v>0</c:v>
                </c:pt>
                <c:pt idx="6">
                  <c:v>0</c:v>
                </c:pt>
                <c:pt idx="7">
                  <c:v>0</c:v>
                </c:pt>
                <c:pt idx="8">
                  <c:v>0</c:v>
                </c:pt>
                <c:pt idx="9">
                  <c:v>0</c:v>
                </c:pt>
              </c:numCache>
            </c:numRef>
          </c:xVal>
          <c:yVal>
            <c:numRef>
              <c:f>'地位級Ⅱ'!$C$11:$L$11</c:f>
              <c:numCache>
                <c:ptCount val="10"/>
                <c:pt idx="0">
                  <c:v>0</c:v>
                </c:pt>
                <c:pt idx="1">
                  <c:v>0</c:v>
                </c:pt>
                <c:pt idx="2">
                  <c:v>0</c:v>
                </c:pt>
                <c:pt idx="3">
                  <c:v>0</c:v>
                </c:pt>
                <c:pt idx="4">
                  <c:v>0</c:v>
                </c:pt>
                <c:pt idx="5">
                  <c:v>0</c:v>
                </c:pt>
                <c:pt idx="6">
                  <c:v>0</c:v>
                </c:pt>
                <c:pt idx="7">
                  <c:v>0</c:v>
                </c:pt>
                <c:pt idx="8">
                  <c:v>0</c:v>
                </c:pt>
                <c:pt idx="9">
                  <c:v>0</c:v>
                </c:pt>
              </c:numCache>
            </c:numRef>
          </c:yVal>
          <c:smooth val="0"/>
        </c:ser>
        <c:axId val="44159788"/>
        <c:axId val="61893773"/>
      </c:scatterChart>
      <c:valAx>
        <c:axId val="44159788"/>
        <c:scaling>
          <c:orientation val="minMax"/>
          <c:max val="150"/>
          <c:min val="0"/>
        </c:scaling>
        <c:axPos val="b"/>
        <c:title>
          <c:tx>
            <c:rich>
              <a:bodyPr vert="horz" rot="0" anchor="ctr"/>
              <a:lstStyle/>
              <a:p>
                <a:pPr algn="ctr">
                  <a:defRPr/>
                </a:pPr>
                <a:r>
                  <a:rPr lang="en-US" cap="none" sz="800" b="0" i="0" u="none" baseline="0"/>
                  <a:t>林齢</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1893773"/>
        <c:crosses val="autoZero"/>
        <c:crossBetween val="midCat"/>
        <c:dispUnits/>
      </c:valAx>
      <c:valAx>
        <c:axId val="61893773"/>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4159788"/>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　Ⅲ）　　</a:t>
            </a:r>
          </a:p>
        </c:rich>
      </c:tx>
      <c:layout/>
      <c:spPr>
        <a:noFill/>
        <a:ln>
          <a:noFill/>
        </a:ln>
      </c:spPr>
    </c:title>
    <c:plotArea>
      <c:layout/>
      <c:scatterChart>
        <c:scatterStyle val="lineMarker"/>
        <c:varyColors val="0"/>
        <c:ser>
          <c:idx val="0"/>
          <c:order val="0"/>
          <c:tx>
            <c:strRef>
              <c:f>'地位級Ⅲ'!$B$7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'地位級Ⅲ'!$C$6:$L$6</c:f>
              <c:numCache/>
            </c:numRef>
          </c:xVal>
          <c:yVal>
            <c:numRef>
              <c:f>'地位級Ⅲ'!$C$7:$L$7</c:f>
              <c:numCache/>
            </c:numRef>
          </c:yVal>
          <c:smooth val="0"/>
        </c:ser>
        <c:axId val="20173046"/>
        <c:axId val="47339687"/>
      </c:scatterChart>
      <c:valAx>
        <c:axId val="2017304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7339687"/>
        <c:crosses val="autoZero"/>
        <c:crossBetween val="midCat"/>
        <c:dispUnits/>
      </c:valAx>
      <c:valAx>
        <c:axId val="47339687"/>
        <c:scaling>
          <c:orientation val="minMax"/>
          <c:max val="40"/>
          <c:min val="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20173046"/>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'地位級Ⅲ'!$B$9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'地位級Ⅲ'!$C$6:$L$6</c:f>
              <c:numCache/>
            </c:numRef>
          </c:xVal>
          <c:yVal>
            <c:numRef>
              <c:f>'地位級Ⅲ'!$C$9:$L$9</c:f>
              <c:numCache/>
            </c:numRef>
          </c:yVal>
          <c:smooth val="0"/>
        </c:ser>
        <c:axId val="23404000"/>
        <c:axId val="9309409"/>
      </c:scatterChart>
      <c:valAx>
        <c:axId val="23404000"/>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9309409"/>
        <c:crosses val="autoZero"/>
        <c:crossBetween val="midCat"/>
        <c:dispUnits/>
      </c:valAx>
      <c:valAx>
        <c:axId val="9309409"/>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23404000"/>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'地位級Ⅲ'!$B$11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'地位級Ⅲ'!$C$6:$L$6</c:f>
              <c:numCache/>
            </c:numRef>
          </c:xVal>
          <c:yVal>
            <c:numRef>
              <c:f>'地位級Ⅲ'!$C$11:$L$11</c:f>
              <c:numCache/>
            </c:numRef>
          </c:yVal>
          <c:smooth val="0"/>
        </c:ser>
        <c:axId val="16675818"/>
        <c:axId val="15864635"/>
      </c:scatterChart>
      <c:valAx>
        <c:axId val="16675818"/>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crossAx val="15864635"/>
        <c:crosses val="autoZero"/>
        <c:crossBetween val="midCat"/>
        <c:dispUnits/>
      </c:valAx>
      <c:valAx>
        <c:axId val="15864635"/>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crossAx val="16675818"/>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12</xdr:row>
      <xdr:rowOff>47625</xdr:rowOff>
    </xdr:from>
    <xdr:to>
      <xdr:col>4</xdr:col>
      <xdr:colOff>95250</xdr:colOff>
      <xdr:row>25</xdr:row>
      <xdr:rowOff>123825</xdr:rowOff>
    </xdr:to>
    <xdr:graphicFrame>
      <xdr:nvGraphicFramePr>
        <xdr:cNvPr id="1" name="Chart 1"/>
        <xdr:cNvGraphicFramePr/>
      </xdr:nvGraphicFramePr>
      <xdr:xfrm>
        <a:off x="114300" y="1981200"/>
        <a:ext cx="2533650" cy="1962150"/>
      </xdr:xfrm>
      <a:graphic>
        <a:graphicData uri="http://schemas.openxmlformats.org/drawingml/2006/chart">
          <c:chart xmlns:c="http://schemas.openxmlformats.org/drawingml/2006/chart" r:id="rId1"/>
        </a:graphicData>
      </a:graphic>
    </xdr:graphicFrame>
    <xdr:clientData/>
  </xdr:twoCellAnchor>
  <xdr:twoCellAnchor>
    <xdr:from>
      <xdr:col>4</xdr:col>
      <xdr:colOff>104775</xdr:colOff>
      <xdr:row>12</xdr:row>
      <xdr:rowOff>47625</xdr:rowOff>
    </xdr:from>
    <xdr:to>
      <xdr:col>8</xdr:col>
      <xdr:colOff>19050</xdr:colOff>
      <xdr:row>25</xdr:row>
      <xdr:rowOff>133350</xdr:rowOff>
    </xdr:to>
    <xdr:graphicFrame>
      <xdr:nvGraphicFramePr>
        <xdr:cNvPr id="2" name="Chart 2"/>
        <xdr:cNvGraphicFramePr/>
      </xdr:nvGraphicFramePr>
      <xdr:xfrm>
        <a:off x="2657475" y="1981200"/>
        <a:ext cx="2505075" cy="1971675"/>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12</xdr:row>
      <xdr:rowOff>38100</xdr:rowOff>
    </xdr:from>
    <xdr:to>
      <xdr:col>11</xdr:col>
      <xdr:colOff>609600</xdr:colOff>
      <xdr:row>25</xdr:row>
      <xdr:rowOff>114300</xdr:rowOff>
    </xdr:to>
    <xdr:graphicFrame>
      <xdr:nvGraphicFramePr>
        <xdr:cNvPr id="3" name="Chart 4"/>
        <xdr:cNvGraphicFramePr/>
      </xdr:nvGraphicFramePr>
      <xdr:xfrm>
        <a:off x="5153025" y="1971675"/>
        <a:ext cx="2543175" cy="19621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3</xdr:col>
      <xdr:colOff>466725</xdr:colOff>
      <xdr:row>27</xdr:row>
      <xdr:rowOff>0</xdr:rowOff>
    </xdr:to>
    <xdr:graphicFrame>
      <xdr:nvGraphicFramePr>
        <xdr:cNvPr id="1" name="Chart 1"/>
        <xdr:cNvGraphicFramePr/>
      </xdr:nvGraphicFramePr>
      <xdr:xfrm>
        <a:off x="0" y="2038350"/>
        <a:ext cx="2600325" cy="2162175"/>
      </xdr:xfrm>
      <a:graphic>
        <a:graphicData uri="http://schemas.openxmlformats.org/drawingml/2006/chart">
          <c:chart xmlns:c="http://schemas.openxmlformats.org/drawingml/2006/chart" r:id="rId1"/>
        </a:graphicData>
      </a:graphic>
    </xdr:graphicFrame>
    <xdr:clientData/>
  </xdr:twoCellAnchor>
  <xdr:twoCellAnchor>
    <xdr:from>
      <xdr:col>3</xdr:col>
      <xdr:colOff>504825</xdr:colOff>
      <xdr:row>12</xdr:row>
      <xdr:rowOff>19050</xdr:rowOff>
    </xdr:from>
    <xdr:to>
      <xdr:col>7</xdr:col>
      <xdr:colOff>476250</xdr:colOff>
      <xdr:row>27</xdr:row>
      <xdr:rowOff>0</xdr:rowOff>
    </xdr:to>
    <xdr:graphicFrame>
      <xdr:nvGraphicFramePr>
        <xdr:cNvPr id="2" name="Chart 2"/>
        <xdr:cNvGraphicFramePr/>
      </xdr:nvGraphicFramePr>
      <xdr:xfrm>
        <a:off x="2638425" y="2028825"/>
        <a:ext cx="2657475" cy="2171700"/>
      </xdr:xfrm>
      <a:graphic>
        <a:graphicData uri="http://schemas.openxmlformats.org/drawingml/2006/chart">
          <c:chart xmlns:c="http://schemas.openxmlformats.org/drawingml/2006/chart" r:id="rId2"/>
        </a:graphicData>
      </a:graphic>
    </xdr:graphicFrame>
    <xdr:clientData/>
  </xdr:twoCellAnchor>
  <xdr:twoCellAnchor>
    <xdr:from>
      <xdr:col>7</xdr:col>
      <xdr:colOff>514350</xdr:colOff>
      <xdr:row>12</xdr:row>
      <xdr:rowOff>19050</xdr:rowOff>
    </xdr:from>
    <xdr:to>
      <xdr:col>11</xdr:col>
      <xdr:colOff>600075</xdr:colOff>
      <xdr:row>26</xdr:row>
      <xdr:rowOff>142875</xdr:rowOff>
    </xdr:to>
    <xdr:graphicFrame>
      <xdr:nvGraphicFramePr>
        <xdr:cNvPr id="3" name="Chart 3"/>
        <xdr:cNvGraphicFramePr/>
      </xdr:nvGraphicFramePr>
      <xdr:xfrm>
        <a:off x="5334000" y="2028825"/>
        <a:ext cx="2676525" cy="21621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4</xdr:col>
      <xdr:colOff>171450</xdr:colOff>
      <xdr:row>28</xdr:row>
      <xdr:rowOff>0</xdr:rowOff>
    </xdr:to>
    <xdr:graphicFrame>
      <xdr:nvGraphicFramePr>
        <xdr:cNvPr id="1" name="Chart 1"/>
        <xdr:cNvGraphicFramePr/>
      </xdr:nvGraphicFramePr>
      <xdr:xfrm>
        <a:off x="0" y="2028825"/>
        <a:ext cx="2943225" cy="2314575"/>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12</xdr:row>
      <xdr:rowOff>28575</xdr:rowOff>
    </xdr:from>
    <xdr:to>
      <xdr:col>8</xdr:col>
      <xdr:colOff>342900</xdr:colOff>
      <xdr:row>28</xdr:row>
      <xdr:rowOff>19050</xdr:rowOff>
    </xdr:to>
    <xdr:graphicFrame>
      <xdr:nvGraphicFramePr>
        <xdr:cNvPr id="2" name="Chart 2"/>
        <xdr:cNvGraphicFramePr/>
      </xdr:nvGraphicFramePr>
      <xdr:xfrm>
        <a:off x="2962275" y="2028825"/>
        <a:ext cx="2847975" cy="2333625"/>
      </xdr:xfrm>
      <a:graphic>
        <a:graphicData uri="http://schemas.openxmlformats.org/drawingml/2006/chart">
          <c:chart xmlns:c="http://schemas.openxmlformats.org/drawingml/2006/chart" r:id="rId2"/>
        </a:graphicData>
      </a:graphic>
    </xdr:graphicFrame>
    <xdr:clientData/>
  </xdr:twoCellAnchor>
  <xdr:twoCellAnchor>
    <xdr:from>
      <xdr:col>8</xdr:col>
      <xdr:colOff>352425</xdr:colOff>
      <xdr:row>12</xdr:row>
      <xdr:rowOff>38100</xdr:rowOff>
    </xdr:from>
    <xdr:to>
      <xdr:col>12</xdr:col>
      <xdr:colOff>752475</xdr:colOff>
      <xdr:row>28</xdr:row>
      <xdr:rowOff>28575</xdr:rowOff>
    </xdr:to>
    <xdr:graphicFrame>
      <xdr:nvGraphicFramePr>
        <xdr:cNvPr id="3" name="Chart 3"/>
        <xdr:cNvGraphicFramePr/>
      </xdr:nvGraphicFramePr>
      <xdr:xfrm>
        <a:off x="5819775" y="2038350"/>
        <a:ext cx="2990850" cy="23336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12</xdr:row>
      <xdr:rowOff>28575</xdr:rowOff>
    </xdr:from>
    <xdr:to>
      <xdr:col>3</xdr:col>
      <xdr:colOff>533400</xdr:colOff>
      <xdr:row>26</xdr:row>
      <xdr:rowOff>47625</xdr:rowOff>
    </xdr:to>
    <xdr:graphicFrame>
      <xdr:nvGraphicFramePr>
        <xdr:cNvPr id="1" name="Chart 1"/>
        <xdr:cNvGraphicFramePr/>
      </xdr:nvGraphicFramePr>
      <xdr:xfrm>
        <a:off x="114300" y="2085975"/>
        <a:ext cx="2552700" cy="2057400"/>
      </xdr:xfrm>
      <a:graphic>
        <a:graphicData uri="http://schemas.openxmlformats.org/drawingml/2006/chart">
          <c:chart xmlns:c="http://schemas.openxmlformats.org/drawingml/2006/chart" r:id="rId1"/>
        </a:graphicData>
      </a:graphic>
    </xdr:graphicFrame>
    <xdr:clientData/>
  </xdr:twoCellAnchor>
  <xdr:twoCellAnchor>
    <xdr:from>
      <xdr:col>3</xdr:col>
      <xdr:colOff>542925</xdr:colOff>
      <xdr:row>12</xdr:row>
      <xdr:rowOff>28575</xdr:rowOff>
    </xdr:from>
    <xdr:to>
      <xdr:col>7</xdr:col>
      <xdr:colOff>542925</xdr:colOff>
      <xdr:row>26</xdr:row>
      <xdr:rowOff>28575</xdr:rowOff>
    </xdr:to>
    <xdr:graphicFrame>
      <xdr:nvGraphicFramePr>
        <xdr:cNvPr id="2" name="Chart 2"/>
        <xdr:cNvGraphicFramePr/>
      </xdr:nvGraphicFramePr>
      <xdr:xfrm>
        <a:off x="2676525" y="2085975"/>
        <a:ext cx="2686050" cy="2038350"/>
      </xdr:xfrm>
      <a:graphic>
        <a:graphicData uri="http://schemas.openxmlformats.org/drawingml/2006/chart">
          <c:chart xmlns:c="http://schemas.openxmlformats.org/drawingml/2006/chart" r:id="rId2"/>
        </a:graphicData>
      </a:graphic>
    </xdr:graphicFrame>
    <xdr:clientData/>
  </xdr:twoCellAnchor>
  <xdr:twoCellAnchor>
    <xdr:from>
      <xdr:col>7</xdr:col>
      <xdr:colOff>552450</xdr:colOff>
      <xdr:row>12</xdr:row>
      <xdr:rowOff>19050</xdr:rowOff>
    </xdr:from>
    <xdr:to>
      <xdr:col>11</xdr:col>
      <xdr:colOff>533400</xdr:colOff>
      <xdr:row>26</xdr:row>
      <xdr:rowOff>28575</xdr:rowOff>
    </xdr:to>
    <xdr:graphicFrame>
      <xdr:nvGraphicFramePr>
        <xdr:cNvPr id="3" name="Chart 3"/>
        <xdr:cNvGraphicFramePr/>
      </xdr:nvGraphicFramePr>
      <xdr:xfrm>
        <a:off x="5372100" y="2076450"/>
        <a:ext cx="2571750" cy="20478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12</xdr:row>
      <xdr:rowOff>19050</xdr:rowOff>
    </xdr:from>
    <xdr:to>
      <xdr:col>3</xdr:col>
      <xdr:colOff>457200</xdr:colOff>
      <xdr:row>27</xdr:row>
      <xdr:rowOff>38100</xdr:rowOff>
    </xdr:to>
    <xdr:graphicFrame>
      <xdr:nvGraphicFramePr>
        <xdr:cNvPr id="1" name="Chart 1"/>
        <xdr:cNvGraphicFramePr/>
      </xdr:nvGraphicFramePr>
      <xdr:xfrm>
        <a:off x="57150" y="2028825"/>
        <a:ext cx="2533650" cy="2209800"/>
      </xdr:xfrm>
      <a:graphic>
        <a:graphicData uri="http://schemas.openxmlformats.org/drawingml/2006/chart">
          <c:chart xmlns:c="http://schemas.openxmlformats.org/drawingml/2006/chart" r:id="rId1"/>
        </a:graphicData>
      </a:graphic>
    </xdr:graphicFrame>
    <xdr:clientData/>
  </xdr:twoCellAnchor>
  <xdr:twoCellAnchor>
    <xdr:from>
      <xdr:col>3</xdr:col>
      <xdr:colOff>485775</xdr:colOff>
      <xdr:row>12</xdr:row>
      <xdr:rowOff>28575</xdr:rowOff>
    </xdr:from>
    <xdr:to>
      <xdr:col>7</xdr:col>
      <xdr:colOff>352425</xdr:colOff>
      <xdr:row>27</xdr:row>
      <xdr:rowOff>76200</xdr:rowOff>
    </xdr:to>
    <xdr:graphicFrame>
      <xdr:nvGraphicFramePr>
        <xdr:cNvPr id="2" name="Chart 2"/>
        <xdr:cNvGraphicFramePr/>
      </xdr:nvGraphicFramePr>
      <xdr:xfrm>
        <a:off x="2619375" y="2038350"/>
        <a:ext cx="2552700" cy="2238375"/>
      </xdr:xfrm>
      <a:graphic>
        <a:graphicData uri="http://schemas.openxmlformats.org/drawingml/2006/chart">
          <c:chart xmlns:c="http://schemas.openxmlformats.org/drawingml/2006/chart" r:id="rId2"/>
        </a:graphicData>
      </a:graphic>
    </xdr:graphicFrame>
    <xdr:clientData/>
  </xdr:twoCellAnchor>
  <xdr:twoCellAnchor>
    <xdr:from>
      <xdr:col>7</xdr:col>
      <xdr:colOff>400050</xdr:colOff>
      <xdr:row>12</xdr:row>
      <xdr:rowOff>19050</xdr:rowOff>
    </xdr:from>
    <xdr:to>
      <xdr:col>11</xdr:col>
      <xdr:colOff>581025</xdr:colOff>
      <xdr:row>27</xdr:row>
      <xdr:rowOff>104775</xdr:rowOff>
    </xdr:to>
    <xdr:graphicFrame>
      <xdr:nvGraphicFramePr>
        <xdr:cNvPr id="3" name="Chart 3"/>
        <xdr:cNvGraphicFramePr/>
      </xdr:nvGraphicFramePr>
      <xdr:xfrm>
        <a:off x="5219700" y="2028825"/>
        <a:ext cx="2771775" cy="22764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4"/>
  <sheetViews>
    <sheetView workbookViewId="0" topLeftCell="A1">
      <selection activeCell="D8" sqref="D8"/>
    </sheetView>
  </sheetViews>
  <sheetFormatPr defaultColWidth="8.66015625" defaultRowHeight="18"/>
  <cols>
    <col min="1" max="1" width="1.16796875" style="20" customWidth="1"/>
    <col min="2" max="2" width="67.58203125" style="20" customWidth="1"/>
    <col min="3" max="16384" width="8.83203125" style="20" customWidth="1"/>
  </cols>
  <sheetData>
    <row r="1" spans="1:2" ht="17.25">
      <c r="A1" s="11"/>
      <c r="B1" s="11"/>
    </row>
    <row r="2" spans="1:2" s="21" customFormat="1" ht="17.25">
      <c r="A2" s="13"/>
      <c r="B2" s="12" t="s">
        <v>51</v>
      </c>
    </row>
    <row r="3" spans="1:2" s="21" customFormat="1" ht="17.25">
      <c r="A3" s="13"/>
      <c r="B3" s="13"/>
    </row>
    <row r="4" spans="1:2" s="22" customFormat="1" ht="78" customHeight="1">
      <c r="A4" s="19"/>
      <c r="B4" s="14" t="s">
        <v>52</v>
      </c>
    </row>
    <row r="5" spans="1:2" s="22" customFormat="1" ht="13.5">
      <c r="A5" s="19"/>
      <c r="B5" s="15"/>
    </row>
    <row r="6" spans="1:2" s="22" customFormat="1" ht="66.75" customHeight="1">
      <c r="A6" s="19"/>
      <c r="B6" s="14" t="s">
        <v>53</v>
      </c>
    </row>
    <row r="7" spans="1:2" s="22" customFormat="1" ht="13.5">
      <c r="A7" s="19"/>
      <c r="B7" s="15"/>
    </row>
    <row r="8" spans="1:2" s="22" customFormat="1" ht="62.25" customHeight="1">
      <c r="A8" s="19"/>
      <c r="B8" s="16" t="s">
        <v>54</v>
      </c>
    </row>
    <row r="9" spans="1:2" s="22" customFormat="1" ht="13.5">
      <c r="A9" s="19"/>
      <c r="B9" s="15"/>
    </row>
    <row r="10" spans="1:2" s="22" customFormat="1" ht="57.75" customHeight="1">
      <c r="A10" s="19"/>
      <c r="B10" s="16" t="s">
        <v>55</v>
      </c>
    </row>
    <row r="11" spans="1:2" s="23" customFormat="1" ht="14.25">
      <c r="A11" s="17"/>
      <c r="B11" s="17"/>
    </row>
    <row r="12" spans="1:2" s="23" customFormat="1" ht="14.25">
      <c r="A12" s="17"/>
      <c r="B12" s="18" t="s">
        <v>48</v>
      </c>
    </row>
    <row r="13" spans="1:2" s="23" customFormat="1" ht="14.25">
      <c r="A13" s="17"/>
      <c r="B13" s="17"/>
    </row>
    <row r="14" spans="1:2" s="23" customFormat="1" ht="14.25">
      <c r="A14" s="17"/>
      <c r="B14" s="17"/>
    </row>
    <row r="15" s="23" customFormat="1" ht="14.25"/>
    <row r="16" s="23" customFormat="1" ht="14.25"/>
    <row r="17" s="23" customFormat="1" ht="14.25"/>
  </sheetData>
  <sheetProtection sheet="1" objects="1" scenarios="1"/>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M40"/>
  <sheetViews>
    <sheetView workbookViewId="0" topLeftCell="A1">
      <selection activeCell="E4" sqref="E4"/>
    </sheetView>
  </sheetViews>
  <sheetFormatPr defaultColWidth="8.66015625" defaultRowHeight="18"/>
  <cols>
    <col min="1" max="1" width="1.07421875" style="2" customWidth="1"/>
    <col min="2" max="2" width="10.91015625" style="2" customWidth="1"/>
    <col min="3" max="3" width="4.66015625" style="2" customWidth="1"/>
    <col min="4" max="12" width="5.66015625" style="2" customWidth="1"/>
    <col min="13" max="13" width="1.91015625" style="2" customWidth="1"/>
    <col min="14" max="16384" width="8.66015625" style="2" customWidth="1"/>
  </cols>
  <sheetData>
    <row r="1" spans="1:13" ht="6.75" customHeight="1" thickBot="1">
      <c r="A1" s="25"/>
      <c r="B1" s="25"/>
      <c r="C1" s="25"/>
      <c r="D1" s="25"/>
      <c r="E1" s="25"/>
      <c r="F1" s="25"/>
      <c r="G1" s="25"/>
      <c r="H1" s="25"/>
      <c r="I1" s="25"/>
      <c r="J1" s="25"/>
      <c r="K1" s="25"/>
      <c r="L1" s="25"/>
      <c r="M1" s="25"/>
    </row>
    <row r="2" spans="1:13" ht="12" customHeight="1">
      <c r="A2" s="25"/>
      <c r="B2" s="52" t="s">
        <v>41</v>
      </c>
      <c r="C2" s="34"/>
      <c r="D2" s="60" t="s">
        <v>37</v>
      </c>
      <c r="E2" s="60"/>
      <c r="F2" s="60"/>
      <c r="G2" s="60"/>
      <c r="H2" s="34"/>
      <c r="I2" s="94" t="s">
        <v>47</v>
      </c>
      <c r="J2" s="95"/>
      <c r="K2" s="95"/>
      <c r="L2" s="96"/>
      <c r="M2" s="25"/>
    </row>
    <row r="3" spans="1:13" ht="12">
      <c r="A3" s="27"/>
      <c r="B3" s="34"/>
      <c r="C3" s="34"/>
      <c r="D3" s="41" t="s">
        <v>29</v>
      </c>
      <c r="E3" s="41" t="s">
        <v>39</v>
      </c>
      <c r="F3" s="41" t="s">
        <v>40</v>
      </c>
      <c r="G3" s="41" t="s">
        <v>38</v>
      </c>
      <c r="H3" s="34"/>
      <c r="I3" s="97"/>
      <c r="J3" s="98"/>
      <c r="K3" s="98"/>
      <c r="L3" s="99"/>
      <c r="M3" s="25"/>
    </row>
    <row r="4" spans="1:13" ht="12.75" thickBot="1">
      <c r="A4" s="27"/>
      <c r="B4" s="34"/>
      <c r="C4" s="34"/>
      <c r="D4" s="55" t="s">
        <v>43</v>
      </c>
      <c r="E4" s="51">
        <v>50</v>
      </c>
      <c r="F4" s="57">
        <f>($C$38)*(1-($D$38)*EXP(-$E$38*(E4)))+(1.96*I20)</f>
        <v>22.217587358836195</v>
      </c>
      <c r="G4" s="51">
        <v>600</v>
      </c>
      <c r="H4" s="34"/>
      <c r="I4" s="100"/>
      <c r="J4" s="101"/>
      <c r="K4" s="101"/>
      <c r="L4" s="102"/>
      <c r="M4" s="25"/>
    </row>
    <row r="5" spans="1:13" ht="24.75" customHeight="1">
      <c r="A5" s="25"/>
      <c r="B5" s="36" t="s">
        <v>36</v>
      </c>
      <c r="C5" s="37"/>
      <c r="D5" s="37"/>
      <c r="E5" s="37"/>
      <c r="F5" s="34"/>
      <c r="G5" s="38"/>
      <c r="H5" s="39"/>
      <c r="I5" s="39"/>
      <c r="J5" s="40"/>
      <c r="K5" s="39"/>
      <c r="L5" s="39"/>
      <c r="M5" s="25"/>
    </row>
    <row r="6" spans="1:13" ht="12">
      <c r="A6" s="25"/>
      <c r="B6" s="41" t="s">
        <v>33</v>
      </c>
      <c r="C6" s="42">
        <f>E4*1</f>
        <v>50</v>
      </c>
      <c r="D6" s="6">
        <f>J21*1</f>
        <v>55</v>
      </c>
      <c r="E6" s="6">
        <f>J22*1</f>
        <v>60</v>
      </c>
      <c r="F6" s="6">
        <f>J23*1</f>
        <v>65</v>
      </c>
      <c r="G6" s="6">
        <f>J24*1</f>
        <v>70</v>
      </c>
      <c r="H6" s="6">
        <f>J25*1</f>
        <v>75</v>
      </c>
      <c r="I6" s="6">
        <f>J26*1</f>
        <v>80</v>
      </c>
      <c r="J6" s="6">
        <f>J27*1</f>
        <v>85</v>
      </c>
      <c r="K6" s="6">
        <f>J28*1</f>
        <v>90</v>
      </c>
      <c r="L6" s="6">
        <f>J29*1</f>
        <v>95</v>
      </c>
      <c r="M6" s="25"/>
    </row>
    <row r="7" spans="1:13" ht="12">
      <c r="A7" s="25"/>
      <c r="B7" s="43" t="s">
        <v>32</v>
      </c>
      <c r="C7" s="44">
        <f>F4*1</f>
        <v>22.217587358836195</v>
      </c>
      <c r="D7" s="7">
        <f>K21*1</f>
        <v>23.22738539952848</v>
      </c>
      <c r="E7" s="7">
        <f>K22*1</f>
        <v>24.12005865143525</v>
      </c>
      <c r="F7" s="7">
        <f>K23*1</f>
        <v>24.9102943355592</v>
      </c>
      <c r="G7" s="7">
        <f>K24*1</f>
        <v>25.61078958346368</v>
      </c>
      <c r="H7" s="7">
        <f>K25*1</f>
        <v>26.232564681354688</v>
      </c>
      <c r="I7" s="7">
        <f>K26*1</f>
        <v>26.785212350114286</v>
      </c>
      <c r="J7" s="7">
        <f>K27*1</f>
        <v>27.277100944081866</v>
      </c>
      <c r="K7" s="7">
        <f>K28*1</f>
        <v>27.715543035211244</v>
      </c>
      <c r="L7" s="7">
        <f>K29*1</f>
        <v>28.10693711336457</v>
      </c>
      <c r="M7" s="25"/>
    </row>
    <row r="8" spans="1:13" ht="12">
      <c r="A8" s="25"/>
      <c r="B8" s="45" t="s">
        <v>31</v>
      </c>
      <c r="C8" s="46">
        <f>G4*1</f>
        <v>600</v>
      </c>
      <c r="D8" s="8">
        <f aca="true" t="shared" si="0" ref="D8:L8">C8*1</f>
        <v>600</v>
      </c>
      <c r="E8" s="8">
        <f t="shared" si="0"/>
        <v>600</v>
      </c>
      <c r="F8" s="8">
        <f t="shared" si="0"/>
        <v>600</v>
      </c>
      <c r="G8" s="8">
        <f t="shared" si="0"/>
        <v>600</v>
      </c>
      <c r="H8" s="8">
        <f t="shared" si="0"/>
        <v>600</v>
      </c>
      <c r="I8" s="8">
        <f t="shared" si="0"/>
        <v>600</v>
      </c>
      <c r="J8" s="8">
        <f t="shared" si="0"/>
        <v>600</v>
      </c>
      <c r="K8" s="8">
        <f t="shared" si="0"/>
        <v>600</v>
      </c>
      <c r="L8" s="8">
        <f t="shared" si="0"/>
        <v>600</v>
      </c>
      <c r="M8" s="25"/>
    </row>
    <row r="9" spans="1:13" ht="12">
      <c r="A9" s="25"/>
      <c r="B9" s="45" t="s">
        <v>34</v>
      </c>
      <c r="C9" s="47">
        <f aca="true" t="shared" si="1" ref="C9:L9">($G$32)+($G$33)*(C15)+($G$34)*SQRT(C8)*(C7)/100</f>
        <v>29.277577856286587</v>
      </c>
      <c r="D9" s="24">
        <f t="shared" si="1"/>
        <v>29.831616075168096</v>
      </c>
      <c r="E9" s="24">
        <f t="shared" si="1"/>
        <v>30.290705082825358</v>
      </c>
      <c r="F9" s="24">
        <f t="shared" si="1"/>
        <v>30.674799889016523</v>
      </c>
      <c r="G9" s="24">
        <f t="shared" si="1"/>
        <v>30.998868831115164</v>
      </c>
      <c r="H9" s="24">
        <f t="shared" si="1"/>
        <v>31.274329547292727</v>
      </c>
      <c r="I9" s="24">
        <f t="shared" si="1"/>
        <v>31.51002316930676</v>
      </c>
      <c r="J9" s="24">
        <f t="shared" si="1"/>
        <v>31.712888659973043</v>
      </c>
      <c r="K9" s="24">
        <f t="shared" si="1"/>
        <v>31.888438324273714</v>
      </c>
      <c r="L9" s="24">
        <f t="shared" si="1"/>
        <v>32.041098900281746</v>
      </c>
      <c r="M9" s="25"/>
    </row>
    <row r="10" spans="1:13" ht="12">
      <c r="A10" s="25"/>
      <c r="B10" s="49" t="s">
        <v>35</v>
      </c>
      <c r="C10" s="50">
        <f aca="true" t="shared" si="2" ref="C10:L10">($C$32*(C7)^($C$33)+($C$34)*(C7)^($C$35)/(C8))^(-1)</f>
        <v>467.1178350806694</v>
      </c>
      <c r="D10" s="10">
        <f t="shared" si="2"/>
        <v>507.0367646530283</v>
      </c>
      <c r="E10" s="10">
        <f t="shared" si="2"/>
        <v>542.8813626607447</v>
      </c>
      <c r="F10" s="10">
        <f t="shared" si="2"/>
        <v>575.0016521859933</v>
      </c>
      <c r="G10" s="10">
        <f t="shared" si="2"/>
        <v>603.7507163819001</v>
      </c>
      <c r="H10" s="10">
        <f t="shared" si="2"/>
        <v>629.468153634751</v>
      </c>
      <c r="I10" s="10">
        <f t="shared" si="2"/>
        <v>652.4716610661272</v>
      </c>
      <c r="J10" s="10">
        <f t="shared" si="2"/>
        <v>673.0533256005557</v>
      </c>
      <c r="K10" s="10">
        <f t="shared" si="2"/>
        <v>691.4786269072966</v>
      </c>
      <c r="L10" s="10">
        <f t="shared" si="2"/>
        <v>707.9869743418475</v>
      </c>
      <c r="M10" s="25"/>
    </row>
    <row r="11" spans="1:13" ht="12">
      <c r="A11" s="25"/>
      <c r="B11" s="43" t="s">
        <v>30</v>
      </c>
      <c r="C11" s="92">
        <f aca="true" t="shared" si="3" ref="C11:L11">IF(C10/C17&gt;=0.99,"1以上",C10/C17)</f>
        <v>0.7160558753961753</v>
      </c>
      <c r="D11" s="93">
        <f t="shared" si="3"/>
        <v>0.7407937137515598</v>
      </c>
      <c r="E11" s="93">
        <f t="shared" si="3"/>
        <v>0.761485843018688</v>
      </c>
      <c r="F11" s="93">
        <f t="shared" si="3"/>
        <v>0.7789231865908498</v>
      </c>
      <c r="G11" s="93">
        <f t="shared" si="3"/>
        <v>0.7937180389053166</v>
      </c>
      <c r="H11" s="93">
        <f t="shared" si="3"/>
        <v>0.8063490794987805</v>
      </c>
      <c r="I11" s="93">
        <f t="shared" si="3"/>
        <v>0.8171942411719421</v>
      </c>
      <c r="J11" s="93">
        <f t="shared" si="3"/>
        <v>0.8265547817758556</v>
      </c>
      <c r="K11" s="93">
        <f t="shared" si="3"/>
        <v>0.8346730288276272</v>
      </c>
      <c r="L11" s="93">
        <f t="shared" si="3"/>
        <v>0.8417455691089349</v>
      </c>
      <c r="M11" s="25"/>
    </row>
    <row r="12" spans="1:13" ht="12">
      <c r="A12" s="25"/>
      <c r="B12" s="49" t="s">
        <v>56</v>
      </c>
      <c r="C12" s="50">
        <f>+C7/C9*100</f>
        <v>75.88601580326959</v>
      </c>
      <c r="D12" s="50">
        <f aca="true" t="shared" si="4" ref="D12:L12">+D7/D9*100</f>
        <v>77.86163961416428</v>
      </c>
      <c r="E12" s="50">
        <f t="shared" si="4"/>
        <v>79.62858106301121</v>
      </c>
      <c r="F12" s="50">
        <f t="shared" si="4"/>
        <v>81.20768326341593</v>
      </c>
      <c r="G12" s="50">
        <f t="shared" si="4"/>
        <v>82.61846496074983</v>
      </c>
      <c r="H12" s="50">
        <f t="shared" si="4"/>
        <v>83.87890343639843</v>
      </c>
      <c r="I12" s="50">
        <f t="shared" si="4"/>
        <v>85.00537180247201</v>
      </c>
      <c r="J12" s="50">
        <f t="shared" si="4"/>
        <v>86.01266581719538</v>
      </c>
      <c r="K12" s="50">
        <f t="shared" si="4"/>
        <v>86.91408075043289</v>
      </c>
      <c r="L12" s="50">
        <f t="shared" si="4"/>
        <v>87.72151417415155</v>
      </c>
      <c r="M12" s="25"/>
    </row>
    <row r="13" spans="1:13" s="5" customFormat="1" ht="10.5">
      <c r="A13" s="63"/>
      <c r="B13" s="61" t="s">
        <v>2</v>
      </c>
      <c r="C13" s="62">
        <f aca="true" t="shared" si="5" ref="C13:L13">C10/C14</f>
        <v>42.011362861587536</v>
      </c>
      <c r="D13" s="62">
        <f t="shared" si="5"/>
        <v>43.61005794490761</v>
      </c>
      <c r="E13" s="62">
        <f t="shared" si="5"/>
        <v>44.95739119198808</v>
      </c>
      <c r="F13" s="62">
        <f t="shared" si="5"/>
        <v>46.10038010325383</v>
      </c>
      <c r="G13" s="62">
        <f t="shared" si="5"/>
        <v>47.0759037058893</v>
      </c>
      <c r="H13" s="62">
        <f t="shared" si="5"/>
        <v>47.91313572876744</v>
      </c>
      <c r="I13" s="62">
        <f t="shared" si="5"/>
        <v>48.635358493515</v>
      </c>
      <c r="J13" s="62">
        <f t="shared" si="5"/>
        <v>49.261314123639366</v>
      </c>
      <c r="K13" s="62">
        <f t="shared" si="5"/>
        <v>49.806215186825156</v>
      </c>
      <c r="L13" s="62">
        <f t="shared" si="5"/>
        <v>50.282505627401434</v>
      </c>
      <c r="M13" s="63"/>
    </row>
    <row r="14" spans="1:13" s="5" customFormat="1" ht="10.5">
      <c r="A14" s="63"/>
      <c r="B14" s="61" t="s">
        <v>1</v>
      </c>
      <c r="C14" s="62">
        <f aca="true" t="shared" si="6" ref="C14:L14">($E$32)+($E$33)*(C7)+($E$34)*SQRT(C8)*(C7)/100</f>
        <v>11.118845075787142</v>
      </c>
      <c r="D14" s="62">
        <f t="shared" si="6"/>
        <v>11.62660148935288</v>
      </c>
      <c r="E14" s="62">
        <f t="shared" si="6"/>
        <v>12.075464084257014</v>
      </c>
      <c r="F14" s="62">
        <f t="shared" si="6"/>
        <v>12.472818030960418</v>
      </c>
      <c r="G14" s="62">
        <f t="shared" si="6"/>
        <v>12.825047823911866</v>
      </c>
      <c r="H14" s="62">
        <f t="shared" si="6"/>
        <v>13.137694789965774</v>
      </c>
      <c r="I14" s="62">
        <f t="shared" si="6"/>
        <v>13.415582433778653</v>
      </c>
      <c r="J14" s="62">
        <f t="shared" si="6"/>
        <v>13.662918612184829</v>
      </c>
      <c r="K14" s="62">
        <f t="shared" si="6"/>
        <v>13.883380303312187</v>
      </c>
      <c r="L14" s="62">
        <f t="shared" si="6"/>
        <v>14.08018485769393</v>
      </c>
      <c r="M14" s="63"/>
    </row>
    <row r="15" spans="1:13" s="5" customFormat="1" ht="10.5">
      <c r="A15" s="63"/>
      <c r="B15" s="61" t="s">
        <v>3</v>
      </c>
      <c r="C15" s="62">
        <f aca="true" t="shared" si="7" ref="C15:L15">200*SQRT(C13/3.14159/C8)</f>
        <v>29.85815737369666</v>
      </c>
      <c r="D15" s="62">
        <f t="shared" si="7"/>
        <v>30.42096240657532</v>
      </c>
      <c r="E15" s="62">
        <f t="shared" si="7"/>
        <v>30.887315801058445</v>
      </c>
      <c r="F15" s="62">
        <f t="shared" si="7"/>
        <v>31.27748832464959</v>
      </c>
      <c r="G15" s="62">
        <f t="shared" si="7"/>
        <v>31.60668516594509</v>
      </c>
      <c r="H15" s="62">
        <f t="shared" si="7"/>
        <v>31.886504629912878</v>
      </c>
      <c r="I15" s="62">
        <f t="shared" si="7"/>
        <v>32.12592774580313</v>
      </c>
      <c r="J15" s="62">
        <f t="shared" si="7"/>
        <v>32.33200327498752</v>
      </c>
      <c r="K15" s="62">
        <f t="shared" si="7"/>
        <v>32.510330746308966</v>
      </c>
      <c r="L15" s="62">
        <f t="shared" si="7"/>
        <v>32.66540694425236</v>
      </c>
      <c r="M15" s="63"/>
    </row>
    <row r="16" spans="1:13" s="5" customFormat="1" ht="10.5">
      <c r="A16" s="63"/>
      <c r="B16" s="61" t="s">
        <v>4</v>
      </c>
      <c r="C16" s="62">
        <f aca="true" t="shared" si="8" ref="C16:L16">10^(($I$32)+($I$34)*LOG(C7)/LOG(10))</f>
        <v>1809.7615890311354</v>
      </c>
      <c r="D16" s="62">
        <f t="shared" si="8"/>
        <v>1667.4856818134106</v>
      </c>
      <c r="E16" s="62">
        <f t="shared" si="8"/>
        <v>1555.5780055181738</v>
      </c>
      <c r="F16" s="62">
        <f t="shared" si="8"/>
        <v>1465.8893164574172</v>
      </c>
      <c r="G16" s="62">
        <f t="shared" si="8"/>
        <v>1392.882473463871</v>
      </c>
      <c r="H16" s="62">
        <f t="shared" si="8"/>
        <v>1332.6731700399478</v>
      </c>
      <c r="I16" s="62">
        <f t="shared" si="8"/>
        <v>1282.461871190085</v>
      </c>
      <c r="J16" s="62">
        <f t="shared" si="8"/>
        <v>1240.1835427359147</v>
      </c>
      <c r="K16" s="62">
        <f t="shared" si="8"/>
        <v>1204.2840710201838</v>
      </c>
      <c r="L16" s="62">
        <f t="shared" si="8"/>
        <v>1173.5732075290744</v>
      </c>
      <c r="M16" s="63"/>
    </row>
    <row r="17" spans="1:13" s="5" customFormat="1" ht="10.5">
      <c r="A17" s="63"/>
      <c r="B17" s="64" t="s">
        <v>5</v>
      </c>
      <c r="C17" s="65">
        <f aca="true" t="shared" si="9" ref="C17:L17">(($C$32)*(C7)^($C$33)+($C$34)*(C7)^($C$35)/(C16))^(-1)</f>
        <v>652.3483028782148</v>
      </c>
      <c r="D17" s="65">
        <f t="shared" si="9"/>
        <v>684.4506847733232</v>
      </c>
      <c r="E17" s="65">
        <f t="shared" si="9"/>
        <v>712.923776112042</v>
      </c>
      <c r="F17" s="65">
        <f t="shared" si="9"/>
        <v>738.2007136064731</v>
      </c>
      <c r="G17" s="65">
        <f t="shared" si="9"/>
        <v>760.6614525412369</v>
      </c>
      <c r="H17" s="65">
        <f t="shared" si="9"/>
        <v>780.6397621561407</v>
      </c>
      <c r="I17" s="65">
        <f t="shared" si="9"/>
        <v>798.4290982403579</v>
      </c>
      <c r="J17" s="65">
        <f t="shared" si="9"/>
        <v>814.2876194539682</v>
      </c>
      <c r="K17" s="65">
        <f t="shared" si="9"/>
        <v>828.4425194360721</v>
      </c>
      <c r="L17" s="65">
        <f t="shared" si="9"/>
        <v>841.0937940443414</v>
      </c>
      <c r="M17" s="63"/>
    </row>
    <row r="18" spans="1:13" ht="12">
      <c r="A18" s="68"/>
      <c r="B18" s="66"/>
      <c r="C18" s="67"/>
      <c r="D18" s="67"/>
      <c r="E18" s="67"/>
      <c r="F18" s="67"/>
      <c r="G18" s="67"/>
      <c r="H18" s="67"/>
      <c r="I18" s="67"/>
      <c r="J18" s="67"/>
      <c r="K18" s="67"/>
      <c r="L18" s="67"/>
      <c r="M18" s="68"/>
    </row>
    <row r="19" spans="1:13" ht="12">
      <c r="A19" s="68"/>
      <c r="B19" s="69"/>
      <c r="C19" s="69"/>
      <c r="D19" s="67"/>
      <c r="E19" s="67"/>
      <c r="F19" s="67"/>
      <c r="G19" s="67"/>
      <c r="H19" s="67"/>
      <c r="I19" s="70" t="s">
        <v>28</v>
      </c>
      <c r="J19" s="71"/>
      <c r="K19" s="71"/>
      <c r="L19" s="67"/>
      <c r="M19" s="68"/>
    </row>
    <row r="20" spans="1:13" ht="12">
      <c r="A20" s="68"/>
      <c r="B20" s="72"/>
      <c r="C20" s="69"/>
      <c r="D20" s="67"/>
      <c r="E20" s="67"/>
      <c r="F20" s="67"/>
      <c r="G20" s="67"/>
      <c r="H20" s="67"/>
      <c r="I20" s="73">
        <f>0.802*LN(E4)-0.7232</f>
        <v>2.4142424503533735</v>
      </c>
      <c r="J20" s="71"/>
      <c r="K20" s="71"/>
      <c r="L20" s="67"/>
      <c r="M20" s="68"/>
    </row>
    <row r="21" spans="1:13" ht="12">
      <c r="A21" s="68"/>
      <c r="B21" s="72"/>
      <c r="C21" s="69"/>
      <c r="D21" s="67"/>
      <c r="E21" s="67"/>
      <c r="F21" s="67"/>
      <c r="G21" s="67"/>
      <c r="H21" s="67"/>
      <c r="I21" s="73">
        <f aca="true" t="shared" si="10" ref="I21:I29">0.802*LN(J21)-0.7232</f>
        <v>2.4906812145564423</v>
      </c>
      <c r="J21" s="74">
        <f>E4+5</f>
        <v>55</v>
      </c>
      <c r="K21" s="75">
        <f aca="true" t="shared" si="11" ref="K21:K29">($C$38)*(1-($D$38)*EXP(-$E$38*(J21)))+(1.96*I21)</f>
        <v>23.22738539952848</v>
      </c>
      <c r="L21" s="67"/>
      <c r="M21" s="68"/>
    </row>
    <row r="22" spans="1:13" ht="12">
      <c r="A22" s="68"/>
      <c r="B22" s="72"/>
      <c r="C22" s="69"/>
      <c r="D22" s="67"/>
      <c r="E22" s="67"/>
      <c r="F22" s="67"/>
      <c r="G22" s="67"/>
      <c r="H22" s="67"/>
      <c r="I22" s="73">
        <f t="shared" si="10"/>
        <v>2.5604643389021247</v>
      </c>
      <c r="J22" s="74">
        <f aca="true" t="shared" si="12" ref="J22:J29">J21+5</f>
        <v>60</v>
      </c>
      <c r="K22" s="75">
        <f t="shared" si="11"/>
        <v>24.12005865143525</v>
      </c>
      <c r="L22" s="67"/>
      <c r="M22" s="68"/>
    </row>
    <row r="23" spans="1:13" ht="12">
      <c r="A23" s="68"/>
      <c r="B23" s="72"/>
      <c r="C23" s="69"/>
      <c r="D23" s="67"/>
      <c r="E23" s="67"/>
      <c r="F23" s="67"/>
      <c r="G23" s="67"/>
      <c r="H23" s="67"/>
      <c r="I23" s="73">
        <f t="shared" si="10"/>
        <v>2.624658590456301</v>
      </c>
      <c r="J23" s="74">
        <f t="shared" si="12"/>
        <v>65</v>
      </c>
      <c r="K23" s="75">
        <f t="shared" si="11"/>
        <v>24.9102943355592</v>
      </c>
      <c r="L23" s="67"/>
      <c r="M23" s="68"/>
    </row>
    <row r="24" spans="1:13" ht="12">
      <c r="A24" s="68"/>
      <c r="B24" s="72"/>
      <c r="C24" s="69"/>
      <c r="D24" s="76"/>
      <c r="E24" s="76"/>
      <c r="F24" s="68"/>
      <c r="G24" s="68"/>
      <c r="H24" s="76"/>
      <c r="I24" s="73">
        <f t="shared" si="10"/>
        <v>2.6840931841235864</v>
      </c>
      <c r="J24" s="74">
        <f t="shared" si="12"/>
        <v>70</v>
      </c>
      <c r="K24" s="75">
        <f t="shared" si="11"/>
        <v>25.61078958346368</v>
      </c>
      <c r="L24" s="76"/>
      <c r="M24" s="68"/>
    </row>
    <row r="25" spans="1:13" ht="12">
      <c r="A25" s="77"/>
      <c r="B25" s="68"/>
      <c r="C25" s="69"/>
      <c r="D25" s="77"/>
      <c r="E25" s="77"/>
      <c r="F25" s="77"/>
      <c r="G25" s="77"/>
      <c r="H25" s="67"/>
      <c r="I25" s="73">
        <f t="shared" si="10"/>
        <v>2.739425467056121</v>
      </c>
      <c r="J25" s="74">
        <f t="shared" si="12"/>
        <v>75</v>
      </c>
      <c r="K25" s="75">
        <f t="shared" si="11"/>
        <v>26.232564681354688</v>
      </c>
      <c r="L25" s="77"/>
      <c r="M25" s="68"/>
    </row>
    <row r="26" spans="1:13" ht="12">
      <c r="A26" s="77"/>
      <c r="B26" s="68"/>
      <c r="C26" s="69"/>
      <c r="D26" s="77"/>
      <c r="E26" s="77"/>
      <c r="F26" s="77"/>
      <c r="G26" s="77"/>
      <c r="H26" s="67"/>
      <c r="I26" s="73">
        <f t="shared" si="10"/>
        <v>2.791185361008453</v>
      </c>
      <c r="J26" s="74">
        <f t="shared" si="12"/>
        <v>80</v>
      </c>
      <c r="K26" s="75">
        <f t="shared" si="11"/>
        <v>26.785212350114286</v>
      </c>
      <c r="L26" s="77"/>
      <c r="M26" s="68"/>
    </row>
    <row r="27" spans="1:13" ht="12">
      <c r="A27" s="77"/>
      <c r="B27" s="68"/>
      <c r="C27" s="69"/>
      <c r="D27" s="77"/>
      <c r="E27" s="77"/>
      <c r="F27" s="77"/>
      <c r="G27" s="77"/>
      <c r="H27" s="67"/>
      <c r="I27" s="73">
        <f t="shared" si="10"/>
        <v>2.8398063077052345</v>
      </c>
      <c r="J27" s="74">
        <f t="shared" si="12"/>
        <v>85</v>
      </c>
      <c r="K27" s="75">
        <f t="shared" si="11"/>
        <v>27.277100944081866</v>
      </c>
      <c r="L27" s="77"/>
      <c r="M27" s="68"/>
    </row>
    <row r="28" spans="1:13" ht="12">
      <c r="A28" s="77"/>
      <c r="B28" s="68"/>
      <c r="C28" s="69"/>
      <c r="D28" s="77"/>
      <c r="E28" s="77"/>
      <c r="F28" s="77"/>
      <c r="G28" s="77"/>
      <c r="H28" s="67"/>
      <c r="I28" s="73">
        <f t="shared" si="10"/>
        <v>2.8856473556048727</v>
      </c>
      <c r="J28" s="74">
        <f t="shared" si="12"/>
        <v>90</v>
      </c>
      <c r="K28" s="75">
        <f t="shared" si="11"/>
        <v>27.715543035211244</v>
      </c>
      <c r="L28" s="77"/>
      <c r="M28" s="68"/>
    </row>
    <row r="29" spans="1:13" ht="12">
      <c r="A29" s="77"/>
      <c r="B29" s="69"/>
      <c r="C29" s="69"/>
      <c r="D29" s="77"/>
      <c r="E29" s="77"/>
      <c r="F29" s="77"/>
      <c r="G29" s="77"/>
      <c r="H29" s="67"/>
      <c r="I29" s="73">
        <f t="shared" si="10"/>
        <v>2.929009267063634</v>
      </c>
      <c r="J29" s="74">
        <f t="shared" si="12"/>
        <v>95</v>
      </c>
      <c r="K29" s="75">
        <f t="shared" si="11"/>
        <v>28.10693711336457</v>
      </c>
      <c r="L29" s="77"/>
      <c r="M29" s="68"/>
    </row>
    <row r="30" spans="1:13" ht="12">
      <c r="A30" s="77"/>
      <c r="B30" s="69"/>
      <c r="C30" s="69"/>
      <c r="D30" s="77"/>
      <c r="E30" s="77"/>
      <c r="F30" s="77"/>
      <c r="G30" s="77"/>
      <c r="H30" s="67"/>
      <c r="I30" s="77"/>
      <c r="J30" s="77"/>
      <c r="K30" s="77"/>
      <c r="L30" s="77"/>
      <c r="M30" s="68"/>
    </row>
    <row r="31" spans="1:13" s="4" customFormat="1" ht="10.5">
      <c r="A31" s="79"/>
      <c r="B31" s="78" t="s">
        <v>6</v>
      </c>
      <c r="C31" s="79"/>
      <c r="D31" s="78" t="s">
        <v>7</v>
      </c>
      <c r="E31" s="79"/>
      <c r="F31" s="80" t="s">
        <v>8</v>
      </c>
      <c r="G31" s="79"/>
      <c r="H31" s="78" t="s">
        <v>9</v>
      </c>
      <c r="I31" s="79"/>
      <c r="J31" s="79"/>
      <c r="K31" s="63"/>
      <c r="L31" s="63"/>
      <c r="M31" s="63"/>
    </row>
    <row r="32" spans="1:13" s="4" customFormat="1" ht="10.5">
      <c r="A32" s="83"/>
      <c r="B32" s="69" t="s">
        <v>10</v>
      </c>
      <c r="C32" s="81">
        <v>0.035147</v>
      </c>
      <c r="D32" s="69" t="s">
        <v>11</v>
      </c>
      <c r="E32" s="81">
        <v>-0.052817</v>
      </c>
      <c r="F32" s="69" t="s">
        <v>12</v>
      </c>
      <c r="G32" s="82">
        <v>-0.115479</v>
      </c>
      <c r="H32" s="69" t="s">
        <v>13</v>
      </c>
      <c r="I32" s="81">
        <v>5.7384</v>
      </c>
      <c r="J32" s="83"/>
      <c r="K32" s="63"/>
      <c r="L32" s="63"/>
      <c r="M32" s="63"/>
    </row>
    <row r="33" spans="1:13" s="4" customFormat="1" ht="10.5">
      <c r="A33" s="83"/>
      <c r="B33" s="69" t="s">
        <v>14</v>
      </c>
      <c r="C33" s="81">
        <v>-1.080773</v>
      </c>
      <c r="D33" s="69" t="s">
        <v>15</v>
      </c>
      <c r="E33" s="81">
        <v>0.472577</v>
      </c>
      <c r="F33" s="69" t="s">
        <v>16</v>
      </c>
      <c r="G33" s="82">
        <v>0.984423</v>
      </c>
      <c r="H33" s="69" t="s">
        <v>17</v>
      </c>
      <c r="I33" s="83"/>
      <c r="J33" s="83"/>
      <c r="K33" s="63"/>
      <c r="L33" s="63"/>
      <c r="M33" s="63"/>
    </row>
    <row r="34" spans="1:13" s="4" customFormat="1" ht="10.5">
      <c r="A34" s="83"/>
      <c r="B34" s="69" t="s">
        <v>18</v>
      </c>
      <c r="C34" s="81">
        <v>4711.2</v>
      </c>
      <c r="D34" s="69" t="s">
        <v>19</v>
      </c>
      <c r="E34" s="81">
        <v>0.123506</v>
      </c>
      <c r="F34" s="69" t="s">
        <v>20</v>
      </c>
      <c r="G34" s="82">
        <v>0</v>
      </c>
      <c r="H34" s="69" t="s">
        <v>21</v>
      </c>
      <c r="I34" s="81">
        <f>C35-(C33)</f>
        <v>-1.842121</v>
      </c>
      <c r="J34" s="83"/>
      <c r="K34" s="63"/>
      <c r="L34" s="63"/>
      <c r="M34" s="63"/>
    </row>
    <row r="35" spans="1:13" s="4" customFormat="1" ht="10.5">
      <c r="A35" s="83"/>
      <c r="B35" s="69" t="s">
        <v>22</v>
      </c>
      <c r="C35" s="81">
        <v>-2.922894</v>
      </c>
      <c r="D35" s="83"/>
      <c r="E35" s="83"/>
      <c r="F35" s="83"/>
      <c r="G35" s="83"/>
      <c r="H35" s="83"/>
      <c r="I35" s="83"/>
      <c r="J35" s="83"/>
      <c r="K35" s="63"/>
      <c r="L35" s="63"/>
      <c r="M35" s="63"/>
    </row>
    <row r="36" spans="1:13" s="4" customFormat="1" ht="10.5">
      <c r="A36" s="83"/>
      <c r="B36" s="69" t="s">
        <v>27</v>
      </c>
      <c r="C36" s="83"/>
      <c r="D36" s="83"/>
      <c r="E36" s="83"/>
      <c r="F36" s="84" t="s">
        <v>26</v>
      </c>
      <c r="G36" s="83"/>
      <c r="H36" s="85"/>
      <c r="I36" s="86"/>
      <c r="J36" s="86"/>
      <c r="K36" s="63"/>
      <c r="L36" s="63"/>
      <c r="M36" s="63"/>
    </row>
    <row r="37" spans="1:13" s="4" customFormat="1" ht="10.5">
      <c r="A37" s="83"/>
      <c r="B37" s="69" t="s">
        <v>0</v>
      </c>
      <c r="C37" s="61" t="s">
        <v>23</v>
      </c>
      <c r="D37" s="61" t="s">
        <v>24</v>
      </c>
      <c r="E37" s="61" t="s">
        <v>25</v>
      </c>
      <c r="F37" s="83"/>
      <c r="G37" s="83"/>
      <c r="H37" s="85"/>
      <c r="I37" s="86"/>
      <c r="J37" s="86"/>
      <c r="K37" s="63"/>
      <c r="L37" s="63"/>
      <c r="M37" s="63"/>
    </row>
    <row r="38" spans="1:13" s="4" customFormat="1" ht="10.5">
      <c r="A38" s="87"/>
      <c r="B38" s="64" t="str">
        <f>+D4</f>
        <v>Ⅰ</v>
      </c>
      <c r="C38" s="87">
        <v>24.5914</v>
      </c>
      <c r="D38" s="87">
        <v>1.0497</v>
      </c>
      <c r="E38" s="87">
        <v>0.0258</v>
      </c>
      <c r="F38" s="87"/>
      <c r="G38" s="87"/>
      <c r="H38" s="88"/>
      <c r="I38" s="89"/>
      <c r="J38" s="89"/>
      <c r="K38" s="87"/>
      <c r="L38" s="87"/>
      <c r="M38" s="63"/>
    </row>
    <row r="39" spans="1:13" ht="12">
      <c r="A39" s="3"/>
      <c r="B39" s="3"/>
      <c r="C39" s="3"/>
      <c r="D39" s="3"/>
      <c r="E39" s="3"/>
      <c r="F39" s="3"/>
      <c r="G39" s="3"/>
      <c r="H39" s="3"/>
      <c r="I39" s="3"/>
      <c r="J39" s="3"/>
      <c r="K39" s="3"/>
      <c r="L39" s="3"/>
      <c r="M39" s="33"/>
    </row>
    <row r="40" s="1" customFormat="1" ht="12">
      <c r="C40" s="2"/>
    </row>
  </sheetData>
  <sheetProtection password="D7CD" sheet="1" objects="1" scenarios="1" selectLockedCells="1"/>
  <mergeCells count="1">
    <mergeCell ref="I2:L4"/>
  </mergeCells>
  <printOptions/>
  <pageMargins left="0.75" right="0.43"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M39"/>
  <sheetViews>
    <sheetView workbookViewId="0" topLeftCell="A4">
      <selection activeCell="E4" sqref="E4"/>
    </sheetView>
  </sheetViews>
  <sheetFormatPr defaultColWidth="8.66015625" defaultRowHeight="18"/>
  <cols>
    <col min="1" max="1" width="1.0742187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2.08203125" style="2" customWidth="1"/>
    <col min="14" max="16384" width="8.66015625" style="2" customWidth="1"/>
  </cols>
  <sheetData>
    <row r="1" spans="1:13" ht="12" customHeight="1" thickBot="1">
      <c r="A1" s="25"/>
      <c r="B1" s="25"/>
      <c r="C1" s="25"/>
      <c r="D1" s="25"/>
      <c r="E1" s="25"/>
      <c r="F1" s="25"/>
      <c r="G1" s="25"/>
      <c r="H1" s="26"/>
      <c r="I1" s="26"/>
      <c r="J1" s="25"/>
      <c r="K1" s="25"/>
      <c r="L1" s="25"/>
      <c r="M1" s="25"/>
    </row>
    <row r="2" spans="1:13" ht="11.25" customHeight="1">
      <c r="A2" s="27"/>
      <c r="B2" s="52" t="s">
        <v>41</v>
      </c>
      <c r="C2" s="34"/>
      <c r="D2" s="103" t="s">
        <v>37</v>
      </c>
      <c r="E2" s="103"/>
      <c r="F2" s="103"/>
      <c r="G2" s="103"/>
      <c r="H2" s="34"/>
      <c r="I2" s="94" t="s">
        <v>47</v>
      </c>
      <c r="J2" s="95"/>
      <c r="K2" s="95"/>
      <c r="L2" s="96"/>
      <c r="M2" s="25"/>
    </row>
    <row r="3" spans="1:13" ht="11.25" customHeight="1">
      <c r="A3" s="27"/>
      <c r="B3" s="34"/>
      <c r="C3" s="34"/>
      <c r="D3" s="41" t="s">
        <v>29</v>
      </c>
      <c r="E3" s="41" t="s">
        <v>39</v>
      </c>
      <c r="F3" s="41" t="s">
        <v>40</v>
      </c>
      <c r="G3" s="41" t="s">
        <v>38</v>
      </c>
      <c r="H3" s="34"/>
      <c r="I3" s="97"/>
      <c r="J3" s="98"/>
      <c r="K3" s="98"/>
      <c r="L3" s="99"/>
      <c r="M3" s="25"/>
    </row>
    <row r="4" spans="1:13" ht="12.75" thickBot="1">
      <c r="A4" s="27"/>
      <c r="B4" s="34"/>
      <c r="C4" s="34"/>
      <c r="D4" s="55" t="s">
        <v>42</v>
      </c>
      <c r="E4" s="51">
        <v>70</v>
      </c>
      <c r="F4" s="56">
        <f>($C$38)*(1-($D$38)*EXP(-$E$38*(E4)))+(I20)</f>
        <v>23.03406012670504</v>
      </c>
      <c r="G4" s="51">
        <v>600</v>
      </c>
      <c r="H4" s="34"/>
      <c r="I4" s="100"/>
      <c r="J4" s="101"/>
      <c r="K4" s="101"/>
      <c r="L4" s="102"/>
      <c r="M4" s="25"/>
    </row>
    <row r="5" spans="1:13" ht="26.25" customHeight="1">
      <c r="A5" s="25"/>
      <c r="B5" s="36" t="s">
        <v>36</v>
      </c>
      <c r="C5" s="53"/>
      <c r="D5" s="54"/>
      <c r="E5" s="34"/>
      <c r="F5" s="34"/>
      <c r="G5" s="38"/>
      <c r="H5" s="39"/>
      <c r="I5" s="39"/>
      <c r="J5" s="40"/>
      <c r="K5" s="39"/>
      <c r="L5" s="39"/>
      <c r="M5" s="25"/>
    </row>
    <row r="6" spans="1:13" ht="12">
      <c r="A6" s="25"/>
      <c r="B6" s="41" t="s">
        <v>33</v>
      </c>
      <c r="C6" s="42">
        <f>E4*1</f>
        <v>70</v>
      </c>
      <c r="D6" s="6">
        <f>J21*1</f>
        <v>75</v>
      </c>
      <c r="E6" s="6">
        <f>J22*1</f>
        <v>80</v>
      </c>
      <c r="F6" s="6">
        <f>J23*1</f>
        <v>85</v>
      </c>
      <c r="G6" s="6">
        <f>J24*1</f>
        <v>90</v>
      </c>
      <c r="H6" s="6">
        <f>J25*1</f>
        <v>95</v>
      </c>
      <c r="I6" s="6">
        <f>J26*1</f>
        <v>100</v>
      </c>
      <c r="J6" s="6">
        <f>J27*1</f>
        <v>105</v>
      </c>
      <c r="K6" s="6">
        <f>J28*1</f>
        <v>110</v>
      </c>
      <c r="L6" s="6">
        <f>J29*1</f>
        <v>115</v>
      </c>
      <c r="M6" s="25"/>
    </row>
    <row r="7" spans="1:13" ht="12">
      <c r="A7" s="25"/>
      <c r="B7" s="43" t="s">
        <v>32</v>
      </c>
      <c r="C7" s="44">
        <f>F4*1</f>
        <v>23.03406012670504</v>
      </c>
      <c r="D7" s="7">
        <f>K21*1</f>
        <v>23.602716232980814</v>
      </c>
      <c r="E7" s="7">
        <f>K22*1</f>
        <v>24.10567440354617</v>
      </c>
      <c r="F7" s="7">
        <f>K23*1</f>
        <v>24.55088688868484</v>
      </c>
      <c r="G7" s="7">
        <f>K24*1</f>
        <v>24.94532157383057</v>
      </c>
      <c r="H7" s="7">
        <f>K25*1</f>
        <v>25.29508821698348</v>
      </c>
      <c r="I7" s="7">
        <f>K26*1</f>
        <v>25.605547221161434</v>
      </c>
      <c r="J7" s="7">
        <f>K27*1</f>
        <v>25.881403767627226</v>
      </c>
      <c r="K7" s="7">
        <f>K28*1</f>
        <v>26.126789544903293</v>
      </c>
      <c r="L7" s="7">
        <f>K29*1</f>
        <v>26.34533388236482</v>
      </c>
      <c r="M7" s="25"/>
    </row>
    <row r="8" spans="1:13" ht="12">
      <c r="A8" s="25"/>
      <c r="B8" s="45" t="s">
        <v>31</v>
      </c>
      <c r="C8" s="46">
        <f>G4*1</f>
        <v>600</v>
      </c>
      <c r="D8" s="8">
        <f aca="true" t="shared" si="0" ref="D8:L8">C8*1</f>
        <v>600</v>
      </c>
      <c r="E8" s="8">
        <f t="shared" si="0"/>
        <v>600</v>
      </c>
      <c r="F8" s="8">
        <f t="shared" si="0"/>
        <v>600</v>
      </c>
      <c r="G8" s="8">
        <f t="shared" si="0"/>
        <v>600</v>
      </c>
      <c r="H8" s="8">
        <f t="shared" si="0"/>
        <v>600</v>
      </c>
      <c r="I8" s="8">
        <f t="shared" si="0"/>
        <v>600</v>
      </c>
      <c r="J8" s="8">
        <f t="shared" si="0"/>
        <v>600</v>
      </c>
      <c r="K8" s="8">
        <f t="shared" si="0"/>
        <v>600</v>
      </c>
      <c r="L8" s="8">
        <f t="shared" si="0"/>
        <v>600</v>
      </c>
      <c r="M8" s="25"/>
    </row>
    <row r="9" spans="1:13" ht="12">
      <c r="A9" s="25"/>
      <c r="B9" s="45" t="s">
        <v>34</v>
      </c>
      <c r="C9" s="47">
        <f aca="true" t="shared" si="1" ref="C9:L9">($G$32)+($G$33)*(C15)+($G$34)*SQRT(C8)*(C7)/100</f>
        <v>29.728483436248347</v>
      </c>
      <c r="D9" s="24">
        <f t="shared" si="1"/>
        <v>30.028019393214883</v>
      </c>
      <c r="E9" s="24">
        <f t="shared" si="1"/>
        <v>30.283524115895382</v>
      </c>
      <c r="F9" s="24">
        <f t="shared" si="1"/>
        <v>30.50261376216128</v>
      </c>
      <c r="G9" s="24">
        <f t="shared" si="1"/>
        <v>30.691362439430847</v>
      </c>
      <c r="H9" s="24">
        <f t="shared" si="1"/>
        <v>30.854664130405954</v>
      </c>
      <c r="I9" s="24">
        <f t="shared" si="1"/>
        <v>30.99649853379902</v>
      </c>
      <c r="J9" s="24">
        <f t="shared" si="1"/>
        <v>31.12012893623278</v>
      </c>
      <c r="K9" s="24">
        <f t="shared" si="1"/>
        <v>31.228251341539423</v>
      </c>
      <c r="L9" s="24">
        <f t="shared" si="1"/>
        <v>31.323108189018892</v>
      </c>
      <c r="M9" s="25"/>
    </row>
    <row r="10" spans="1:13" ht="12">
      <c r="A10" s="25"/>
      <c r="B10" s="49" t="s">
        <v>35</v>
      </c>
      <c r="C10" s="50">
        <f aca="true" t="shared" si="2" ref="C10:L10">($C$32*(C7)^($C$33)+($C$34)*(C7)^($C$35)/(C8))^(-1)</f>
        <v>499.3403122594323</v>
      </c>
      <c r="D10" s="10">
        <f t="shared" si="2"/>
        <v>522.0479412259899</v>
      </c>
      <c r="E10" s="10">
        <f t="shared" si="2"/>
        <v>542.2999551120945</v>
      </c>
      <c r="F10" s="10">
        <f t="shared" si="2"/>
        <v>560.3501846381929</v>
      </c>
      <c r="G10" s="10">
        <f t="shared" si="2"/>
        <v>576.4332500182949</v>
      </c>
      <c r="H10" s="10">
        <f t="shared" si="2"/>
        <v>590.7634072077706</v>
      </c>
      <c r="I10" s="10">
        <f t="shared" si="2"/>
        <v>603.5346582860071</v>
      </c>
      <c r="J10" s="10">
        <f t="shared" si="2"/>
        <v>614.9215890029028</v>
      </c>
      <c r="K10" s="10">
        <f t="shared" si="2"/>
        <v>625.080599169113</v>
      </c>
      <c r="L10" s="10">
        <f t="shared" si="2"/>
        <v>634.151318162302</v>
      </c>
      <c r="M10" s="25"/>
    </row>
    <row r="11" spans="1:13" ht="12">
      <c r="A11" s="25"/>
      <c r="B11" s="45" t="s">
        <v>30</v>
      </c>
      <c r="C11" s="48">
        <f aca="true" t="shared" si="3" ref="C11:L11">IF(C10/C17&gt;=0.99,"1以上",C10/C17)</f>
        <v>0.7361689370819988</v>
      </c>
      <c r="D11" s="9">
        <f t="shared" si="3"/>
        <v>0.7496253281188223</v>
      </c>
      <c r="E11" s="9">
        <f t="shared" si="3"/>
        <v>0.761160896860467</v>
      </c>
      <c r="F11" s="9">
        <f t="shared" si="3"/>
        <v>0.7710926175461281</v>
      </c>
      <c r="G11" s="9">
        <f t="shared" si="3"/>
        <v>0.7796775404145424</v>
      </c>
      <c r="H11" s="9">
        <f t="shared" si="3"/>
        <v>0.787125629101256</v>
      </c>
      <c r="I11" s="9">
        <f t="shared" si="3"/>
        <v>0.7936095657278968</v>
      </c>
      <c r="J11" s="9">
        <f t="shared" si="3"/>
        <v>0.7992722866386607</v>
      </c>
      <c r="K11" s="9">
        <f t="shared" si="3"/>
        <v>0.8042328149038029</v>
      </c>
      <c r="L11" s="9">
        <f t="shared" si="3"/>
        <v>0.8085908082523462</v>
      </c>
      <c r="M11" s="25"/>
    </row>
    <row r="12" spans="1:13" ht="12.75" customHeight="1">
      <c r="A12" s="25"/>
      <c r="B12" s="49" t="s">
        <v>56</v>
      </c>
      <c r="C12" s="50">
        <f>+C7/C9*100</f>
        <v>77.48145032726188</v>
      </c>
      <c r="D12" s="50">
        <f aca="true" t="shared" si="4" ref="D12:L12">+D7/D9*100</f>
        <v>78.602307810931</v>
      </c>
      <c r="E12" s="50">
        <f t="shared" si="4"/>
        <v>79.59996436112749</v>
      </c>
      <c r="F12" s="50">
        <f t="shared" si="4"/>
        <v>80.48781353662355</v>
      </c>
      <c r="G12" s="50">
        <f t="shared" si="4"/>
        <v>81.27798700060957</v>
      </c>
      <c r="H12" s="50">
        <f t="shared" si="4"/>
        <v>81.98140841875589</v>
      </c>
      <c r="I12" s="50">
        <f t="shared" si="4"/>
        <v>82.60787002519263</v>
      </c>
      <c r="J12" s="50">
        <f t="shared" si="4"/>
        <v>83.16611997546651</v>
      </c>
      <c r="K12" s="50">
        <f t="shared" si="4"/>
        <v>83.66395306339093</v>
      </c>
      <c r="L12" s="50">
        <f t="shared" si="4"/>
        <v>84.10830024716654</v>
      </c>
      <c r="M12" s="25"/>
    </row>
    <row r="13" spans="1:13" s="5" customFormat="1" ht="10.5">
      <c r="A13" s="63"/>
      <c r="B13" s="61" t="s">
        <v>2</v>
      </c>
      <c r="C13" s="90">
        <f aca="true" t="shared" si="5" ref="C13:L13">C10/C14</f>
        <v>43.310204097114344</v>
      </c>
      <c r="D13" s="90">
        <f t="shared" si="5"/>
        <v>44.18395312154355</v>
      </c>
      <c r="E13" s="90">
        <f t="shared" si="5"/>
        <v>44.936158707399784</v>
      </c>
      <c r="F13" s="90">
        <f t="shared" si="5"/>
        <v>45.58621452390637</v>
      </c>
      <c r="G13" s="90">
        <f t="shared" si="5"/>
        <v>46.14998960708954</v>
      </c>
      <c r="H13" s="90">
        <f t="shared" si="5"/>
        <v>46.64055244852242</v>
      </c>
      <c r="I13" s="90">
        <f t="shared" si="5"/>
        <v>47.06873147534322</v>
      </c>
      <c r="J13" s="90">
        <f t="shared" si="5"/>
        <v>47.44355098065306</v>
      </c>
      <c r="K13" s="90">
        <f t="shared" si="5"/>
        <v>47.77257221401396</v>
      </c>
      <c r="L13" s="90">
        <f t="shared" si="5"/>
        <v>48.062162034067924</v>
      </c>
      <c r="M13" s="63"/>
    </row>
    <row r="14" spans="1:13" s="5" customFormat="1" ht="10.5">
      <c r="A14" s="63"/>
      <c r="B14" s="61" t="s">
        <v>1</v>
      </c>
      <c r="C14" s="90">
        <f aca="true" t="shared" si="6" ref="C14:L14">($E$32)+($E$33)*(C7)+($E$34)*SQRT(C8)*(C7)/100</f>
        <v>11.529391806599733</v>
      </c>
      <c r="D14" s="90">
        <f t="shared" si="6"/>
        <v>11.815328967734345</v>
      </c>
      <c r="E14" s="90">
        <f t="shared" si="6"/>
        <v>12.068231257666271</v>
      </c>
      <c r="F14" s="90">
        <f t="shared" si="6"/>
        <v>12.292097303765669</v>
      </c>
      <c r="G14" s="90">
        <f t="shared" si="6"/>
        <v>12.49043076555197</v>
      </c>
      <c r="H14" s="90">
        <f t="shared" si="6"/>
        <v>12.666303810612046</v>
      </c>
      <c r="I14" s="90">
        <f t="shared" si="6"/>
        <v>12.8224118086158</v>
      </c>
      <c r="J14" s="90">
        <f t="shared" si="6"/>
        <v>12.961120664295573</v>
      </c>
      <c r="K14" s="90">
        <f t="shared" si="6"/>
        <v>13.084507913219444</v>
      </c>
      <c r="L14" s="90">
        <f t="shared" si="6"/>
        <v>13.194398489872267</v>
      </c>
      <c r="M14" s="63"/>
    </row>
    <row r="15" spans="1:13" s="5" customFormat="1" ht="10.5">
      <c r="A15" s="63"/>
      <c r="B15" s="61" t="s">
        <v>3</v>
      </c>
      <c r="C15" s="90">
        <f aca="true" t="shared" si="7" ref="C15:L15">200*SQRT(C13/3.14159/C8)</f>
        <v>30.316197850160293</v>
      </c>
      <c r="D15" s="90">
        <f t="shared" si="7"/>
        <v>30.620473509065597</v>
      </c>
      <c r="E15" s="90">
        <f t="shared" si="7"/>
        <v>30.880021206224743</v>
      </c>
      <c r="F15" s="90">
        <f t="shared" si="7"/>
        <v>31.10257761364909</v>
      </c>
      <c r="G15" s="90">
        <f t="shared" si="7"/>
        <v>31.294312952288646</v>
      </c>
      <c r="H15" s="90">
        <f t="shared" si="7"/>
        <v>31.46019864469436</v>
      </c>
      <c r="I15" s="90">
        <f t="shared" si="7"/>
        <v>31.604277362271116</v>
      </c>
      <c r="J15" s="90">
        <f t="shared" si="7"/>
        <v>31.72986402820005</v>
      </c>
      <c r="K15" s="90">
        <f t="shared" si="7"/>
        <v>31.8396973064825</v>
      </c>
      <c r="L15" s="90">
        <f t="shared" si="7"/>
        <v>31.93605511961717</v>
      </c>
      <c r="M15" s="63"/>
    </row>
    <row r="16" spans="1:13" s="5" customFormat="1" ht="10.5">
      <c r="A16" s="63"/>
      <c r="B16" s="61" t="s">
        <v>4</v>
      </c>
      <c r="C16" s="90">
        <f aca="true" t="shared" si="8" ref="C16:L16">10^(($I$32)+($I$34)*LOG(C7)/LOG(10))</f>
        <v>1693.3576701016905</v>
      </c>
      <c r="D16" s="90">
        <f t="shared" si="8"/>
        <v>1618.966622283588</v>
      </c>
      <c r="E16" s="90">
        <f t="shared" si="8"/>
        <v>1557.2883631151253</v>
      </c>
      <c r="F16" s="90">
        <f t="shared" si="8"/>
        <v>1505.6639295029638</v>
      </c>
      <c r="G16" s="90">
        <f t="shared" si="8"/>
        <v>1462.0998396166378</v>
      </c>
      <c r="H16" s="90">
        <f t="shared" si="8"/>
        <v>1425.0744549729577</v>
      </c>
      <c r="I16" s="90">
        <f t="shared" si="8"/>
        <v>1393.4078407595455</v>
      </c>
      <c r="J16" s="90">
        <f t="shared" si="8"/>
        <v>1366.1722169973511</v>
      </c>
      <c r="K16" s="90">
        <f t="shared" si="8"/>
        <v>1342.6290327545082</v>
      </c>
      <c r="L16" s="90">
        <f t="shared" si="8"/>
        <v>1322.1839067971102</v>
      </c>
      <c r="M16" s="63"/>
    </row>
    <row r="17" spans="1:13" s="5" customFormat="1" ht="10.5">
      <c r="A17" s="63"/>
      <c r="B17" s="64" t="s">
        <v>5</v>
      </c>
      <c r="C17" s="91">
        <f aca="true" t="shared" si="9" ref="C17:L17">(($C$32)*(C7)^($C$33)+($C$34)*(C7)^($C$35)/(C16))^(-1)</f>
        <v>678.2958192160353</v>
      </c>
      <c r="D17" s="91">
        <f t="shared" si="9"/>
        <v>696.4118228716528</v>
      </c>
      <c r="E17" s="91">
        <f t="shared" si="9"/>
        <v>712.4642862618136</v>
      </c>
      <c r="F17" s="91">
        <f t="shared" si="9"/>
        <v>726.6963421610916</v>
      </c>
      <c r="G17" s="91">
        <f t="shared" si="9"/>
        <v>739.3226303682087</v>
      </c>
      <c r="H17" s="91">
        <f t="shared" si="9"/>
        <v>750.5325520683492</v>
      </c>
      <c r="I17" s="91">
        <f t="shared" si="9"/>
        <v>760.4931749183827</v>
      </c>
      <c r="J17" s="91">
        <f t="shared" si="9"/>
        <v>769.3518207530444</v>
      </c>
      <c r="K17" s="91">
        <f t="shared" si="9"/>
        <v>777.2383662856148</v>
      </c>
      <c r="L17" s="91">
        <f t="shared" si="9"/>
        <v>784.2672853688873</v>
      </c>
      <c r="M17" s="63"/>
    </row>
    <row r="18" spans="1:13" ht="12">
      <c r="A18" s="68"/>
      <c r="B18" s="66"/>
      <c r="C18" s="67"/>
      <c r="D18" s="67"/>
      <c r="E18" s="67"/>
      <c r="F18" s="67"/>
      <c r="G18" s="67"/>
      <c r="H18" s="67"/>
      <c r="I18" s="67"/>
      <c r="J18" s="67"/>
      <c r="K18" s="67"/>
      <c r="L18" s="67"/>
      <c r="M18" s="68"/>
    </row>
    <row r="19" spans="1:13" ht="12">
      <c r="A19" s="68"/>
      <c r="B19" s="68"/>
      <c r="C19" s="68"/>
      <c r="D19" s="67"/>
      <c r="E19" s="67"/>
      <c r="F19" s="67"/>
      <c r="G19" s="67"/>
      <c r="H19" s="67"/>
      <c r="I19" s="70" t="s">
        <v>49</v>
      </c>
      <c r="J19" s="71"/>
      <c r="K19" s="71"/>
      <c r="L19" s="67"/>
      <c r="M19" s="68"/>
    </row>
    <row r="20" spans="1:13" ht="12">
      <c r="A20" s="68"/>
      <c r="B20" s="72"/>
      <c r="C20" s="69"/>
      <c r="D20" s="67"/>
      <c r="E20" s="67"/>
      <c r="F20" s="67"/>
      <c r="G20" s="67"/>
      <c r="H20" s="67"/>
      <c r="I20" s="73">
        <f>0.802*LN(E4)-0.7232</f>
        <v>2.6840931841235864</v>
      </c>
      <c r="J20" s="71"/>
      <c r="K20" s="71"/>
      <c r="L20" s="67"/>
      <c r="M20" s="68"/>
    </row>
    <row r="21" spans="1:13" ht="12">
      <c r="A21" s="68"/>
      <c r="B21" s="72"/>
      <c r="C21" s="69"/>
      <c r="D21" s="67"/>
      <c r="E21" s="67"/>
      <c r="F21" s="67"/>
      <c r="G21" s="67"/>
      <c r="H21" s="67"/>
      <c r="I21" s="73">
        <f aca="true" t="shared" si="10" ref="I21:I29">0.802*LN(J21)-0.7232</f>
        <v>2.739425467056121</v>
      </c>
      <c r="J21" s="74">
        <f>E4+5</f>
        <v>75</v>
      </c>
      <c r="K21" s="75">
        <f>($C$38)*(1-($D$38)*EXP(-$E$38*(J21)))+(I21)</f>
        <v>23.602716232980814</v>
      </c>
      <c r="L21" s="67"/>
      <c r="M21" s="68"/>
    </row>
    <row r="22" spans="1:13" ht="12">
      <c r="A22" s="68"/>
      <c r="B22" s="72"/>
      <c r="C22" s="69"/>
      <c r="D22" s="67"/>
      <c r="E22" s="67"/>
      <c r="F22" s="67"/>
      <c r="G22" s="67"/>
      <c r="H22" s="67"/>
      <c r="I22" s="73">
        <f t="shared" si="10"/>
        <v>2.791185361008453</v>
      </c>
      <c r="J22" s="74">
        <f aca="true" t="shared" si="11" ref="J22:J29">J21+5</f>
        <v>80</v>
      </c>
      <c r="K22" s="75">
        <f aca="true" t="shared" si="12" ref="K22:K29">($C$38)*(1-($D$38)*EXP(-$E$38*(J22)))+(I22)</f>
        <v>24.10567440354617</v>
      </c>
      <c r="L22" s="67"/>
      <c r="M22" s="68"/>
    </row>
    <row r="23" spans="1:13" ht="12">
      <c r="A23" s="68"/>
      <c r="B23" s="72"/>
      <c r="C23" s="69"/>
      <c r="D23" s="67"/>
      <c r="E23" s="67"/>
      <c r="F23" s="67"/>
      <c r="G23" s="67"/>
      <c r="H23" s="67"/>
      <c r="I23" s="73">
        <f t="shared" si="10"/>
        <v>2.8398063077052345</v>
      </c>
      <c r="J23" s="74">
        <f t="shared" si="11"/>
        <v>85</v>
      </c>
      <c r="K23" s="75">
        <f t="shared" si="12"/>
        <v>24.55088688868484</v>
      </c>
      <c r="L23" s="67"/>
      <c r="M23" s="68"/>
    </row>
    <row r="24" spans="1:13" ht="12">
      <c r="A24" s="68"/>
      <c r="B24" s="72"/>
      <c r="C24" s="69"/>
      <c r="D24" s="76"/>
      <c r="E24" s="76"/>
      <c r="F24" s="68"/>
      <c r="G24" s="68"/>
      <c r="H24" s="76"/>
      <c r="I24" s="73">
        <f t="shared" si="10"/>
        <v>2.8856473556048727</v>
      </c>
      <c r="J24" s="74">
        <f t="shared" si="11"/>
        <v>90</v>
      </c>
      <c r="K24" s="75">
        <f t="shared" si="12"/>
        <v>24.94532157383057</v>
      </c>
      <c r="L24" s="76"/>
      <c r="M24" s="68"/>
    </row>
    <row r="25" spans="1:13" ht="12">
      <c r="A25" s="77"/>
      <c r="B25" s="69"/>
      <c r="C25" s="69"/>
      <c r="D25" s="77"/>
      <c r="E25" s="77"/>
      <c r="F25" s="77"/>
      <c r="G25" s="77"/>
      <c r="H25" s="67"/>
      <c r="I25" s="73">
        <f t="shared" si="10"/>
        <v>2.929009267063634</v>
      </c>
      <c r="J25" s="74">
        <f t="shared" si="11"/>
        <v>95</v>
      </c>
      <c r="K25" s="75">
        <f t="shared" si="12"/>
        <v>25.29508821698348</v>
      </c>
      <c r="L25" s="77"/>
      <c r="M25" s="68"/>
    </row>
    <row r="26" spans="1:13" ht="12">
      <c r="A26" s="77"/>
      <c r="B26" s="69"/>
      <c r="C26" s="69"/>
      <c r="D26" s="77"/>
      <c r="E26" s="77"/>
      <c r="F26" s="77"/>
      <c r="G26" s="77"/>
      <c r="H26" s="67"/>
      <c r="I26" s="73">
        <f t="shared" si="10"/>
        <v>2.97014648916245</v>
      </c>
      <c r="J26" s="74">
        <f t="shared" si="11"/>
        <v>100</v>
      </c>
      <c r="K26" s="75">
        <f t="shared" si="12"/>
        <v>25.605547221161434</v>
      </c>
      <c r="L26" s="77"/>
      <c r="M26" s="68"/>
    </row>
    <row r="27" spans="1:13" ht="12">
      <c r="A27" s="77"/>
      <c r="B27" s="69"/>
      <c r="C27" s="69"/>
      <c r="D27" s="77"/>
      <c r="E27" s="77"/>
      <c r="F27" s="77"/>
      <c r="G27" s="77"/>
      <c r="H27" s="67"/>
      <c r="I27" s="73">
        <f t="shared" si="10"/>
        <v>3.009276200826334</v>
      </c>
      <c r="J27" s="74">
        <f t="shared" si="11"/>
        <v>105</v>
      </c>
      <c r="K27" s="75">
        <f t="shared" si="12"/>
        <v>25.881403767627226</v>
      </c>
      <c r="L27" s="77"/>
      <c r="M27" s="68"/>
    </row>
    <row r="28" spans="1:13" ht="12">
      <c r="A28" s="77"/>
      <c r="B28" s="69"/>
      <c r="C28" s="69"/>
      <c r="D28" s="77"/>
      <c r="E28" s="77"/>
      <c r="F28" s="77"/>
      <c r="G28" s="77"/>
      <c r="H28" s="67"/>
      <c r="I28" s="73">
        <f t="shared" si="10"/>
        <v>3.0465852533655187</v>
      </c>
      <c r="J28" s="74">
        <f t="shared" si="11"/>
        <v>110</v>
      </c>
      <c r="K28" s="75">
        <f t="shared" si="12"/>
        <v>26.126789544903293</v>
      </c>
      <c r="L28" s="77"/>
      <c r="M28" s="68"/>
    </row>
    <row r="29" spans="1:13" ht="12">
      <c r="A29" s="77"/>
      <c r="B29" s="69"/>
      <c r="C29" s="69"/>
      <c r="D29" s="77"/>
      <c r="E29" s="77"/>
      <c r="F29" s="77"/>
      <c r="G29" s="77"/>
      <c r="H29" s="67"/>
      <c r="I29" s="73">
        <f t="shared" si="10"/>
        <v>3.082235566947327</v>
      </c>
      <c r="J29" s="74">
        <f t="shared" si="11"/>
        <v>115</v>
      </c>
      <c r="K29" s="75">
        <f t="shared" si="12"/>
        <v>26.34533388236482</v>
      </c>
      <c r="L29" s="77"/>
      <c r="M29" s="68"/>
    </row>
    <row r="30" spans="1:13" ht="12">
      <c r="A30" s="77"/>
      <c r="B30" s="69"/>
      <c r="C30" s="69"/>
      <c r="D30" s="77"/>
      <c r="E30" s="77"/>
      <c r="F30" s="77"/>
      <c r="G30" s="77"/>
      <c r="H30" s="67"/>
      <c r="I30" s="77"/>
      <c r="J30" s="77"/>
      <c r="K30" s="77"/>
      <c r="L30" s="77"/>
      <c r="M30" s="68"/>
    </row>
    <row r="31" spans="1:13" s="4" customFormat="1" ht="10.5">
      <c r="A31" s="79"/>
      <c r="B31" s="78" t="s">
        <v>6</v>
      </c>
      <c r="C31" s="79"/>
      <c r="D31" s="78" t="s">
        <v>7</v>
      </c>
      <c r="E31" s="79"/>
      <c r="F31" s="80" t="s">
        <v>8</v>
      </c>
      <c r="G31" s="79"/>
      <c r="H31" s="78" t="s">
        <v>9</v>
      </c>
      <c r="I31" s="79"/>
      <c r="J31" s="79"/>
      <c r="K31" s="63"/>
      <c r="L31" s="63"/>
      <c r="M31" s="63"/>
    </row>
    <row r="32" spans="1:13" s="4" customFormat="1" ht="10.5">
      <c r="A32" s="83"/>
      <c r="B32" s="69" t="s">
        <v>10</v>
      </c>
      <c r="C32" s="81">
        <v>0.035147</v>
      </c>
      <c r="D32" s="69" t="s">
        <v>11</v>
      </c>
      <c r="E32" s="81">
        <v>-0.052817</v>
      </c>
      <c r="F32" s="69" t="s">
        <v>12</v>
      </c>
      <c r="G32" s="82">
        <v>-0.115479</v>
      </c>
      <c r="H32" s="69" t="s">
        <v>13</v>
      </c>
      <c r="I32" s="81">
        <v>5.7384</v>
      </c>
      <c r="J32" s="83"/>
      <c r="K32" s="63"/>
      <c r="L32" s="63"/>
      <c r="M32" s="63"/>
    </row>
    <row r="33" spans="1:13" s="4" customFormat="1" ht="10.5">
      <c r="A33" s="83"/>
      <c r="B33" s="69" t="s">
        <v>14</v>
      </c>
      <c r="C33" s="81">
        <v>-1.080773</v>
      </c>
      <c r="D33" s="69" t="s">
        <v>15</v>
      </c>
      <c r="E33" s="81">
        <v>0.472577</v>
      </c>
      <c r="F33" s="69" t="s">
        <v>16</v>
      </c>
      <c r="G33" s="82">
        <v>0.984423</v>
      </c>
      <c r="H33" s="69" t="s">
        <v>17</v>
      </c>
      <c r="I33" s="83"/>
      <c r="J33" s="83"/>
      <c r="K33" s="63"/>
      <c r="L33" s="63"/>
      <c r="M33" s="63"/>
    </row>
    <row r="34" spans="1:13" s="4" customFormat="1" ht="10.5">
      <c r="A34" s="83"/>
      <c r="B34" s="69" t="s">
        <v>18</v>
      </c>
      <c r="C34" s="81">
        <v>4711.2</v>
      </c>
      <c r="D34" s="69" t="s">
        <v>19</v>
      </c>
      <c r="E34" s="81">
        <v>0.123506</v>
      </c>
      <c r="F34" s="69" t="s">
        <v>20</v>
      </c>
      <c r="G34" s="82">
        <v>0</v>
      </c>
      <c r="H34" s="69" t="s">
        <v>21</v>
      </c>
      <c r="I34" s="81">
        <f>C35-(C33)</f>
        <v>-1.842121</v>
      </c>
      <c r="J34" s="83"/>
      <c r="K34" s="63"/>
      <c r="L34" s="63"/>
      <c r="M34" s="63"/>
    </row>
    <row r="35" spans="1:13" s="4" customFormat="1" ht="10.5">
      <c r="A35" s="83"/>
      <c r="B35" s="69" t="s">
        <v>22</v>
      </c>
      <c r="C35" s="81">
        <v>-2.922894</v>
      </c>
      <c r="D35" s="83"/>
      <c r="E35" s="83"/>
      <c r="F35" s="83"/>
      <c r="G35" s="83"/>
      <c r="H35" s="83"/>
      <c r="I35" s="83"/>
      <c r="J35" s="83"/>
      <c r="K35" s="63"/>
      <c r="L35" s="63"/>
      <c r="M35" s="63"/>
    </row>
    <row r="36" spans="1:13" s="4" customFormat="1" ht="10.5">
      <c r="A36" s="83"/>
      <c r="B36" s="69" t="s">
        <v>50</v>
      </c>
      <c r="C36" s="83"/>
      <c r="D36" s="83"/>
      <c r="E36" s="83"/>
      <c r="F36" s="84" t="s">
        <v>26</v>
      </c>
      <c r="G36" s="83"/>
      <c r="H36" s="85"/>
      <c r="I36" s="86"/>
      <c r="J36" s="86"/>
      <c r="K36" s="63"/>
      <c r="L36" s="63"/>
      <c r="M36" s="63"/>
    </row>
    <row r="37" spans="1:13" s="4" customFormat="1" ht="10.5">
      <c r="A37" s="83"/>
      <c r="B37" s="69" t="s">
        <v>0</v>
      </c>
      <c r="C37" s="61" t="s">
        <v>23</v>
      </c>
      <c r="D37" s="61" t="s">
        <v>24</v>
      </c>
      <c r="E37" s="61" t="s">
        <v>25</v>
      </c>
      <c r="F37" s="83"/>
      <c r="G37" s="83"/>
      <c r="H37" s="85"/>
      <c r="I37" s="86"/>
      <c r="J37" s="86"/>
      <c r="K37" s="63"/>
      <c r="L37" s="63"/>
      <c r="M37" s="63"/>
    </row>
    <row r="38" spans="1:13" s="4" customFormat="1" ht="10.5">
      <c r="A38" s="87"/>
      <c r="B38" s="64" t="str">
        <f>+D4</f>
        <v>Ⅱ</v>
      </c>
      <c r="C38" s="87">
        <v>24.5914</v>
      </c>
      <c r="D38" s="87">
        <v>1.0497</v>
      </c>
      <c r="E38" s="87">
        <v>0.0258</v>
      </c>
      <c r="F38" s="87"/>
      <c r="G38" s="87"/>
      <c r="H38" s="88"/>
      <c r="I38" s="89"/>
      <c r="J38" s="89"/>
      <c r="K38" s="87"/>
      <c r="L38" s="87"/>
      <c r="M38" s="63"/>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2">
    <mergeCell ref="D2:G2"/>
    <mergeCell ref="I2:L4"/>
  </mergeCells>
  <printOptions/>
  <pageMargins left="0.75" right="0.75" top="1" bottom="1" header="0.512" footer="0.512"/>
  <pageSetup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M39"/>
  <sheetViews>
    <sheetView tabSelected="1" workbookViewId="0" topLeftCell="A1">
      <selection activeCell="E4" sqref="E4"/>
    </sheetView>
  </sheetViews>
  <sheetFormatPr defaultColWidth="8.66015625" defaultRowHeight="18"/>
  <cols>
    <col min="1" max="1" width="1.0742187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6384" width="8.66015625" style="2" customWidth="1"/>
  </cols>
  <sheetData>
    <row r="1" spans="1:13" ht="12.75" thickBot="1">
      <c r="A1" s="25"/>
      <c r="B1" s="25"/>
      <c r="C1" s="25"/>
      <c r="D1" s="25"/>
      <c r="E1" s="25"/>
      <c r="F1" s="25"/>
      <c r="G1" s="25"/>
      <c r="H1" s="25"/>
      <c r="I1" s="25"/>
      <c r="J1" s="25"/>
      <c r="K1" s="25"/>
      <c r="L1" s="25"/>
      <c r="M1" s="25"/>
    </row>
    <row r="2" spans="1:13" ht="11.25" customHeight="1">
      <c r="A2" s="25"/>
      <c r="B2" s="52" t="s">
        <v>41</v>
      </c>
      <c r="C2" s="34"/>
      <c r="D2" s="103" t="s">
        <v>37</v>
      </c>
      <c r="E2" s="103"/>
      <c r="F2" s="103"/>
      <c r="G2" s="103"/>
      <c r="H2" s="35"/>
      <c r="I2" s="94" t="s">
        <v>47</v>
      </c>
      <c r="J2" s="95"/>
      <c r="K2" s="95"/>
      <c r="L2" s="96"/>
      <c r="M2" s="25"/>
    </row>
    <row r="3" spans="1:13" ht="12">
      <c r="A3" s="27"/>
      <c r="B3" s="34"/>
      <c r="C3" s="34"/>
      <c r="D3" s="41" t="s">
        <v>29</v>
      </c>
      <c r="E3" s="41" t="s">
        <v>39</v>
      </c>
      <c r="F3" s="41" t="s">
        <v>40</v>
      </c>
      <c r="G3" s="41" t="s">
        <v>38</v>
      </c>
      <c r="H3" s="34"/>
      <c r="I3" s="97"/>
      <c r="J3" s="98"/>
      <c r="K3" s="98"/>
      <c r="L3" s="99"/>
      <c r="M3" s="25"/>
    </row>
    <row r="4" spans="1:13" ht="12.75" thickBot="1">
      <c r="A4" s="27"/>
      <c r="B4" s="34"/>
      <c r="C4" s="34"/>
      <c r="D4" s="55" t="s">
        <v>44</v>
      </c>
      <c r="E4" s="51">
        <v>70</v>
      </c>
      <c r="F4" s="56">
        <f>($C$38)*(1-($D$38)*EXP(-$E$38*(E4)))</f>
        <v>20.349966942581453</v>
      </c>
      <c r="G4" s="51">
        <v>950</v>
      </c>
      <c r="H4" s="34"/>
      <c r="I4" s="100"/>
      <c r="J4" s="101"/>
      <c r="K4" s="101"/>
      <c r="L4" s="102"/>
      <c r="M4" s="25"/>
    </row>
    <row r="5" spans="1:13" ht="24.75" customHeight="1">
      <c r="A5" s="25"/>
      <c r="B5" s="36" t="s">
        <v>36</v>
      </c>
      <c r="C5" s="53"/>
      <c r="D5" s="54"/>
      <c r="E5" s="34"/>
      <c r="F5" s="34"/>
      <c r="G5" s="38"/>
      <c r="H5" s="39"/>
      <c r="I5" s="39"/>
      <c r="J5" s="40"/>
      <c r="K5" s="39"/>
      <c r="L5" s="39"/>
      <c r="M5" s="25"/>
    </row>
    <row r="6" spans="1:13" ht="12">
      <c r="A6" s="25"/>
      <c r="B6" s="41" t="s">
        <v>33</v>
      </c>
      <c r="C6" s="42">
        <f>E4*1</f>
        <v>70</v>
      </c>
      <c r="D6" s="6">
        <f>J21*1</f>
        <v>75</v>
      </c>
      <c r="E6" s="6">
        <f>J22*1</f>
        <v>80</v>
      </c>
      <c r="F6" s="6">
        <f>J23*1</f>
        <v>85</v>
      </c>
      <c r="G6" s="6">
        <f>J24*1</f>
        <v>90</v>
      </c>
      <c r="H6" s="6">
        <f>J25*1</f>
        <v>95</v>
      </c>
      <c r="I6" s="6">
        <f>J26*1</f>
        <v>100</v>
      </c>
      <c r="J6" s="6">
        <f>J27*1</f>
        <v>105</v>
      </c>
      <c r="K6" s="6">
        <f>J28*1</f>
        <v>110</v>
      </c>
      <c r="L6" s="6">
        <f>J29*1</f>
        <v>115</v>
      </c>
      <c r="M6" s="25"/>
    </row>
    <row r="7" spans="1:13" ht="12">
      <c r="A7" s="25"/>
      <c r="B7" s="43" t="s">
        <v>32</v>
      </c>
      <c r="C7" s="44">
        <f>F4*1</f>
        <v>20.349966942581453</v>
      </c>
      <c r="D7" s="7">
        <f>K21*1</f>
        <v>20.863290765924692</v>
      </c>
      <c r="E7" s="7">
        <f>K22*1</f>
        <v>21.31448904253772</v>
      </c>
      <c r="F7" s="7">
        <f>K23*1</f>
        <v>21.711080580979605</v>
      </c>
      <c r="G7" s="7">
        <f>K24*1</f>
        <v>22.059674218225695</v>
      </c>
      <c r="H7" s="7">
        <f>K25*1</f>
        <v>22.366078949919846</v>
      </c>
      <c r="I7" s="7">
        <f>K26*1</f>
        <v>22.635400731998985</v>
      </c>
      <c r="J7" s="7">
        <f>K27*1</f>
        <v>22.87212756680089</v>
      </c>
      <c r="K7" s="7">
        <f>K28*1</f>
        <v>23.080204291537775</v>
      </c>
      <c r="L7" s="7">
        <f>K29*1</f>
        <v>23.26309831541749</v>
      </c>
      <c r="M7" s="25"/>
    </row>
    <row r="8" spans="1:13" ht="12">
      <c r="A8" s="25"/>
      <c r="B8" s="45" t="s">
        <v>31</v>
      </c>
      <c r="C8" s="46">
        <f>G4*1</f>
        <v>950</v>
      </c>
      <c r="D8" s="8">
        <f aca="true" t="shared" si="0" ref="D8:L8">C8*1</f>
        <v>950</v>
      </c>
      <c r="E8" s="8">
        <f t="shared" si="0"/>
        <v>950</v>
      </c>
      <c r="F8" s="8">
        <f t="shared" si="0"/>
        <v>950</v>
      </c>
      <c r="G8" s="8">
        <f t="shared" si="0"/>
        <v>950</v>
      </c>
      <c r="H8" s="8">
        <f t="shared" si="0"/>
        <v>950</v>
      </c>
      <c r="I8" s="8">
        <f t="shared" si="0"/>
        <v>950</v>
      </c>
      <c r="J8" s="8">
        <f t="shared" si="0"/>
        <v>950</v>
      </c>
      <c r="K8" s="8">
        <f t="shared" si="0"/>
        <v>950</v>
      </c>
      <c r="L8" s="8">
        <f t="shared" si="0"/>
        <v>950</v>
      </c>
      <c r="M8" s="25"/>
    </row>
    <row r="9" spans="1:13" ht="12">
      <c r="A9" s="25"/>
      <c r="B9" s="45" t="s">
        <v>34</v>
      </c>
      <c r="C9" s="47">
        <f aca="true" t="shared" si="1" ref="C9:L9">($G$32)+($G$33)*(C15)+($G$34)*SQRT(C8)*(C7)/100</f>
        <v>24.364141857112408</v>
      </c>
      <c r="D9" s="24">
        <f t="shared" si="1"/>
        <v>24.58418483448875</v>
      </c>
      <c r="E9" s="24">
        <f t="shared" si="1"/>
        <v>24.770058848001625</v>
      </c>
      <c r="F9" s="24">
        <f t="shared" si="1"/>
        <v>24.927883485200123</v>
      </c>
      <c r="G9" s="24">
        <f t="shared" si="1"/>
        <v>25.062491094365733</v>
      </c>
      <c r="H9" s="24">
        <f t="shared" si="1"/>
        <v>25.17774121064141</v>
      </c>
      <c r="I9" s="24">
        <f t="shared" si="1"/>
        <v>25.276748229859376</v>
      </c>
      <c r="J9" s="24">
        <f t="shared" si="1"/>
        <v>25.362048651754243</v>
      </c>
      <c r="K9" s="24">
        <f t="shared" si="1"/>
        <v>25.435725601880332</v>
      </c>
      <c r="L9" s="24">
        <f t="shared" si="1"/>
        <v>25.499502726808938</v>
      </c>
      <c r="M9" s="25"/>
    </row>
    <row r="10" spans="1:13" ht="12">
      <c r="A10" s="25"/>
      <c r="B10" s="49" t="s">
        <v>35</v>
      </c>
      <c r="C10" s="50">
        <f aca="true" t="shared" si="2" ref="C10:L10">($C$32*(C7)^($C$33)+($C$34)*(C7)^($C$35)/(C8))^(-1)</f>
        <v>477.01058728088475</v>
      </c>
      <c r="D10" s="10">
        <f t="shared" si="2"/>
        <v>497.9370205899629</v>
      </c>
      <c r="E10" s="10">
        <f t="shared" si="2"/>
        <v>516.4452790899809</v>
      </c>
      <c r="F10" s="10">
        <f t="shared" si="2"/>
        <v>532.7957160741006</v>
      </c>
      <c r="G10" s="10">
        <f t="shared" si="2"/>
        <v>547.2268232017702</v>
      </c>
      <c r="H10" s="10">
        <f t="shared" si="2"/>
        <v>559.9548187775381</v>
      </c>
      <c r="I10" s="10">
        <f t="shared" si="2"/>
        <v>571.174313725609</v>
      </c>
      <c r="J10" s="10">
        <f t="shared" si="2"/>
        <v>581.0595595534822</v>
      </c>
      <c r="K10" s="10">
        <f t="shared" si="2"/>
        <v>589.7659791009258</v>
      </c>
      <c r="L10" s="10">
        <f t="shared" si="2"/>
        <v>597.4318002544601</v>
      </c>
      <c r="M10" s="25"/>
    </row>
    <row r="11" spans="1:13" ht="12">
      <c r="A11" s="25"/>
      <c r="B11" s="45" t="s">
        <v>30</v>
      </c>
      <c r="C11" s="48">
        <f aca="true" t="shared" si="3" ref="C11:L11">IF(C10/C17&gt;=0.99,"1以上",C10/C17)</f>
        <v>0.8040106507359833</v>
      </c>
      <c r="D11" s="9">
        <f t="shared" si="3"/>
        <v>0.8169871125602141</v>
      </c>
      <c r="E11" s="9">
        <f t="shared" si="3"/>
        <v>0.8279849330925783</v>
      </c>
      <c r="F11" s="9">
        <f t="shared" si="3"/>
        <v>0.837347297764806</v>
      </c>
      <c r="G11" s="9">
        <f t="shared" si="3"/>
        <v>0.8453486449356474</v>
      </c>
      <c r="H11" s="9">
        <f t="shared" si="3"/>
        <v>0.8522103798725509</v>
      </c>
      <c r="I11" s="9">
        <f t="shared" si="3"/>
        <v>0.8581126075332278</v>
      </c>
      <c r="J11" s="9">
        <f t="shared" si="3"/>
        <v>0.8632029678300225</v>
      </c>
      <c r="K11" s="9">
        <f t="shared" si="3"/>
        <v>0.8676033490081734</v>
      </c>
      <c r="L11" s="9">
        <f t="shared" si="3"/>
        <v>0.871415035439663</v>
      </c>
      <c r="M11" s="25"/>
    </row>
    <row r="12" spans="1:13" ht="12">
      <c r="A12" s="25"/>
      <c r="B12" s="49" t="s">
        <v>56</v>
      </c>
      <c r="C12" s="50">
        <f>+C7/C9*100</f>
        <v>83.52425076954175</v>
      </c>
      <c r="D12" s="50">
        <f aca="true" t="shared" si="4" ref="D12:L12">+D7/D9*100</f>
        <v>84.86468396810915</v>
      </c>
      <c r="E12" s="50">
        <f t="shared" si="4"/>
        <v>86.04940817190392</v>
      </c>
      <c r="F12" s="50">
        <f t="shared" si="4"/>
        <v>87.09556346357942</v>
      </c>
      <c r="G12" s="50">
        <f t="shared" si="4"/>
        <v>88.01868152358128</v>
      </c>
      <c r="H12" s="50">
        <f t="shared" si="4"/>
        <v>88.8327462054729</v>
      </c>
      <c r="I12" s="50">
        <f t="shared" si="4"/>
        <v>89.55028758509303</v>
      </c>
      <c r="J12" s="50">
        <f t="shared" si="4"/>
        <v>90.18249227756635</v>
      </c>
      <c r="K12" s="50">
        <f t="shared" si="4"/>
        <v>90.73931938403823</v>
      </c>
      <c r="L12" s="50">
        <f t="shared" si="4"/>
        <v>91.2296155915221</v>
      </c>
      <c r="M12" s="25"/>
    </row>
    <row r="13" spans="1:13" s="5" customFormat="1" ht="10.5">
      <c r="A13" s="63"/>
      <c r="B13" s="61" t="s">
        <v>2</v>
      </c>
      <c r="C13" s="90">
        <f aca="true" t="shared" si="5" ref="C13:L13">C10/C14</f>
        <v>46.13802394754121</v>
      </c>
      <c r="D13" s="90">
        <f t="shared" si="5"/>
        <v>46.97120490644491</v>
      </c>
      <c r="E13" s="90">
        <f t="shared" si="5"/>
        <v>47.68081596758937</v>
      </c>
      <c r="F13" s="90">
        <f t="shared" si="5"/>
        <v>48.287519350456655</v>
      </c>
      <c r="G13" s="90">
        <f t="shared" si="5"/>
        <v>48.80800344039534</v>
      </c>
      <c r="H13" s="90">
        <f t="shared" si="5"/>
        <v>49.25585545819859</v>
      </c>
      <c r="I13" s="90">
        <f t="shared" si="5"/>
        <v>49.642221444256975</v>
      </c>
      <c r="J13" s="90">
        <f t="shared" si="5"/>
        <v>49.97630910838379</v>
      </c>
      <c r="K13" s="90">
        <f t="shared" si="5"/>
        <v>50.265774091818294</v>
      </c>
      <c r="L13" s="90">
        <f t="shared" si="5"/>
        <v>50.51701919224908</v>
      </c>
      <c r="M13" s="63"/>
    </row>
    <row r="14" spans="1:13" s="5" customFormat="1" ht="10.5">
      <c r="A14" s="63"/>
      <c r="B14" s="61" t="s">
        <v>1</v>
      </c>
      <c r="C14" s="90">
        <f aca="true" t="shared" si="6" ref="C14:L14">($E$32)+($E$33)*(C7)+($E$34)*SQRT(C8)*(C7)/100</f>
        <v>10.33877367230214</v>
      </c>
      <c r="D14" s="90">
        <f t="shared" si="6"/>
        <v>10.600899457055254</v>
      </c>
      <c r="E14" s="90">
        <f t="shared" si="6"/>
        <v>10.831301197551447</v>
      </c>
      <c r="F14" s="90">
        <f t="shared" si="6"/>
        <v>11.033818329063987</v>
      </c>
      <c r="G14" s="90">
        <f t="shared" si="6"/>
        <v>11.211825615240485</v>
      </c>
      <c r="H14" s="90">
        <f t="shared" si="6"/>
        <v>11.368289385467046</v>
      </c>
      <c r="I14" s="90">
        <f t="shared" si="6"/>
        <v>11.505816966047298</v>
      </c>
      <c r="J14" s="90">
        <f t="shared" si="6"/>
        <v>11.626700128921815</v>
      </c>
      <c r="K14" s="90">
        <f t="shared" si="6"/>
        <v>11.732953281961322</v>
      </c>
      <c r="L14" s="90">
        <f t="shared" si="6"/>
        <v>11.826347037240177</v>
      </c>
      <c r="M14" s="63"/>
    </row>
    <row r="15" spans="1:13" s="5" customFormat="1" ht="10.5">
      <c r="A15" s="63"/>
      <c r="B15" s="61" t="s">
        <v>3</v>
      </c>
      <c r="C15" s="90">
        <f aca="true" t="shared" si="7" ref="C15:L15">200*SQRT(C13/3.14159/C8)</f>
        <v>24.866973706539166</v>
      </c>
      <c r="D15" s="90">
        <f t="shared" si="7"/>
        <v>25.090498530091992</v>
      </c>
      <c r="E15" s="90">
        <f t="shared" si="7"/>
        <v>25.279313717783538</v>
      </c>
      <c r="F15" s="90">
        <f t="shared" si="7"/>
        <v>25.439635690348684</v>
      </c>
      <c r="G15" s="90">
        <f t="shared" si="7"/>
        <v>25.57637326064683</v>
      </c>
      <c r="H15" s="90">
        <f t="shared" si="7"/>
        <v>25.693447035107276</v>
      </c>
      <c r="I15" s="90">
        <f t="shared" si="7"/>
        <v>25.79402069014984</v>
      </c>
      <c r="J15" s="90">
        <f t="shared" si="7"/>
        <v>25.880670861768003</v>
      </c>
      <c r="K15" s="90">
        <f t="shared" si="7"/>
        <v>25.9555136378166</v>
      </c>
      <c r="L15" s="90">
        <f t="shared" si="7"/>
        <v>26.020299938958086</v>
      </c>
      <c r="M15" s="63"/>
    </row>
    <row r="16" spans="1:13" s="5" customFormat="1" ht="10.5">
      <c r="A16" s="63"/>
      <c r="B16" s="61" t="s">
        <v>4</v>
      </c>
      <c r="C16" s="90">
        <f aca="true" t="shared" si="8" ref="C16:L16">10^(($I$32)+($I$34)*LOG(C7)/LOG(10))</f>
        <v>2127.48895218429</v>
      </c>
      <c r="D16" s="90">
        <f t="shared" si="8"/>
        <v>2032.0632295041482</v>
      </c>
      <c r="E16" s="90">
        <f t="shared" si="8"/>
        <v>1953.529691988953</v>
      </c>
      <c r="F16" s="90">
        <f t="shared" si="8"/>
        <v>1888.3002492736803</v>
      </c>
      <c r="G16" s="90">
        <f t="shared" si="8"/>
        <v>1833.6983433375435</v>
      </c>
      <c r="H16" s="90">
        <f t="shared" si="8"/>
        <v>1787.6899116833833</v>
      </c>
      <c r="I16" s="90">
        <f t="shared" si="8"/>
        <v>1748.7037008789002</v>
      </c>
      <c r="J16" s="90">
        <f t="shared" si="8"/>
        <v>1715.5083328996775</v>
      </c>
      <c r="K16" s="90">
        <f t="shared" si="8"/>
        <v>1687.126376681003</v>
      </c>
      <c r="L16" s="90">
        <f t="shared" si="8"/>
        <v>1662.7731186982899</v>
      </c>
      <c r="M16" s="63"/>
    </row>
    <row r="17" spans="1:13" s="5" customFormat="1" ht="10.5">
      <c r="A17" s="63"/>
      <c r="B17" s="64" t="s">
        <v>5</v>
      </c>
      <c r="C17" s="91">
        <f aca="true" t="shared" si="9" ref="C17:L17">(($C$32)*(C7)^($C$33)+($C$34)*(C7)^($C$35)/(C16))^(-1)</f>
        <v>593.2888909422207</v>
      </c>
      <c r="D17" s="91">
        <f t="shared" si="9"/>
        <v>609.4796514348488</v>
      </c>
      <c r="E17" s="91">
        <f t="shared" si="9"/>
        <v>623.7375324705774</v>
      </c>
      <c r="F17" s="91">
        <f t="shared" si="9"/>
        <v>636.2900047523079</v>
      </c>
      <c r="G17" s="91">
        <f t="shared" si="9"/>
        <v>647.3386175989294</v>
      </c>
      <c r="H17" s="91">
        <f t="shared" si="9"/>
        <v>657.0617209113084</v>
      </c>
      <c r="I17" s="91">
        <f t="shared" si="9"/>
        <v>665.6169699773254</v>
      </c>
      <c r="J17" s="91">
        <f t="shared" si="9"/>
        <v>673.1436072493921</v>
      </c>
      <c r="K17" s="91">
        <f t="shared" si="9"/>
        <v>679.7645257768246</v>
      </c>
      <c r="L17" s="91">
        <f t="shared" si="9"/>
        <v>685.5881250121331</v>
      </c>
      <c r="M17" s="63"/>
    </row>
    <row r="18" spans="1:13" ht="12">
      <c r="A18" s="68"/>
      <c r="B18" s="66"/>
      <c r="C18" s="67"/>
      <c r="D18" s="67"/>
      <c r="E18" s="67"/>
      <c r="F18" s="67"/>
      <c r="G18" s="67"/>
      <c r="H18" s="67"/>
      <c r="I18" s="67"/>
      <c r="J18" s="67"/>
      <c r="K18" s="67"/>
      <c r="L18" s="67"/>
      <c r="M18" s="68"/>
    </row>
    <row r="19" spans="1:13" ht="12">
      <c r="A19" s="68"/>
      <c r="B19" s="68"/>
      <c r="C19" s="68"/>
      <c r="D19" s="67"/>
      <c r="E19" s="67"/>
      <c r="F19" s="67"/>
      <c r="G19" s="67"/>
      <c r="H19" s="67"/>
      <c r="I19" s="70" t="s">
        <v>28</v>
      </c>
      <c r="J19" s="71"/>
      <c r="K19" s="71"/>
      <c r="L19" s="67"/>
      <c r="M19" s="68"/>
    </row>
    <row r="20" spans="1:13" ht="12">
      <c r="A20" s="68"/>
      <c r="B20" s="72"/>
      <c r="C20" s="69"/>
      <c r="D20" s="67"/>
      <c r="E20" s="67"/>
      <c r="F20" s="67"/>
      <c r="G20" s="67"/>
      <c r="H20" s="67"/>
      <c r="I20" s="73">
        <f>0.802*LN(E4)-0.7232</f>
        <v>2.6840931841235864</v>
      </c>
      <c r="J20" s="71"/>
      <c r="K20" s="71"/>
      <c r="L20" s="67"/>
      <c r="M20" s="68"/>
    </row>
    <row r="21" spans="1:13" ht="12">
      <c r="A21" s="68"/>
      <c r="B21" s="72"/>
      <c r="C21" s="69"/>
      <c r="D21" s="67"/>
      <c r="E21" s="67"/>
      <c r="F21" s="67"/>
      <c r="G21" s="67"/>
      <c r="H21" s="67"/>
      <c r="I21" s="73">
        <f aca="true" t="shared" si="10" ref="I21:I29">0.802*LN(J21)-0.7232</f>
        <v>2.739425467056121</v>
      </c>
      <c r="J21" s="74">
        <f>E4+5</f>
        <v>75</v>
      </c>
      <c r="K21" s="75">
        <f>($C$38)*(1-($D$38)*EXP(-$E$38*(J21)))</f>
        <v>20.863290765924692</v>
      </c>
      <c r="L21" s="67"/>
      <c r="M21" s="68"/>
    </row>
    <row r="22" spans="1:13" ht="12">
      <c r="A22" s="68"/>
      <c r="B22" s="72"/>
      <c r="C22" s="69"/>
      <c r="D22" s="67"/>
      <c r="E22" s="67"/>
      <c r="F22" s="67"/>
      <c r="G22" s="67"/>
      <c r="H22" s="67"/>
      <c r="I22" s="73">
        <f t="shared" si="10"/>
        <v>2.791185361008453</v>
      </c>
      <c r="J22" s="74">
        <f aca="true" t="shared" si="11" ref="J22:J29">J21+5</f>
        <v>80</v>
      </c>
      <c r="K22" s="75">
        <f aca="true" t="shared" si="12" ref="K22:K29">($C$38)*(1-($D$38)*EXP(-$E$38*(J22)))</f>
        <v>21.31448904253772</v>
      </c>
      <c r="L22" s="67"/>
      <c r="M22" s="68"/>
    </row>
    <row r="23" spans="1:13" ht="12">
      <c r="A23" s="68"/>
      <c r="B23" s="72"/>
      <c r="C23" s="69"/>
      <c r="D23" s="67"/>
      <c r="E23" s="67"/>
      <c r="F23" s="67"/>
      <c r="G23" s="67"/>
      <c r="H23" s="67"/>
      <c r="I23" s="73">
        <f t="shared" si="10"/>
        <v>2.8398063077052345</v>
      </c>
      <c r="J23" s="74">
        <f t="shared" si="11"/>
        <v>85</v>
      </c>
      <c r="K23" s="75">
        <f t="shared" si="12"/>
        <v>21.711080580979605</v>
      </c>
      <c r="L23" s="67"/>
      <c r="M23" s="68"/>
    </row>
    <row r="24" spans="1:13" ht="12">
      <c r="A24" s="68"/>
      <c r="B24" s="72"/>
      <c r="C24" s="69"/>
      <c r="D24" s="76"/>
      <c r="E24" s="76"/>
      <c r="F24" s="68"/>
      <c r="G24" s="68"/>
      <c r="H24" s="76"/>
      <c r="I24" s="73">
        <f t="shared" si="10"/>
        <v>2.8856473556048727</v>
      </c>
      <c r="J24" s="74">
        <f t="shared" si="11"/>
        <v>90</v>
      </c>
      <c r="K24" s="75">
        <f t="shared" si="12"/>
        <v>22.059674218225695</v>
      </c>
      <c r="L24" s="76"/>
      <c r="M24" s="68"/>
    </row>
    <row r="25" spans="1:13" ht="12">
      <c r="A25" s="77"/>
      <c r="B25" s="69"/>
      <c r="C25" s="69"/>
      <c r="D25" s="77"/>
      <c r="E25" s="77"/>
      <c r="F25" s="77"/>
      <c r="G25" s="77"/>
      <c r="H25" s="67"/>
      <c r="I25" s="73">
        <f t="shared" si="10"/>
        <v>2.929009267063634</v>
      </c>
      <c r="J25" s="74">
        <f t="shared" si="11"/>
        <v>95</v>
      </c>
      <c r="K25" s="75">
        <f t="shared" si="12"/>
        <v>22.366078949919846</v>
      </c>
      <c r="L25" s="77"/>
      <c r="M25" s="68"/>
    </row>
    <row r="26" spans="1:13" ht="12">
      <c r="A26" s="77"/>
      <c r="B26" s="69"/>
      <c r="C26" s="69"/>
      <c r="D26" s="77"/>
      <c r="E26" s="77"/>
      <c r="F26" s="77"/>
      <c r="G26" s="77"/>
      <c r="H26" s="67"/>
      <c r="I26" s="73">
        <f t="shared" si="10"/>
        <v>2.97014648916245</v>
      </c>
      <c r="J26" s="74">
        <f t="shared" si="11"/>
        <v>100</v>
      </c>
      <c r="K26" s="75">
        <f t="shared" si="12"/>
        <v>22.635400731998985</v>
      </c>
      <c r="L26" s="77"/>
      <c r="M26" s="68"/>
    </row>
    <row r="27" spans="1:13" ht="12">
      <c r="A27" s="77"/>
      <c r="B27" s="69"/>
      <c r="C27" s="69"/>
      <c r="D27" s="77"/>
      <c r="E27" s="77"/>
      <c r="F27" s="77"/>
      <c r="G27" s="77"/>
      <c r="H27" s="67"/>
      <c r="I27" s="73">
        <f t="shared" si="10"/>
        <v>3.009276200826334</v>
      </c>
      <c r="J27" s="74">
        <f t="shared" si="11"/>
        <v>105</v>
      </c>
      <c r="K27" s="75">
        <f t="shared" si="12"/>
        <v>22.87212756680089</v>
      </c>
      <c r="L27" s="77"/>
      <c r="M27" s="68"/>
    </row>
    <row r="28" spans="1:13" ht="12">
      <c r="A28" s="77"/>
      <c r="B28" s="69"/>
      <c r="C28" s="69"/>
      <c r="D28" s="77"/>
      <c r="E28" s="77"/>
      <c r="F28" s="77"/>
      <c r="G28" s="77"/>
      <c r="H28" s="67"/>
      <c r="I28" s="73">
        <f t="shared" si="10"/>
        <v>3.0465852533655187</v>
      </c>
      <c r="J28" s="74">
        <f t="shared" si="11"/>
        <v>110</v>
      </c>
      <c r="K28" s="75">
        <f t="shared" si="12"/>
        <v>23.080204291537775</v>
      </c>
      <c r="L28" s="77"/>
      <c r="M28" s="68"/>
    </row>
    <row r="29" spans="1:13" ht="12">
      <c r="A29" s="77"/>
      <c r="B29" s="69"/>
      <c r="C29" s="69"/>
      <c r="D29" s="77"/>
      <c r="E29" s="77"/>
      <c r="F29" s="77"/>
      <c r="G29" s="77"/>
      <c r="H29" s="67"/>
      <c r="I29" s="73">
        <f t="shared" si="10"/>
        <v>3.082235566947327</v>
      </c>
      <c r="J29" s="74">
        <f t="shared" si="11"/>
        <v>115</v>
      </c>
      <c r="K29" s="75">
        <f t="shared" si="12"/>
        <v>23.26309831541749</v>
      </c>
      <c r="L29" s="77"/>
      <c r="M29" s="68"/>
    </row>
    <row r="30" spans="1:13" ht="12">
      <c r="A30" s="77"/>
      <c r="B30" s="69"/>
      <c r="C30" s="69"/>
      <c r="D30" s="77"/>
      <c r="E30" s="77"/>
      <c r="F30" s="77"/>
      <c r="G30" s="77"/>
      <c r="H30" s="67"/>
      <c r="I30" s="77"/>
      <c r="J30" s="77"/>
      <c r="K30" s="77"/>
      <c r="L30" s="77"/>
      <c r="M30" s="68"/>
    </row>
    <row r="31" spans="1:13" s="4" customFormat="1" ht="10.5">
      <c r="A31" s="79"/>
      <c r="B31" s="78" t="s">
        <v>6</v>
      </c>
      <c r="C31" s="79"/>
      <c r="D31" s="78" t="s">
        <v>7</v>
      </c>
      <c r="E31" s="79"/>
      <c r="F31" s="80" t="s">
        <v>8</v>
      </c>
      <c r="G31" s="79"/>
      <c r="H31" s="78" t="s">
        <v>9</v>
      </c>
      <c r="I31" s="79"/>
      <c r="J31" s="79"/>
      <c r="K31" s="63"/>
      <c r="L31" s="63"/>
      <c r="M31" s="63"/>
    </row>
    <row r="32" spans="1:13" s="4" customFormat="1" ht="10.5">
      <c r="A32" s="83"/>
      <c r="B32" s="69" t="s">
        <v>10</v>
      </c>
      <c r="C32" s="81">
        <v>0.035147</v>
      </c>
      <c r="D32" s="69" t="s">
        <v>11</v>
      </c>
      <c r="E32" s="81">
        <v>-0.052817</v>
      </c>
      <c r="F32" s="69" t="s">
        <v>12</v>
      </c>
      <c r="G32" s="82">
        <v>-0.115479</v>
      </c>
      <c r="H32" s="69" t="s">
        <v>13</v>
      </c>
      <c r="I32" s="81">
        <v>5.7384</v>
      </c>
      <c r="J32" s="83"/>
      <c r="K32" s="63"/>
      <c r="L32" s="63"/>
      <c r="M32" s="63"/>
    </row>
    <row r="33" spans="1:13" s="4" customFormat="1" ht="10.5">
      <c r="A33" s="83"/>
      <c r="B33" s="69" t="s">
        <v>14</v>
      </c>
      <c r="C33" s="81">
        <v>-1.080773</v>
      </c>
      <c r="D33" s="69" t="s">
        <v>15</v>
      </c>
      <c r="E33" s="81">
        <v>0.472577</v>
      </c>
      <c r="F33" s="69" t="s">
        <v>16</v>
      </c>
      <c r="G33" s="82">
        <v>0.984423</v>
      </c>
      <c r="H33" s="69" t="s">
        <v>17</v>
      </c>
      <c r="I33" s="83"/>
      <c r="J33" s="83"/>
      <c r="K33" s="63"/>
      <c r="L33" s="63"/>
      <c r="M33" s="63"/>
    </row>
    <row r="34" spans="1:13" s="4" customFormat="1" ht="10.5">
      <c r="A34" s="83"/>
      <c r="B34" s="69" t="s">
        <v>18</v>
      </c>
      <c r="C34" s="81">
        <v>4711.2</v>
      </c>
      <c r="D34" s="69" t="s">
        <v>19</v>
      </c>
      <c r="E34" s="81">
        <v>0.123506</v>
      </c>
      <c r="F34" s="69" t="s">
        <v>20</v>
      </c>
      <c r="G34" s="82">
        <v>0</v>
      </c>
      <c r="H34" s="69" t="s">
        <v>21</v>
      </c>
      <c r="I34" s="81">
        <f>C35-(C33)</f>
        <v>-1.842121</v>
      </c>
      <c r="J34" s="83"/>
      <c r="K34" s="63"/>
      <c r="L34" s="63"/>
      <c r="M34" s="63"/>
    </row>
    <row r="35" spans="1:13" s="4" customFormat="1" ht="10.5">
      <c r="A35" s="83"/>
      <c r="B35" s="69" t="s">
        <v>22</v>
      </c>
      <c r="C35" s="81">
        <v>-2.922894</v>
      </c>
      <c r="D35" s="83"/>
      <c r="E35" s="83"/>
      <c r="F35" s="83"/>
      <c r="G35" s="83"/>
      <c r="H35" s="83"/>
      <c r="I35" s="83"/>
      <c r="J35" s="83"/>
      <c r="K35" s="63"/>
      <c r="L35" s="63"/>
      <c r="M35" s="63"/>
    </row>
    <row r="36" spans="1:13" s="4" customFormat="1" ht="10.5">
      <c r="A36" s="83"/>
      <c r="B36" s="69" t="s">
        <v>27</v>
      </c>
      <c r="C36" s="83"/>
      <c r="D36" s="83"/>
      <c r="E36" s="83"/>
      <c r="F36" s="84" t="s">
        <v>26</v>
      </c>
      <c r="G36" s="83"/>
      <c r="H36" s="85"/>
      <c r="I36" s="86"/>
      <c r="J36" s="86"/>
      <c r="K36" s="63"/>
      <c r="L36" s="63"/>
      <c r="M36" s="63"/>
    </row>
    <row r="37" spans="1:13" s="4" customFormat="1" ht="10.5">
      <c r="A37" s="83"/>
      <c r="B37" s="69" t="s">
        <v>0</v>
      </c>
      <c r="C37" s="61" t="s">
        <v>23</v>
      </c>
      <c r="D37" s="61" t="s">
        <v>24</v>
      </c>
      <c r="E37" s="61" t="s">
        <v>25</v>
      </c>
      <c r="F37" s="83"/>
      <c r="G37" s="83"/>
      <c r="H37" s="85"/>
      <c r="I37" s="86"/>
      <c r="J37" s="86"/>
      <c r="K37" s="63"/>
      <c r="L37" s="63"/>
      <c r="M37" s="63"/>
    </row>
    <row r="38" spans="1:13" s="4" customFormat="1" ht="10.5">
      <c r="A38" s="87"/>
      <c r="B38" s="64" t="str">
        <f>+D4</f>
        <v>Ⅲ</v>
      </c>
      <c r="C38" s="87">
        <v>24.5914</v>
      </c>
      <c r="D38" s="87">
        <v>1.0497</v>
      </c>
      <c r="E38" s="87">
        <v>0.0258</v>
      </c>
      <c r="F38" s="87"/>
      <c r="G38" s="87"/>
      <c r="H38" s="88"/>
      <c r="I38" s="89"/>
      <c r="J38" s="89"/>
      <c r="K38" s="87"/>
      <c r="L38" s="87"/>
      <c r="M38" s="63"/>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2">
    <mergeCell ref="D2:G2"/>
    <mergeCell ref="I2:L4"/>
  </mergeCells>
  <printOptions/>
  <pageMargins left="0.75" right="0.75" top="1" bottom="1" header="0.512" footer="0.512"/>
  <pageSetup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M39"/>
  <sheetViews>
    <sheetView workbookViewId="0" topLeftCell="A1">
      <selection activeCell="E4" sqref="E4"/>
    </sheetView>
  </sheetViews>
  <sheetFormatPr defaultColWidth="8.66015625" defaultRowHeight="18"/>
  <cols>
    <col min="1" max="1" width="1.0742187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2.16015625" style="2" customWidth="1"/>
    <col min="14" max="16384" width="8.66015625" style="2" customWidth="1"/>
  </cols>
  <sheetData>
    <row r="1" spans="1:13" ht="12.75" thickBot="1">
      <c r="A1" s="25"/>
      <c r="B1" s="25"/>
      <c r="C1" s="25"/>
      <c r="D1" s="104"/>
      <c r="E1" s="104"/>
      <c r="F1" s="104"/>
      <c r="G1" s="104"/>
      <c r="H1" s="104"/>
      <c r="I1" s="25"/>
      <c r="J1" s="25"/>
      <c r="K1" s="25"/>
      <c r="L1" s="25"/>
      <c r="M1" s="25"/>
    </row>
    <row r="2" spans="1:13" ht="12">
      <c r="A2" s="27"/>
      <c r="B2" s="52" t="s">
        <v>41</v>
      </c>
      <c r="C2" s="34"/>
      <c r="D2" s="103" t="s">
        <v>37</v>
      </c>
      <c r="E2" s="103"/>
      <c r="F2" s="103"/>
      <c r="G2" s="103"/>
      <c r="H2" s="35"/>
      <c r="I2" s="94" t="s">
        <v>47</v>
      </c>
      <c r="J2" s="95"/>
      <c r="K2" s="95"/>
      <c r="L2" s="96"/>
      <c r="M2" s="25"/>
    </row>
    <row r="3" spans="1:13" ht="12" customHeight="1">
      <c r="A3" s="27"/>
      <c r="B3" s="34"/>
      <c r="C3" s="34"/>
      <c r="D3" s="41" t="s">
        <v>29</v>
      </c>
      <c r="E3" s="41" t="s">
        <v>39</v>
      </c>
      <c r="F3" s="41" t="s">
        <v>40</v>
      </c>
      <c r="G3" s="41" t="s">
        <v>38</v>
      </c>
      <c r="H3" s="34"/>
      <c r="I3" s="97"/>
      <c r="J3" s="98"/>
      <c r="K3" s="98"/>
      <c r="L3" s="99"/>
      <c r="M3" s="25"/>
    </row>
    <row r="4" spans="1:13" ht="12.75" thickBot="1">
      <c r="A4" s="27"/>
      <c r="B4" s="34"/>
      <c r="C4" s="34"/>
      <c r="D4" s="55" t="s">
        <v>45</v>
      </c>
      <c r="E4" s="51">
        <v>50</v>
      </c>
      <c r="F4" s="56">
        <f>($C$38)*(1-($D$38)*EXP(-$E$38*(E4)))-(I20)</f>
        <v>15.071429705790209</v>
      </c>
      <c r="G4" s="51">
        <v>600</v>
      </c>
      <c r="H4" s="34"/>
      <c r="I4" s="100"/>
      <c r="J4" s="101"/>
      <c r="K4" s="101"/>
      <c r="L4" s="102"/>
      <c r="M4" s="25"/>
    </row>
    <row r="5" spans="1:13" ht="28.5" customHeight="1">
      <c r="A5" s="25"/>
      <c r="B5" s="36" t="s">
        <v>36</v>
      </c>
      <c r="C5" s="53"/>
      <c r="D5" s="54"/>
      <c r="E5" s="34"/>
      <c r="F5" s="34"/>
      <c r="G5" s="38"/>
      <c r="H5" s="39"/>
      <c r="I5" s="39"/>
      <c r="J5" s="40"/>
      <c r="K5" s="39"/>
      <c r="L5" s="39"/>
      <c r="M5" s="25"/>
    </row>
    <row r="6" spans="1:13" ht="12">
      <c r="A6" s="25"/>
      <c r="B6" s="41" t="s">
        <v>33</v>
      </c>
      <c r="C6" s="42">
        <f>E4*1</f>
        <v>50</v>
      </c>
      <c r="D6" s="6">
        <f>J21*1</f>
        <v>55</v>
      </c>
      <c r="E6" s="6">
        <f>J22*1</f>
        <v>60</v>
      </c>
      <c r="F6" s="6">
        <f>J23*1</f>
        <v>65</v>
      </c>
      <c r="G6" s="6">
        <f>J24*1</f>
        <v>70</v>
      </c>
      <c r="H6" s="6">
        <f>J25*1</f>
        <v>75</v>
      </c>
      <c r="I6" s="6">
        <f>J26*1</f>
        <v>80</v>
      </c>
      <c r="J6" s="6">
        <f>J27*1</f>
        <v>85</v>
      </c>
      <c r="K6" s="6">
        <f>J28*1</f>
        <v>90</v>
      </c>
      <c r="L6" s="6">
        <f>J29*1</f>
        <v>95</v>
      </c>
      <c r="M6" s="25"/>
    </row>
    <row r="7" spans="1:13" ht="12">
      <c r="A7" s="25"/>
      <c r="B7" s="43" t="s">
        <v>32</v>
      </c>
      <c r="C7" s="44">
        <f>F4*1</f>
        <v>15.071429705790209</v>
      </c>
      <c r="D7" s="7">
        <f>K21*1</f>
        <v>15.854969004441411</v>
      </c>
      <c r="E7" s="7">
        <f>K22*1</f>
        <v>16.54108420828496</v>
      </c>
      <c r="F7" s="7">
        <f>K23*1</f>
        <v>17.141304907808554</v>
      </c>
      <c r="G7" s="7">
        <f>K24*1</f>
        <v>17.665873758457867</v>
      </c>
      <c r="H7" s="7">
        <f>K25*1</f>
        <v>18.12386529886857</v>
      </c>
      <c r="I7" s="7">
        <f>K26*1</f>
        <v>18.523303681529267</v>
      </c>
      <c r="J7" s="7">
        <f>K27*1</f>
        <v>18.87127427327437</v>
      </c>
      <c r="K7" s="7">
        <f>K28*1</f>
        <v>19.17402686262082</v>
      </c>
      <c r="L7" s="7">
        <f>K29*1</f>
        <v>19.43706968285621</v>
      </c>
      <c r="M7" s="25"/>
    </row>
    <row r="8" spans="1:13" ht="12">
      <c r="A8" s="25"/>
      <c r="B8" s="45" t="s">
        <v>31</v>
      </c>
      <c r="C8" s="46">
        <f>G4*1</f>
        <v>600</v>
      </c>
      <c r="D8" s="8">
        <f aca="true" t="shared" si="0" ref="D8:L8">C8*1</f>
        <v>600</v>
      </c>
      <c r="E8" s="8">
        <f t="shared" si="0"/>
        <v>600</v>
      </c>
      <c r="F8" s="8">
        <f t="shared" si="0"/>
        <v>600</v>
      </c>
      <c r="G8" s="8">
        <f t="shared" si="0"/>
        <v>600</v>
      </c>
      <c r="H8" s="8">
        <f t="shared" si="0"/>
        <v>600</v>
      </c>
      <c r="I8" s="8">
        <f t="shared" si="0"/>
        <v>600</v>
      </c>
      <c r="J8" s="8">
        <f t="shared" si="0"/>
        <v>600</v>
      </c>
      <c r="K8" s="8">
        <f t="shared" si="0"/>
        <v>600</v>
      </c>
      <c r="L8" s="8">
        <f t="shared" si="0"/>
        <v>600</v>
      </c>
      <c r="M8" s="25"/>
    </row>
    <row r="9" spans="1:13" ht="12">
      <c r="A9" s="25"/>
      <c r="B9" s="45" t="s">
        <v>34</v>
      </c>
      <c r="C9" s="47">
        <f aca="true" t="shared" si="1" ref="C9:L9">($G$32)+($G$33)*(C15)+($G$34)*SQRT(C8)*(C7)/100</f>
        <v>23.996158083600818</v>
      </c>
      <c r="D9" s="24">
        <f t="shared" si="1"/>
        <v>24.716217073611663</v>
      </c>
      <c r="E9" s="24">
        <f t="shared" si="1"/>
        <v>25.314028085297075</v>
      </c>
      <c r="F9" s="24">
        <f t="shared" si="1"/>
        <v>25.81319003428493</v>
      </c>
      <c r="G9" s="24">
        <f t="shared" si="1"/>
        <v>26.232053264591364</v>
      </c>
      <c r="H9" s="24">
        <f t="shared" si="1"/>
        <v>26.585023617380493</v>
      </c>
      <c r="I9" s="24">
        <f t="shared" si="1"/>
        <v>26.883519547864505</v>
      </c>
      <c r="J9" s="24">
        <f t="shared" si="1"/>
        <v>27.136676699388786</v>
      </c>
      <c r="K9" s="24">
        <f t="shared" si="1"/>
        <v>27.351869715266158</v>
      </c>
      <c r="L9" s="24">
        <f t="shared" si="1"/>
        <v>27.535101696852912</v>
      </c>
      <c r="M9" s="25"/>
    </row>
    <row r="10" spans="1:13" ht="12">
      <c r="A10" s="25"/>
      <c r="B10" s="49" t="s">
        <v>35</v>
      </c>
      <c r="C10" s="50">
        <f aca="true" t="shared" si="2" ref="C10:L10">($C$32*(C7)^($C$33)+($C$34)*(C7)^($C$35)/(C8))^(-1)</f>
        <v>212.74953237766593</v>
      </c>
      <c r="D10" s="10">
        <f t="shared" si="2"/>
        <v>237.4594929880117</v>
      </c>
      <c r="E10" s="10">
        <f t="shared" si="2"/>
        <v>259.879098701235</v>
      </c>
      <c r="F10" s="10">
        <f t="shared" si="2"/>
        <v>280.0483379999733</v>
      </c>
      <c r="G10" s="10">
        <f t="shared" si="2"/>
        <v>298.07337698889853</v>
      </c>
      <c r="H10" s="10">
        <f t="shared" si="2"/>
        <v>314.0968015596445</v>
      </c>
      <c r="I10" s="10">
        <f t="shared" si="2"/>
        <v>328.2782903225762</v>
      </c>
      <c r="J10" s="10">
        <f t="shared" si="2"/>
        <v>340.7822941240596</v>
      </c>
      <c r="K10" s="10">
        <f t="shared" si="2"/>
        <v>351.7703794898602</v>
      </c>
      <c r="L10" s="10">
        <f t="shared" si="2"/>
        <v>361.3966574373204</v>
      </c>
      <c r="M10" s="58"/>
    </row>
    <row r="11" spans="1:13" ht="12">
      <c r="A11" s="25"/>
      <c r="B11" s="45" t="s">
        <v>30</v>
      </c>
      <c r="C11" s="48">
        <f aca="true" t="shared" si="3" ref="C11:L11">IF(C10/C17&gt;=0.99,"1以上",C10/C17)</f>
        <v>0.49607255473251305</v>
      </c>
      <c r="D11" s="9">
        <f t="shared" si="3"/>
        <v>0.5241761868623951</v>
      </c>
      <c r="E11" s="9">
        <f t="shared" si="3"/>
        <v>0.5479922538740085</v>
      </c>
      <c r="F11" s="9">
        <f t="shared" si="3"/>
        <v>0.5682059813609933</v>
      </c>
      <c r="G11" s="9">
        <f t="shared" si="3"/>
        <v>0.585392734604945</v>
      </c>
      <c r="H11" s="9">
        <f t="shared" si="3"/>
        <v>0.6000315719814747</v>
      </c>
      <c r="I11" s="9">
        <f t="shared" si="3"/>
        <v>0.6125201807379244</v>
      </c>
      <c r="J11" s="9">
        <f t="shared" si="3"/>
        <v>0.6231887591557121</v>
      </c>
      <c r="K11" s="9">
        <f t="shared" si="3"/>
        <v>0.632312023259054</v>
      </c>
      <c r="L11" s="9">
        <f t="shared" si="3"/>
        <v>0.6401192281445623</v>
      </c>
      <c r="M11" s="25"/>
    </row>
    <row r="12" spans="1:13" ht="12">
      <c r="A12" s="25"/>
      <c r="B12" s="49" t="s">
        <v>56</v>
      </c>
      <c r="C12" s="50">
        <f>+C7/C9*100</f>
        <v>62.80767801779966</v>
      </c>
      <c r="D12" s="50">
        <f aca="true" t="shared" si="4" ref="D12:L12">+D7/D9*100</f>
        <v>64.1480407670032</v>
      </c>
      <c r="E12" s="50">
        <f t="shared" si="4"/>
        <v>65.34354845680357</v>
      </c>
      <c r="F12" s="50">
        <f t="shared" si="4"/>
        <v>66.40521719726067</v>
      </c>
      <c r="G12" s="50">
        <f t="shared" si="4"/>
        <v>67.34460920870298</v>
      </c>
      <c r="H12" s="50">
        <f t="shared" si="4"/>
        <v>68.17321496385554</v>
      </c>
      <c r="I12" s="50">
        <f t="shared" si="4"/>
        <v>68.90207827345533</v>
      </c>
      <c r="J12" s="50">
        <f t="shared" si="4"/>
        <v>69.54158197897318</v>
      </c>
      <c r="K12" s="50">
        <f t="shared" si="4"/>
        <v>70.10133881969699</v>
      </c>
      <c r="L12" s="50">
        <f t="shared" si="4"/>
        <v>70.59015033555423</v>
      </c>
      <c r="M12" s="25"/>
    </row>
    <row r="13" spans="1:13" s="5" customFormat="1" ht="10.5">
      <c r="A13" s="63"/>
      <c r="B13" s="61" t="s">
        <v>2</v>
      </c>
      <c r="C13" s="90">
        <f aca="true" t="shared" si="5" ref="C13:L13">C10/C14</f>
        <v>28.270315638890633</v>
      </c>
      <c r="D13" s="90">
        <f t="shared" si="5"/>
        <v>29.98403175301725</v>
      </c>
      <c r="E13" s="90">
        <f t="shared" si="5"/>
        <v>31.445111941640768</v>
      </c>
      <c r="F13" s="90">
        <f t="shared" si="5"/>
        <v>32.69171539306087</v>
      </c>
      <c r="G13" s="90">
        <f t="shared" si="5"/>
        <v>33.75647978830882</v>
      </c>
      <c r="H13" s="90">
        <f t="shared" si="5"/>
        <v>34.666989936103114</v>
      </c>
      <c r="I13" s="90">
        <f t="shared" si="5"/>
        <v>35.446435746379784</v>
      </c>
      <c r="J13" s="90">
        <f t="shared" si="5"/>
        <v>36.11428192307638</v>
      </c>
      <c r="K13" s="90">
        <f t="shared" si="5"/>
        <v>36.68687697201383</v>
      </c>
      <c r="L13" s="90">
        <f t="shared" si="5"/>
        <v>37.177978667616266</v>
      </c>
      <c r="M13" s="63"/>
    </row>
    <row r="14" spans="1:13" s="5" customFormat="1" ht="10.5">
      <c r="A14" s="63"/>
      <c r="B14" s="61" t="s">
        <v>1</v>
      </c>
      <c r="C14" s="90">
        <f aca="true" t="shared" si="6" ref="C14:L14">($E$32)+($E$33)*(C7)+($E$34)*SQRT(C8)*(C7)/100</f>
        <v>7.525544995507327</v>
      </c>
      <c r="D14" s="90">
        <f t="shared" si="6"/>
        <v>7.919531800926555</v>
      </c>
      <c r="E14" s="90">
        <f t="shared" si="6"/>
        <v>8.264530881096773</v>
      </c>
      <c r="F14" s="90">
        <f t="shared" si="6"/>
        <v>8.566339656175284</v>
      </c>
      <c r="G14" s="90">
        <f t="shared" si="6"/>
        <v>8.830108437199453</v>
      </c>
      <c r="H14" s="90">
        <f t="shared" si="6"/>
        <v>9.06040017141886</v>
      </c>
      <c r="I14" s="90">
        <f t="shared" si="6"/>
        <v>9.261249640765474</v>
      </c>
      <c r="J14" s="90">
        <f t="shared" si="6"/>
        <v>9.436219577892418</v>
      </c>
      <c r="K14" s="90">
        <f t="shared" si="6"/>
        <v>9.588452561884848</v>
      </c>
      <c r="L14" s="90">
        <f t="shared" si="6"/>
        <v>9.720718295858122</v>
      </c>
      <c r="M14" s="63"/>
    </row>
    <row r="15" spans="1:13" s="5" customFormat="1" ht="10.5">
      <c r="A15" s="63"/>
      <c r="B15" s="61" t="s">
        <v>3</v>
      </c>
      <c r="C15" s="90">
        <f aca="true" t="shared" si="7" ref="C15:L15">200*SQRT(C13/3.14159/C8)</f>
        <v>24.49316714826941</v>
      </c>
      <c r="D15" s="90">
        <f t="shared" si="7"/>
        <v>25.224619979024933</v>
      </c>
      <c r="E15" s="90">
        <f t="shared" si="7"/>
        <v>25.831890442723378</v>
      </c>
      <c r="F15" s="90">
        <f t="shared" si="7"/>
        <v>26.33895087201836</v>
      </c>
      <c r="G15" s="90">
        <f t="shared" si="7"/>
        <v>26.764441977271318</v>
      </c>
      <c r="H15" s="90">
        <f t="shared" si="7"/>
        <v>27.122997550220273</v>
      </c>
      <c r="I15" s="90">
        <f t="shared" si="7"/>
        <v>27.426216725802327</v>
      </c>
      <c r="J15" s="90">
        <f t="shared" si="7"/>
        <v>27.683379705054417</v>
      </c>
      <c r="K15" s="90">
        <f t="shared" si="7"/>
        <v>27.901977823827924</v>
      </c>
      <c r="L15" s="90">
        <f t="shared" si="7"/>
        <v>28.088109173447705</v>
      </c>
      <c r="M15" s="63"/>
    </row>
    <row r="16" spans="1:13" s="5" customFormat="1" ht="10.5">
      <c r="A16" s="63"/>
      <c r="B16" s="61" t="s">
        <v>4</v>
      </c>
      <c r="C16" s="90">
        <f aca="true" t="shared" si="8" ref="C16:L16">10^(($I$32)+($I$34)*LOG(C7)/LOG(10))</f>
        <v>3699.107411446495</v>
      </c>
      <c r="D16" s="90">
        <f t="shared" si="8"/>
        <v>3369.380965405795</v>
      </c>
      <c r="E16" s="90">
        <f t="shared" si="8"/>
        <v>3116.4324388699865</v>
      </c>
      <c r="F16" s="90">
        <f t="shared" si="8"/>
        <v>2918.380087543746</v>
      </c>
      <c r="G16" s="90">
        <f t="shared" si="8"/>
        <v>2760.7444056938466</v>
      </c>
      <c r="H16" s="90">
        <f t="shared" si="8"/>
        <v>2633.59949739267</v>
      </c>
      <c r="I16" s="90">
        <f t="shared" si="8"/>
        <v>2529.9342059553296</v>
      </c>
      <c r="J16" s="90">
        <f t="shared" si="8"/>
        <v>2444.6673287500275</v>
      </c>
      <c r="K16" s="90">
        <f t="shared" si="8"/>
        <v>2374.0334568746484</v>
      </c>
      <c r="L16" s="90">
        <f t="shared" si="8"/>
        <v>2315.1874387689763</v>
      </c>
      <c r="M16" s="63"/>
    </row>
    <row r="17" spans="1:13" s="5" customFormat="1" ht="10.5">
      <c r="A17" s="63"/>
      <c r="B17" s="64" t="s">
        <v>5</v>
      </c>
      <c r="C17" s="91">
        <f aca="true" t="shared" si="9" ref="C17:L17">(($C$32)*(C7)^($C$33)+($C$34)*(C7)^($C$35)/(C16))^(-1)</f>
        <v>428.867774175458</v>
      </c>
      <c r="D17" s="91">
        <f t="shared" si="9"/>
        <v>453.01465220957994</v>
      </c>
      <c r="E17" s="91">
        <f t="shared" si="9"/>
        <v>474.23863542601293</v>
      </c>
      <c r="F17" s="91">
        <f t="shared" si="9"/>
        <v>492.8641147514648</v>
      </c>
      <c r="G17" s="91">
        <f t="shared" si="9"/>
        <v>509.18530307700985</v>
      </c>
      <c r="H17" s="91">
        <f t="shared" si="9"/>
        <v>523.4671244421484</v>
      </c>
      <c r="I17" s="91">
        <f t="shared" si="9"/>
        <v>535.9468971733926</v>
      </c>
      <c r="J17" s="91">
        <f t="shared" si="9"/>
        <v>546.8363944589548</v>
      </c>
      <c r="K17" s="91">
        <f t="shared" si="9"/>
        <v>556.3240402685531</v>
      </c>
      <c r="L17" s="91">
        <f t="shared" si="9"/>
        <v>564.5770999331766</v>
      </c>
      <c r="M17" s="63"/>
    </row>
    <row r="18" spans="1:13" ht="12">
      <c r="A18" s="68"/>
      <c r="B18" s="66"/>
      <c r="C18" s="67"/>
      <c r="D18" s="67"/>
      <c r="E18" s="67"/>
      <c r="F18" s="67"/>
      <c r="G18" s="67"/>
      <c r="H18" s="67"/>
      <c r="I18" s="67"/>
      <c r="J18" s="67"/>
      <c r="K18" s="67"/>
      <c r="L18" s="67"/>
      <c r="M18" s="68"/>
    </row>
    <row r="19" spans="1:13" ht="12">
      <c r="A19" s="68"/>
      <c r="B19" s="68"/>
      <c r="C19" s="68"/>
      <c r="D19" s="67"/>
      <c r="E19" s="67"/>
      <c r="F19" s="67"/>
      <c r="G19" s="67"/>
      <c r="H19" s="67"/>
      <c r="I19" s="70" t="s">
        <v>28</v>
      </c>
      <c r="J19" s="71"/>
      <c r="K19" s="71"/>
      <c r="L19" s="67"/>
      <c r="M19" s="68"/>
    </row>
    <row r="20" spans="1:13" ht="12">
      <c r="A20" s="68"/>
      <c r="B20" s="72"/>
      <c r="C20" s="69"/>
      <c r="D20" s="67"/>
      <c r="E20" s="67"/>
      <c r="F20" s="67"/>
      <c r="G20" s="67"/>
      <c r="H20" s="67"/>
      <c r="I20" s="73">
        <f>0.802*LN(E4)-0.7232</f>
        <v>2.4142424503533735</v>
      </c>
      <c r="J20" s="71"/>
      <c r="K20" s="71"/>
      <c r="L20" s="67"/>
      <c r="M20" s="68"/>
    </row>
    <row r="21" spans="1:13" ht="12">
      <c r="A21" s="68"/>
      <c r="B21" s="72"/>
      <c r="C21" s="69"/>
      <c r="D21" s="67"/>
      <c r="E21" s="67"/>
      <c r="F21" s="67"/>
      <c r="G21" s="67"/>
      <c r="H21" s="67"/>
      <c r="I21" s="73">
        <f aca="true" t="shared" si="10" ref="I21:I29">0.802*LN(J21)-0.7232</f>
        <v>2.4906812145564423</v>
      </c>
      <c r="J21" s="74">
        <f>E4+5</f>
        <v>55</v>
      </c>
      <c r="K21" s="75">
        <f>($C$38)*(1-($D$38)*EXP(-$E$38*(J21)))-(I21)</f>
        <v>15.854969004441411</v>
      </c>
      <c r="L21" s="67"/>
      <c r="M21" s="68"/>
    </row>
    <row r="22" spans="1:13" ht="12">
      <c r="A22" s="68"/>
      <c r="B22" s="72"/>
      <c r="C22" s="69"/>
      <c r="D22" s="67"/>
      <c r="E22" s="67"/>
      <c r="F22" s="67"/>
      <c r="G22" s="67"/>
      <c r="H22" s="67"/>
      <c r="I22" s="73">
        <f t="shared" si="10"/>
        <v>2.5604643389021247</v>
      </c>
      <c r="J22" s="74">
        <f aca="true" t="shared" si="11" ref="J22:J29">J21+5</f>
        <v>60</v>
      </c>
      <c r="K22" s="75">
        <f aca="true" t="shared" si="12" ref="K22:K29">($C$38)*(1-($D$38)*EXP(-$E$38*(J22)))-(I22)</f>
        <v>16.54108420828496</v>
      </c>
      <c r="L22" s="67"/>
      <c r="M22" s="68"/>
    </row>
    <row r="23" spans="1:13" ht="12">
      <c r="A23" s="68"/>
      <c r="B23" s="72"/>
      <c r="C23" s="69"/>
      <c r="D23" s="67"/>
      <c r="E23" s="67"/>
      <c r="F23" s="67"/>
      <c r="G23" s="67"/>
      <c r="H23" s="67"/>
      <c r="I23" s="73">
        <f t="shared" si="10"/>
        <v>2.624658590456301</v>
      </c>
      <c r="J23" s="74">
        <f t="shared" si="11"/>
        <v>65</v>
      </c>
      <c r="K23" s="75">
        <f t="shared" si="12"/>
        <v>17.141304907808554</v>
      </c>
      <c r="L23" s="67"/>
      <c r="M23" s="68"/>
    </row>
    <row r="24" spans="1:13" ht="12">
      <c r="A24" s="68"/>
      <c r="B24" s="72"/>
      <c r="C24" s="69"/>
      <c r="D24" s="76"/>
      <c r="E24" s="76"/>
      <c r="F24" s="68"/>
      <c r="G24" s="68"/>
      <c r="H24" s="76"/>
      <c r="I24" s="73">
        <f t="shared" si="10"/>
        <v>2.6840931841235864</v>
      </c>
      <c r="J24" s="74">
        <f t="shared" si="11"/>
        <v>70</v>
      </c>
      <c r="K24" s="75">
        <f t="shared" si="12"/>
        <v>17.665873758457867</v>
      </c>
      <c r="L24" s="76"/>
      <c r="M24" s="68"/>
    </row>
    <row r="25" spans="1:13" ht="12">
      <c r="A25" s="77"/>
      <c r="B25" s="69"/>
      <c r="C25" s="69"/>
      <c r="D25" s="77"/>
      <c r="E25" s="77"/>
      <c r="F25" s="77"/>
      <c r="G25" s="77"/>
      <c r="H25" s="67"/>
      <c r="I25" s="73">
        <f t="shared" si="10"/>
        <v>2.739425467056121</v>
      </c>
      <c r="J25" s="74">
        <f t="shared" si="11"/>
        <v>75</v>
      </c>
      <c r="K25" s="75">
        <f t="shared" si="12"/>
        <v>18.12386529886857</v>
      </c>
      <c r="L25" s="77"/>
      <c r="M25" s="68"/>
    </row>
    <row r="26" spans="1:13" ht="12">
      <c r="A26" s="77"/>
      <c r="B26" s="69"/>
      <c r="C26" s="69"/>
      <c r="D26" s="77"/>
      <c r="E26" s="77"/>
      <c r="F26" s="77"/>
      <c r="G26" s="77"/>
      <c r="H26" s="67"/>
      <c r="I26" s="73">
        <f t="shared" si="10"/>
        <v>2.791185361008453</v>
      </c>
      <c r="J26" s="74">
        <f t="shared" si="11"/>
        <v>80</v>
      </c>
      <c r="K26" s="75">
        <f t="shared" si="12"/>
        <v>18.523303681529267</v>
      </c>
      <c r="L26" s="77"/>
      <c r="M26" s="68"/>
    </row>
    <row r="27" spans="1:13" ht="12">
      <c r="A27" s="77"/>
      <c r="B27" s="69"/>
      <c r="C27" s="69"/>
      <c r="D27" s="77"/>
      <c r="E27" s="77"/>
      <c r="F27" s="77"/>
      <c r="G27" s="77"/>
      <c r="H27" s="67"/>
      <c r="I27" s="73">
        <f t="shared" si="10"/>
        <v>2.8398063077052345</v>
      </c>
      <c r="J27" s="74">
        <f t="shared" si="11"/>
        <v>85</v>
      </c>
      <c r="K27" s="75">
        <f t="shared" si="12"/>
        <v>18.87127427327437</v>
      </c>
      <c r="L27" s="77"/>
      <c r="M27" s="68"/>
    </row>
    <row r="28" spans="1:13" ht="12">
      <c r="A28" s="77"/>
      <c r="B28" s="69"/>
      <c r="C28" s="69"/>
      <c r="D28" s="77"/>
      <c r="E28" s="77"/>
      <c r="F28" s="77"/>
      <c r="G28" s="77"/>
      <c r="H28" s="67"/>
      <c r="I28" s="73">
        <f t="shared" si="10"/>
        <v>2.8856473556048727</v>
      </c>
      <c r="J28" s="74">
        <f t="shared" si="11"/>
        <v>90</v>
      </c>
      <c r="K28" s="75">
        <f t="shared" si="12"/>
        <v>19.17402686262082</v>
      </c>
      <c r="L28" s="77"/>
      <c r="M28" s="68"/>
    </row>
    <row r="29" spans="1:13" ht="12">
      <c r="A29" s="77"/>
      <c r="B29" s="69"/>
      <c r="C29" s="69"/>
      <c r="D29" s="77"/>
      <c r="E29" s="77"/>
      <c r="F29" s="77"/>
      <c r="G29" s="77"/>
      <c r="H29" s="67"/>
      <c r="I29" s="73">
        <f t="shared" si="10"/>
        <v>2.929009267063634</v>
      </c>
      <c r="J29" s="74">
        <f t="shared" si="11"/>
        <v>95</v>
      </c>
      <c r="K29" s="75">
        <f t="shared" si="12"/>
        <v>19.43706968285621</v>
      </c>
      <c r="L29" s="77"/>
      <c r="M29" s="68"/>
    </row>
    <row r="30" spans="1:13" ht="12">
      <c r="A30" s="77"/>
      <c r="B30" s="69"/>
      <c r="C30" s="69"/>
      <c r="D30" s="77"/>
      <c r="E30" s="77"/>
      <c r="F30" s="77"/>
      <c r="G30" s="77"/>
      <c r="H30" s="67"/>
      <c r="I30" s="77"/>
      <c r="J30" s="77"/>
      <c r="K30" s="77"/>
      <c r="L30" s="77"/>
      <c r="M30" s="68"/>
    </row>
    <row r="31" spans="1:13" s="4" customFormat="1" ht="10.5">
      <c r="A31" s="79"/>
      <c r="B31" s="78" t="s">
        <v>6</v>
      </c>
      <c r="C31" s="79"/>
      <c r="D31" s="78" t="s">
        <v>7</v>
      </c>
      <c r="E31" s="79"/>
      <c r="F31" s="80" t="s">
        <v>8</v>
      </c>
      <c r="G31" s="79"/>
      <c r="H31" s="78" t="s">
        <v>9</v>
      </c>
      <c r="I31" s="79"/>
      <c r="J31" s="79"/>
      <c r="K31" s="63"/>
      <c r="L31" s="63"/>
      <c r="M31" s="63"/>
    </row>
    <row r="32" spans="1:13" s="4" customFormat="1" ht="10.5">
      <c r="A32" s="83"/>
      <c r="B32" s="69" t="s">
        <v>10</v>
      </c>
      <c r="C32" s="81">
        <v>0.035147</v>
      </c>
      <c r="D32" s="69" t="s">
        <v>11</v>
      </c>
      <c r="E32" s="81">
        <v>-0.052817</v>
      </c>
      <c r="F32" s="69" t="s">
        <v>12</v>
      </c>
      <c r="G32" s="82">
        <v>-0.115479</v>
      </c>
      <c r="H32" s="69" t="s">
        <v>13</v>
      </c>
      <c r="I32" s="81">
        <v>5.7384</v>
      </c>
      <c r="J32" s="83"/>
      <c r="K32" s="63"/>
      <c r="L32" s="63"/>
      <c r="M32" s="63"/>
    </row>
    <row r="33" spans="1:13" s="4" customFormat="1" ht="10.5">
      <c r="A33" s="83"/>
      <c r="B33" s="69" t="s">
        <v>14</v>
      </c>
      <c r="C33" s="81">
        <v>-1.080773</v>
      </c>
      <c r="D33" s="69" t="s">
        <v>15</v>
      </c>
      <c r="E33" s="81">
        <v>0.472577</v>
      </c>
      <c r="F33" s="69" t="s">
        <v>16</v>
      </c>
      <c r="G33" s="82">
        <v>0.984423</v>
      </c>
      <c r="H33" s="69" t="s">
        <v>17</v>
      </c>
      <c r="I33" s="83"/>
      <c r="J33" s="83"/>
      <c r="K33" s="63"/>
      <c r="L33" s="63"/>
      <c r="M33" s="63"/>
    </row>
    <row r="34" spans="1:13" s="4" customFormat="1" ht="10.5">
      <c r="A34" s="83"/>
      <c r="B34" s="69" t="s">
        <v>18</v>
      </c>
      <c r="C34" s="81">
        <v>4711.2</v>
      </c>
      <c r="D34" s="69" t="s">
        <v>19</v>
      </c>
      <c r="E34" s="81">
        <v>0.123506</v>
      </c>
      <c r="F34" s="69" t="s">
        <v>20</v>
      </c>
      <c r="G34" s="82">
        <v>0</v>
      </c>
      <c r="H34" s="69" t="s">
        <v>21</v>
      </c>
      <c r="I34" s="81">
        <f>C35-(C33)</f>
        <v>-1.842121</v>
      </c>
      <c r="J34" s="83"/>
      <c r="K34" s="63"/>
      <c r="L34" s="63"/>
      <c r="M34" s="63"/>
    </row>
    <row r="35" spans="1:13" s="4" customFormat="1" ht="10.5">
      <c r="A35" s="83"/>
      <c r="B35" s="69" t="s">
        <v>22</v>
      </c>
      <c r="C35" s="81">
        <v>-2.922894</v>
      </c>
      <c r="D35" s="83"/>
      <c r="E35" s="83"/>
      <c r="F35" s="83"/>
      <c r="G35" s="83"/>
      <c r="H35" s="83"/>
      <c r="I35" s="83"/>
      <c r="J35" s="83"/>
      <c r="K35" s="63"/>
      <c r="L35" s="63"/>
      <c r="M35" s="63"/>
    </row>
    <row r="36" spans="1:13" s="4" customFormat="1" ht="10.5">
      <c r="A36" s="83"/>
      <c r="B36" s="69" t="s">
        <v>27</v>
      </c>
      <c r="C36" s="83"/>
      <c r="D36" s="83"/>
      <c r="E36" s="83"/>
      <c r="F36" s="84" t="s">
        <v>26</v>
      </c>
      <c r="G36" s="83"/>
      <c r="H36" s="85"/>
      <c r="I36" s="86"/>
      <c r="J36" s="86"/>
      <c r="K36" s="63"/>
      <c r="L36" s="63"/>
      <c r="M36" s="63"/>
    </row>
    <row r="37" spans="1:13" s="4" customFormat="1" ht="10.5">
      <c r="A37" s="83"/>
      <c r="B37" s="69" t="s">
        <v>0</v>
      </c>
      <c r="C37" s="61" t="s">
        <v>23</v>
      </c>
      <c r="D37" s="61" t="s">
        <v>24</v>
      </c>
      <c r="E37" s="61" t="s">
        <v>25</v>
      </c>
      <c r="F37" s="83"/>
      <c r="G37" s="83"/>
      <c r="H37" s="85"/>
      <c r="I37" s="86"/>
      <c r="J37" s="86"/>
      <c r="K37" s="63"/>
      <c r="L37" s="63"/>
      <c r="M37" s="63"/>
    </row>
    <row r="38" spans="1:13" s="4" customFormat="1" ht="10.5">
      <c r="A38" s="87"/>
      <c r="B38" s="64" t="str">
        <f>+D4</f>
        <v>Ⅳ</v>
      </c>
      <c r="C38" s="87">
        <v>24.5914</v>
      </c>
      <c r="D38" s="87">
        <v>1.0497</v>
      </c>
      <c r="E38" s="87">
        <v>0.0258</v>
      </c>
      <c r="F38" s="87"/>
      <c r="G38" s="87"/>
      <c r="H38" s="88"/>
      <c r="I38" s="89"/>
      <c r="J38" s="89"/>
      <c r="K38" s="87"/>
      <c r="L38" s="87"/>
      <c r="M38" s="63"/>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3">
    <mergeCell ref="D1:H1"/>
    <mergeCell ref="D2:G2"/>
    <mergeCell ref="I2:L4"/>
  </mergeCells>
  <printOptions/>
  <pageMargins left="0.75" right="0.75" top="1" bottom="1" header="0.512" footer="0.512"/>
  <pageSetup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M39"/>
  <sheetViews>
    <sheetView workbookViewId="0" topLeftCell="A4">
      <selection activeCell="E4" sqref="E4"/>
    </sheetView>
  </sheetViews>
  <sheetFormatPr defaultColWidth="8.66015625" defaultRowHeight="18"/>
  <cols>
    <col min="1" max="1" width="1.0742187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2.33203125" style="2" customWidth="1"/>
    <col min="14" max="16384" width="8.66015625" style="2" customWidth="1"/>
  </cols>
  <sheetData>
    <row r="1" spans="1:13" ht="12" customHeight="1" thickBot="1">
      <c r="A1" s="25"/>
      <c r="B1" s="25"/>
      <c r="C1" s="105"/>
      <c r="D1" s="105"/>
      <c r="E1" s="105"/>
      <c r="F1" s="105"/>
      <c r="G1" s="105"/>
      <c r="H1" s="105"/>
      <c r="I1" s="105"/>
      <c r="J1" s="25"/>
      <c r="K1" s="25"/>
      <c r="L1" s="25"/>
      <c r="M1" s="25"/>
    </row>
    <row r="2" spans="1:13" ht="14.25" customHeight="1">
      <c r="A2" s="27"/>
      <c r="B2" s="52" t="s">
        <v>41</v>
      </c>
      <c r="C2" s="34"/>
      <c r="D2" s="103" t="s">
        <v>37</v>
      </c>
      <c r="E2" s="103"/>
      <c r="F2" s="103"/>
      <c r="G2" s="103"/>
      <c r="H2" s="59"/>
      <c r="I2" s="94" t="s">
        <v>47</v>
      </c>
      <c r="J2" s="95"/>
      <c r="K2" s="95"/>
      <c r="L2" s="96"/>
      <c r="M2" s="25"/>
    </row>
    <row r="3" spans="1:13" ht="12">
      <c r="A3" s="27"/>
      <c r="B3" s="34"/>
      <c r="C3" s="34"/>
      <c r="D3" s="41" t="s">
        <v>29</v>
      </c>
      <c r="E3" s="41" t="s">
        <v>39</v>
      </c>
      <c r="F3" s="41" t="s">
        <v>40</v>
      </c>
      <c r="G3" s="41" t="s">
        <v>38</v>
      </c>
      <c r="H3" s="34"/>
      <c r="I3" s="97"/>
      <c r="J3" s="98"/>
      <c r="K3" s="98"/>
      <c r="L3" s="99"/>
      <c r="M3" s="25"/>
    </row>
    <row r="4" spans="1:13" ht="12.75" thickBot="1">
      <c r="A4" s="27"/>
      <c r="B4" s="34"/>
      <c r="C4" s="34"/>
      <c r="D4" s="55" t="s">
        <v>46</v>
      </c>
      <c r="E4" s="51">
        <v>50</v>
      </c>
      <c r="F4" s="56">
        <f>($C$38)*(1-($D$38)*EXP(-$E$38*(E4)))-(1.96*I20)</f>
        <v>12.75375695345097</v>
      </c>
      <c r="G4" s="51">
        <v>2000</v>
      </c>
      <c r="H4" s="34"/>
      <c r="I4" s="100"/>
      <c r="J4" s="101"/>
      <c r="K4" s="101"/>
      <c r="L4" s="102"/>
      <c r="M4" s="25"/>
    </row>
    <row r="5" spans="1:13" ht="23.25" customHeight="1">
      <c r="A5" s="25"/>
      <c r="B5" s="36" t="s">
        <v>36</v>
      </c>
      <c r="C5" s="53"/>
      <c r="D5" s="34"/>
      <c r="E5" s="34"/>
      <c r="F5" s="34"/>
      <c r="G5" s="34"/>
      <c r="H5" s="39"/>
      <c r="I5" s="39"/>
      <c r="J5" s="40"/>
      <c r="K5" s="39"/>
      <c r="L5" s="39"/>
      <c r="M5" s="25"/>
    </row>
    <row r="6" spans="1:13" ht="12">
      <c r="A6" s="25"/>
      <c r="B6" s="41" t="s">
        <v>33</v>
      </c>
      <c r="C6" s="42">
        <f>E4*1</f>
        <v>50</v>
      </c>
      <c r="D6" s="6">
        <f>J21*1</f>
        <v>55</v>
      </c>
      <c r="E6" s="6">
        <f>J22*1</f>
        <v>60</v>
      </c>
      <c r="F6" s="6">
        <f>J23*1</f>
        <v>65</v>
      </c>
      <c r="G6" s="6">
        <f>J24*1</f>
        <v>70</v>
      </c>
      <c r="H6" s="6">
        <f>J25*1</f>
        <v>75</v>
      </c>
      <c r="I6" s="6">
        <f>J26*1</f>
        <v>80</v>
      </c>
      <c r="J6" s="6">
        <f>J27*1</f>
        <v>85</v>
      </c>
      <c r="K6" s="6">
        <f>J28*1</f>
        <v>90</v>
      </c>
      <c r="L6" s="6">
        <f>J29*1</f>
        <v>95</v>
      </c>
      <c r="M6" s="25"/>
    </row>
    <row r="7" spans="1:13" ht="12">
      <c r="A7" s="25"/>
      <c r="B7" s="43" t="s">
        <v>32</v>
      </c>
      <c r="C7" s="44">
        <f>F4*1</f>
        <v>12.75375695345097</v>
      </c>
      <c r="D7" s="7">
        <f>K21*1</f>
        <v>13.463915038467228</v>
      </c>
      <c r="E7" s="7">
        <f>K22*1</f>
        <v>14.083038442938921</v>
      </c>
      <c r="F7" s="7">
        <f>K23*1</f>
        <v>14.621632660970503</v>
      </c>
      <c r="G7" s="7">
        <f>K24*1</f>
        <v>15.089144301699225</v>
      </c>
      <c r="H7" s="7">
        <f>K25*1</f>
        <v>15.494016850494695</v>
      </c>
      <c r="I7" s="7">
        <f>K26*1</f>
        <v>15.843765734961153</v>
      </c>
      <c r="J7" s="7">
        <f>K27*1</f>
        <v>16.145060217877344</v>
      </c>
      <c r="K7" s="7">
        <f>K28*1</f>
        <v>16.403805401240145</v>
      </c>
      <c r="L7" s="7">
        <f>K29*1</f>
        <v>16.625220786475122</v>
      </c>
      <c r="M7" s="25"/>
    </row>
    <row r="8" spans="1:13" ht="12">
      <c r="A8" s="25"/>
      <c r="B8" s="45" t="s">
        <v>31</v>
      </c>
      <c r="C8" s="46">
        <f>G4*1</f>
        <v>2000</v>
      </c>
      <c r="D8" s="8">
        <f aca="true" t="shared" si="0" ref="D8:L8">C8*1</f>
        <v>2000</v>
      </c>
      <c r="E8" s="8">
        <f t="shared" si="0"/>
        <v>2000</v>
      </c>
      <c r="F8" s="8">
        <f t="shared" si="0"/>
        <v>2000</v>
      </c>
      <c r="G8" s="8">
        <f t="shared" si="0"/>
        <v>2000</v>
      </c>
      <c r="H8" s="8">
        <f t="shared" si="0"/>
        <v>2000</v>
      </c>
      <c r="I8" s="8">
        <f t="shared" si="0"/>
        <v>2000</v>
      </c>
      <c r="J8" s="8">
        <f t="shared" si="0"/>
        <v>2000</v>
      </c>
      <c r="K8" s="8">
        <f t="shared" si="0"/>
        <v>2000</v>
      </c>
      <c r="L8" s="8">
        <f t="shared" si="0"/>
        <v>2000</v>
      </c>
      <c r="M8" s="25"/>
    </row>
    <row r="9" spans="1:13" ht="12">
      <c r="A9" s="25"/>
      <c r="B9" s="45" t="s">
        <v>34</v>
      </c>
      <c r="C9" s="47">
        <f aca="true" t="shared" si="1" ref="C9:L9">($G$32)+($G$33)*(C15)+($G$34)*SQRT(C8)*(C7)/100</f>
        <v>15.846914478086498</v>
      </c>
      <c r="D9" s="24">
        <f t="shared" si="1"/>
        <v>16.17621499194494</v>
      </c>
      <c r="E9" s="24">
        <f t="shared" si="1"/>
        <v>16.44030618033326</v>
      </c>
      <c r="F9" s="24">
        <f t="shared" si="1"/>
        <v>16.654253067438674</v>
      </c>
      <c r="G9" s="24">
        <f t="shared" si="1"/>
        <v>16.829017672152105</v>
      </c>
      <c r="H9" s="24">
        <f t="shared" si="1"/>
        <v>16.9727256059396</v>
      </c>
      <c r="I9" s="24">
        <f t="shared" si="1"/>
        <v>17.091504998124517</v>
      </c>
      <c r="J9" s="24">
        <f t="shared" si="1"/>
        <v>17.19005169957057</v>
      </c>
      <c r="K9" s="24">
        <f t="shared" si="1"/>
        <v>17.272016792974977</v>
      </c>
      <c r="L9" s="24">
        <f t="shared" si="1"/>
        <v>17.340276877909098</v>
      </c>
      <c r="M9" s="25"/>
    </row>
    <row r="10" spans="1:13" ht="12">
      <c r="A10" s="25"/>
      <c r="B10" s="49" t="s">
        <v>35</v>
      </c>
      <c r="C10" s="50">
        <f aca="true" t="shared" si="2" ref="C10:L10">($C$32*(C7)^($C$33)+($C$34)*(C7)^($C$35)/(C8))^(-1)</f>
        <v>275.83365777679285</v>
      </c>
      <c r="D10" s="10">
        <f t="shared" si="2"/>
        <v>303.4576317672457</v>
      </c>
      <c r="E10" s="10">
        <f t="shared" si="2"/>
        <v>327.8937093731547</v>
      </c>
      <c r="F10" s="10">
        <f t="shared" si="2"/>
        <v>349.3813679279942</v>
      </c>
      <c r="G10" s="10">
        <f t="shared" si="2"/>
        <v>368.185173914446</v>
      </c>
      <c r="H10" s="10">
        <f t="shared" si="2"/>
        <v>384.5714062550395</v>
      </c>
      <c r="I10" s="10">
        <f t="shared" si="2"/>
        <v>398.79557716495503</v>
      </c>
      <c r="J10" s="10">
        <f t="shared" si="2"/>
        <v>411.0961745222009</v>
      </c>
      <c r="K10" s="10">
        <f t="shared" si="2"/>
        <v>421.69196697491805</v>
      </c>
      <c r="L10" s="10">
        <f t="shared" si="2"/>
        <v>430.7813403691499</v>
      </c>
      <c r="M10" s="25"/>
    </row>
    <row r="11" spans="1:13" ht="12">
      <c r="A11" s="25"/>
      <c r="B11" s="45" t="s">
        <v>30</v>
      </c>
      <c r="C11" s="48">
        <f aca="true" t="shared" si="3" ref="C11:L11">IF(C10/C17&gt;=0.99,"1以上",C10/C17)</f>
        <v>0.7703667342349266</v>
      </c>
      <c r="D11" s="9">
        <f t="shared" si="3"/>
        <v>0.7993081686106173</v>
      </c>
      <c r="E11" s="9">
        <f t="shared" si="3"/>
        <v>0.8227107585161911</v>
      </c>
      <c r="F11" s="9">
        <f t="shared" si="3"/>
        <v>0.8417783826846822</v>
      </c>
      <c r="G11" s="9">
        <f t="shared" si="3"/>
        <v>0.8574158664028003</v>
      </c>
      <c r="H11" s="9">
        <f t="shared" si="3"/>
        <v>0.8703099639949724</v>
      </c>
      <c r="I11" s="9">
        <f t="shared" si="3"/>
        <v>0.8809877411260707</v>
      </c>
      <c r="J11" s="9">
        <f t="shared" si="3"/>
        <v>0.8898583624359635</v>
      </c>
      <c r="K11" s="9">
        <f t="shared" si="3"/>
        <v>0.8972430573265484</v>
      </c>
      <c r="L11" s="9">
        <f t="shared" si="3"/>
        <v>0.9033967477669926</v>
      </c>
      <c r="M11" s="25"/>
    </row>
    <row r="12" spans="1:13" ht="12">
      <c r="A12" s="25"/>
      <c r="B12" s="49" t="s">
        <v>56</v>
      </c>
      <c r="C12" s="50">
        <f>+C7/C9*100</f>
        <v>80.48101080552418</v>
      </c>
      <c r="D12" s="50">
        <f aca="true" t="shared" si="4" ref="D12:L12">+D7/D9*100</f>
        <v>83.23278990277812</v>
      </c>
      <c r="E12" s="50">
        <f t="shared" si="4"/>
        <v>85.66165549754649</v>
      </c>
      <c r="F12" s="50">
        <f t="shared" si="4"/>
        <v>87.79518722192219</v>
      </c>
      <c r="G12" s="50">
        <f t="shared" si="4"/>
        <v>89.66146804081177</v>
      </c>
      <c r="H12" s="50">
        <f t="shared" si="4"/>
        <v>91.2877354540662</v>
      </c>
      <c r="I12" s="50">
        <f t="shared" si="4"/>
        <v>92.69965246887105</v>
      </c>
      <c r="J12" s="50">
        <f t="shared" si="4"/>
        <v>93.92095207183506</v>
      </c>
      <c r="K12" s="50">
        <f t="shared" si="4"/>
        <v>94.97330623203216</v>
      </c>
      <c r="L12" s="50">
        <f t="shared" si="4"/>
        <v>95.87632829355262</v>
      </c>
      <c r="M12" s="25"/>
    </row>
    <row r="13" spans="1:13" s="5" customFormat="1" ht="10.5">
      <c r="A13" s="28"/>
      <c r="B13" s="61" t="s">
        <v>2</v>
      </c>
      <c r="C13" s="62">
        <f aca="true" t="shared" si="5" ref="C13:L13">C10/C14</f>
        <v>41.30018817649795</v>
      </c>
      <c r="D13" s="62">
        <f t="shared" si="5"/>
        <v>43.021791823665595</v>
      </c>
      <c r="E13" s="62">
        <f t="shared" si="5"/>
        <v>44.42787807919925</v>
      </c>
      <c r="F13" s="62">
        <f t="shared" si="5"/>
        <v>45.58356148408256</v>
      </c>
      <c r="G13" s="62">
        <f t="shared" si="5"/>
        <v>46.538604019026145</v>
      </c>
      <c r="H13" s="62">
        <f t="shared" si="5"/>
        <v>47.33134840140116</v>
      </c>
      <c r="I13" s="62">
        <f t="shared" si="5"/>
        <v>47.991631681996864</v>
      </c>
      <c r="J13" s="62">
        <f t="shared" si="5"/>
        <v>48.542914812383195</v>
      </c>
      <c r="K13" s="62">
        <f t="shared" si="5"/>
        <v>49.00383648808665</v>
      </c>
      <c r="L13" s="62">
        <f t="shared" si="5"/>
        <v>49.389351690214134</v>
      </c>
      <c r="M13" s="63"/>
    </row>
    <row r="14" spans="1:13" s="5" customFormat="1" ht="10.5">
      <c r="A14" s="28"/>
      <c r="B14" s="61" t="s">
        <v>1</v>
      </c>
      <c r="C14" s="62">
        <f aca="true" t="shared" si="6" ref="C14:L14">($E$32)+($E$33)*(C7)+($E$34)*SQRT(C8)*(C7)/100</f>
        <v>6.678750629367766</v>
      </c>
      <c r="D14" s="62">
        <f t="shared" si="6"/>
        <v>7.053579567560423</v>
      </c>
      <c r="E14" s="62">
        <f t="shared" si="6"/>
        <v>7.380359439823701</v>
      </c>
      <c r="F14" s="62">
        <f t="shared" si="6"/>
        <v>7.6646351569083855</v>
      </c>
      <c r="G14" s="62">
        <f t="shared" si="6"/>
        <v>7.911392738895278</v>
      </c>
      <c r="H14" s="62">
        <f t="shared" si="6"/>
        <v>8.125088746545302</v>
      </c>
      <c r="I14" s="62">
        <f t="shared" si="6"/>
        <v>8.30968990192837</v>
      </c>
      <c r="J14" s="62">
        <f t="shared" si="6"/>
        <v>8.468716312382032</v>
      </c>
      <c r="K14" s="62">
        <f t="shared" si="6"/>
        <v>8.605284753111848</v>
      </c>
      <c r="L14" s="62">
        <f t="shared" si="6"/>
        <v>8.72215013210031</v>
      </c>
      <c r="M14" s="63"/>
    </row>
    <row r="15" spans="1:13" s="5" customFormat="1" ht="10.5">
      <c r="A15" s="28"/>
      <c r="B15" s="61" t="s">
        <v>3</v>
      </c>
      <c r="C15" s="62">
        <f aca="true" t="shared" si="7" ref="C15:L15">200*SQRT(C13/3.14159/C8)</f>
        <v>16.21497413011124</v>
      </c>
      <c r="D15" s="62">
        <f t="shared" si="7"/>
        <v>16.549485324850128</v>
      </c>
      <c r="E15" s="62">
        <f t="shared" si="7"/>
        <v>16.817755355505977</v>
      </c>
      <c r="F15" s="62">
        <f t="shared" si="7"/>
        <v>17.035087627410853</v>
      </c>
      <c r="G15" s="62">
        <f t="shared" si="7"/>
        <v>17.212617616768508</v>
      </c>
      <c r="H15" s="62">
        <f t="shared" si="7"/>
        <v>17.358599510514892</v>
      </c>
      <c r="I15" s="62">
        <f t="shared" si="7"/>
        <v>17.479258406319758</v>
      </c>
      <c r="J15" s="62">
        <f t="shared" si="7"/>
        <v>17.579364459760257</v>
      </c>
      <c r="K15" s="62">
        <f t="shared" si="7"/>
        <v>17.66262652637634</v>
      </c>
      <c r="L15" s="62">
        <f t="shared" si="7"/>
        <v>17.731966723562024</v>
      </c>
      <c r="M15" s="63"/>
    </row>
    <row r="16" spans="1:13" s="5" customFormat="1" ht="10.5">
      <c r="A16" s="28"/>
      <c r="B16" s="61" t="s">
        <v>4</v>
      </c>
      <c r="C16" s="62">
        <f aca="true" t="shared" si="8" ref="C16:L16">10^(($I$32)+($I$34)*LOG(C7)/LOG(10))</f>
        <v>5031.306450530276</v>
      </c>
      <c r="D16" s="62">
        <f t="shared" si="8"/>
        <v>4553.336227263891</v>
      </c>
      <c r="E16" s="62">
        <f t="shared" si="8"/>
        <v>4191.430832637124</v>
      </c>
      <c r="F16" s="62">
        <f t="shared" si="8"/>
        <v>3911.439749666378</v>
      </c>
      <c r="G16" s="62">
        <f t="shared" si="8"/>
        <v>3691.111518230087</v>
      </c>
      <c r="H16" s="62">
        <f t="shared" si="8"/>
        <v>3515.3927930711616</v>
      </c>
      <c r="I16" s="62">
        <f t="shared" si="8"/>
        <v>3373.771161536497</v>
      </c>
      <c r="J16" s="62">
        <f t="shared" si="8"/>
        <v>3258.7028208623087</v>
      </c>
      <c r="K16" s="62">
        <f t="shared" si="8"/>
        <v>3164.645170337578</v>
      </c>
      <c r="L16" s="62">
        <f t="shared" si="8"/>
        <v>3087.441210085045</v>
      </c>
      <c r="M16" s="63"/>
    </row>
    <row r="17" spans="1:13" s="5" customFormat="1" ht="10.5">
      <c r="A17" s="28"/>
      <c r="B17" s="64" t="s">
        <v>5</v>
      </c>
      <c r="C17" s="65">
        <f aca="true" t="shared" si="9" ref="C17:L17">(($C$32)*(C7)^($C$33)+($C$34)*(C7)^($C$35)/(C16))^(-1)</f>
        <v>358.05499578162755</v>
      </c>
      <c r="D17" s="65">
        <f t="shared" si="9"/>
        <v>379.6503572517285</v>
      </c>
      <c r="E17" s="65">
        <f t="shared" si="9"/>
        <v>398.5528400826202</v>
      </c>
      <c r="F17" s="65">
        <f t="shared" si="9"/>
        <v>415.05148518273046</v>
      </c>
      <c r="G17" s="65">
        <f t="shared" si="9"/>
        <v>429.41259701564525</v>
      </c>
      <c r="H17" s="65">
        <f t="shared" si="9"/>
        <v>441.8786664118453</v>
      </c>
      <c r="I17" s="65">
        <f t="shared" si="9"/>
        <v>452.6687018995498</v>
      </c>
      <c r="J17" s="65">
        <f t="shared" si="9"/>
        <v>461.9793349998264</v>
      </c>
      <c r="K17" s="65">
        <f t="shared" si="9"/>
        <v>469.98632481080847</v>
      </c>
      <c r="L17" s="65">
        <f t="shared" si="9"/>
        <v>476.8462377509672</v>
      </c>
      <c r="M17" s="63"/>
    </row>
    <row r="18" spans="1:13" ht="12">
      <c r="A18" s="25"/>
      <c r="B18" s="66"/>
      <c r="C18" s="67"/>
      <c r="D18" s="67"/>
      <c r="E18" s="67"/>
      <c r="F18" s="67"/>
      <c r="G18" s="67"/>
      <c r="H18" s="67"/>
      <c r="I18" s="67"/>
      <c r="J18" s="67"/>
      <c r="K18" s="67"/>
      <c r="L18" s="67"/>
      <c r="M18" s="68"/>
    </row>
    <row r="19" spans="1:13" ht="12">
      <c r="A19" s="25"/>
      <c r="B19" s="69"/>
      <c r="C19" s="69"/>
      <c r="D19" s="67"/>
      <c r="E19" s="67"/>
      <c r="F19" s="67"/>
      <c r="G19" s="67"/>
      <c r="H19" s="67"/>
      <c r="I19" s="70" t="s">
        <v>28</v>
      </c>
      <c r="J19" s="71"/>
      <c r="K19" s="71"/>
      <c r="L19" s="67"/>
      <c r="M19" s="68"/>
    </row>
    <row r="20" spans="1:13" ht="12">
      <c r="A20" s="25"/>
      <c r="B20" s="72"/>
      <c r="C20" s="69"/>
      <c r="D20" s="67"/>
      <c r="E20" s="67"/>
      <c r="F20" s="67"/>
      <c r="G20" s="67"/>
      <c r="H20" s="67"/>
      <c r="I20" s="73">
        <f>0.802*LN(E4)-0.7232</f>
        <v>2.4142424503533735</v>
      </c>
      <c r="J20" s="71"/>
      <c r="K20" s="71"/>
      <c r="L20" s="67"/>
      <c r="M20" s="68"/>
    </row>
    <row r="21" spans="1:13" ht="12">
      <c r="A21" s="25"/>
      <c r="B21" s="72"/>
      <c r="C21" s="69"/>
      <c r="D21" s="67"/>
      <c r="E21" s="67"/>
      <c r="F21" s="67"/>
      <c r="G21" s="67"/>
      <c r="H21" s="67"/>
      <c r="I21" s="73">
        <f aca="true" t="shared" si="10" ref="I21:I29">0.802*LN(J21)-0.7232</f>
        <v>2.4906812145564423</v>
      </c>
      <c r="J21" s="74">
        <f>E4+5</f>
        <v>55</v>
      </c>
      <c r="K21" s="75">
        <f>($C$38)*(1-($D$38)*EXP(-$E$38*(J21)))-(1.96*I21)</f>
        <v>13.463915038467228</v>
      </c>
      <c r="L21" s="67"/>
      <c r="M21" s="68"/>
    </row>
    <row r="22" spans="1:13" ht="12">
      <c r="A22" s="25"/>
      <c r="B22" s="72"/>
      <c r="C22" s="69"/>
      <c r="D22" s="67"/>
      <c r="E22" s="67"/>
      <c r="F22" s="67"/>
      <c r="G22" s="67"/>
      <c r="H22" s="67"/>
      <c r="I22" s="73">
        <f t="shared" si="10"/>
        <v>2.5604643389021247</v>
      </c>
      <c r="J22" s="74">
        <f aca="true" t="shared" si="11" ref="J22:J29">J21+5</f>
        <v>60</v>
      </c>
      <c r="K22" s="75">
        <f aca="true" t="shared" si="12" ref="K22:K29">($C$38)*(1-($D$38)*EXP(-$E$38*(J22)))-(1.96*I22)</f>
        <v>14.083038442938921</v>
      </c>
      <c r="L22" s="67"/>
      <c r="M22" s="68"/>
    </row>
    <row r="23" spans="1:13" ht="12">
      <c r="A23" s="25"/>
      <c r="B23" s="72"/>
      <c r="C23" s="69"/>
      <c r="D23" s="67"/>
      <c r="E23" s="67"/>
      <c r="F23" s="67"/>
      <c r="G23" s="67"/>
      <c r="H23" s="67"/>
      <c r="I23" s="73">
        <f t="shared" si="10"/>
        <v>2.624658590456301</v>
      </c>
      <c r="J23" s="74">
        <f t="shared" si="11"/>
        <v>65</v>
      </c>
      <c r="K23" s="75">
        <f t="shared" si="12"/>
        <v>14.621632660970503</v>
      </c>
      <c r="L23" s="67"/>
      <c r="M23" s="68"/>
    </row>
    <row r="24" spans="1:13" ht="12">
      <c r="A24" s="25"/>
      <c r="B24" s="72"/>
      <c r="C24" s="69"/>
      <c r="D24" s="76"/>
      <c r="E24" s="76"/>
      <c r="F24" s="68"/>
      <c r="G24" s="68"/>
      <c r="H24" s="76"/>
      <c r="I24" s="73">
        <f t="shared" si="10"/>
        <v>2.6840931841235864</v>
      </c>
      <c r="J24" s="74">
        <f t="shared" si="11"/>
        <v>70</v>
      </c>
      <c r="K24" s="75">
        <f t="shared" si="12"/>
        <v>15.089144301699225</v>
      </c>
      <c r="L24" s="76"/>
      <c r="M24" s="68"/>
    </row>
    <row r="25" spans="1:13" ht="12">
      <c r="A25" s="29"/>
      <c r="B25" s="69"/>
      <c r="C25" s="69"/>
      <c r="D25" s="77"/>
      <c r="E25" s="77"/>
      <c r="F25" s="77"/>
      <c r="G25" s="77"/>
      <c r="H25" s="67"/>
      <c r="I25" s="73">
        <f t="shared" si="10"/>
        <v>2.739425467056121</v>
      </c>
      <c r="J25" s="74">
        <f t="shared" si="11"/>
        <v>75</v>
      </c>
      <c r="K25" s="75">
        <f t="shared" si="12"/>
        <v>15.494016850494695</v>
      </c>
      <c r="L25" s="77"/>
      <c r="M25" s="68"/>
    </row>
    <row r="26" spans="1:13" ht="12">
      <c r="A26" s="29"/>
      <c r="B26" s="69"/>
      <c r="C26" s="69"/>
      <c r="D26" s="77"/>
      <c r="E26" s="77"/>
      <c r="F26" s="77"/>
      <c r="G26" s="77"/>
      <c r="H26" s="67"/>
      <c r="I26" s="73">
        <f t="shared" si="10"/>
        <v>2.791185361008453</v>
      </c>
      <c r="J26" s="74">
        <f t="shared" si="11"/>
        <v>80</v>
      </c>
      <c r="K26" s="75">
        <f t="shared" si="12"/>
        <v>15.843765734961153</v>
      </c>
      <c r="L26" s="77"/>
      <c r="M26" s="68"/>
    </row>
    <row r="27" spans="1:13" ht="12">
      <c r="A27" s="29"/>
      <c r="B27" s="69"/>
      <c r="C27" s="69"/>
      <c r="D27" s="77"/>
      <c r="E27" s="77"/>
      <c r="F27" s="77"/>
      <c r="G27" s="77"/>
      <c r="H27" s="67"/>
      <c r="I27" s="73">
        <f t="shared" si="10"/>
        <v>2.8398063077052345</v>
      </c>
      <c r="J27" s="74">
        <f t="shared" si="11"/>
        <v>85</v>
      </c>
      <c r="K27" s="75">
        <f t="shared" si="12"/>
        <v>16.145060217877344</v>
      </c>
      <c r="L27" s="77"/>
      <c r="M27" s="68"/>
    </row>
    <row r="28" spans="1:13" ht="12">
      <c r="A28" s="29"/>
      <c r="B28" s="69"/>
      <c r="C28" s="69"/>
      <c r="D28" s="77"/>
      <c r="E28" s="77"/>
      <c r="F28" s="77"/>
      <c r="G28" s="77"/>
      <c r="H28" s="67"/>
      <c r="I28" s="73">
        <f t="shared" si="10"/>
        <v>2.8856473556048727</v>
      </c>
      <c r="J28" s="74">
        <f t="shared" si="11"/>
        <v>90</v>
      </c>
      <c r="K28" s="75">
        <f t="shared" si="12"/>
        <v>16.403805401240145</v>
      </c>
      <c r="L28" s="77"/>
      <c r="M28" s="68"/>
    </row>
    <row r="29" spans="1:13" ht="12">
      <c r="A29" s="29"/>
      <c r="B29" s="69"/>
      <c r="C29" s="69"/>
      <c r="D29" s="77"/>
      <c r="E29" s="77"/>
      <c r="F29" s="77"/>
      <c r="G29" s="77"/>
      <c r="H29" s="67"/>
      <c r="I29" s="73">
        <f t="shared" si="10"/>
        <v>2.929009267063634</v>
      </c>
      <c r="J29" s="74">
        <f t="shared" si="11"/>
        <v>95</v>
      </c>
      <c r="K29" s="75">
        <f t="shared" si="12"/>
        <v>16.625220786475122</v>
      </c>
      <c r="L29" s="77"/>
      <c r="M29" s="68"/>
    </row>
    <row r="30" spans="1:13" ht="12">
      <c r="A30" s="29"/>
      <c r="B30" s="69"/>
      <c r="C30" s="69"/>
      <c r="D30" s="77"/>
      <c r="E30" s="77"/>
      <c r="F30" s="77"/>
      <c r="G30" s="77"/>
      <c r="H30" s="67"/>
      <c r="I30" s="77"/>
      <c r="J30" s="77"/>
      <c r="K30" s="77"/>
      <c r="L30" s="77"/>
      <c r="M30" s="68"/>
    </row>
    <row r="31" spans="1:13" s="4" customFormat="1" ht="10.5">
      <c r="A31" s="30"/>
      <c r="B31" s="78" t="s">
        <v>6</v>
      </c>
      <c r="C31" s="79"/>
      <c r="D31" s="78" t="s">
        <v>7</v>
      </c>
      <c r="E31" s="79"/>
      <c r="F31" s="80" t="s">
        <v>8</v>
      </c>
      <c r="G31" s="79"/>
      <c r="H31" s="78" t="s">
        <v>9</v>
      </c>
      <c r="I31" s="79"/>
      <c r="J31" s="79"/>
      <c r="K31" s="63"/>
      <c r="L31" s="63"/>
      <c r="M31" s="63"/>
    </row>
    <row r="32" spans="1:13" s="4" customFormat="1" ht="10.5">
      <c r="A32" s="31"/>
      <c r="B32" s="69" t="s">
        <v>10</v>
      </c>
      <c r="C32" s="81">
        <v>0.035147</v>
      </c>
      <c r="D32" s="69" t="s">
        <v>11</v>
      </c>
      <c r="E32" s="81">
        <v>-0.052817</v>
      </c>
      <c r="F32" s="69" t="s">
        <v>12</v>
      </c>
      <c r="G32" s="82">
        <v>-0.115479</v>
      </c>
      <c r="H32" s="69" t="s">
        <v>13</v>
      </c>
      <c r="I32" s="81">
        <v>5.7384</v>
      </c>
      <c r="J32" s="83"/>
      <c r="K32" s="63"/>
      <c r="L32" s="63"/>
      <c r="M32" s="63"/>
    </row>
    <row r="33" spans="1:13" s="4" customFormat="1" ht="10.5">
      <c r="A33" s="31"/>
      <c r="B33" s="69" t="s">
        <v>14</v>
      </c>
      <c r="C33" s="81">
        <v>-1.080773</v>
      </c>
      <c r="D33" s="69" t="s">
        <v>15</v>
      </c>
      <c r="E33" s="81">
        <v>0.472577</v>
      </c>
      <c r="F33" s="69" t="s">
        <v>16</v>
      </c>
      <c r="G33" s="82">
        <v>0.984423</v>
      </c>
      <c r="H33" s="69" t="s">
        <v>17</v>
      </c>
      <c r="I33" s="83"/>
      <c r="J33" s="83"/>
      <c r="K33" s="63"/>
      <c r="L33" s="63"/>
      <c r="M33" s="63"/>
    </row>
    <row r="34" spans="1:13" s="4" customFormat="1" ht="10.5">
      <c r="A34" s="31"/>
      <c r="B34" s="69" t="s">
        <v>18</v>
      </c>
      <c r="C34" s="81">
        <v>4711.2</v>
      </c>
      <c r="D34" s="69" t="s">
        <v>19</v>
      </c>
      <c r="E34" s="81">
        <v>0.123506</v>
      </c>
      <c r="F34" s="69" t="s">
        <v>20</v>
      </c>
      <c r="G34" s="82">
        <v>0</v>
      </c>
      <c r="H34" s="69" t="s">
        <v>21</v>
      </c>
      <c r="I34" s="81">
        <f>C35-(C33)</f>
        <v>-1.842121</v>
      </c>
      <c r="J34" s="83"/>
      <c r="K34" s="63"/>
      <c r="L34" s="63"/>
      <c r="M34" s="63"/>
    </row>
    <row r="35" spans="1:13" s="4" customFormat="1" ht="10.5">
      <c r="A35" s="31"/>
      <c r="B35" s="69" t="s">
        <v>22</v>
      </c>
      <c r="C35" s="81">
        <v>-2.922894</v>
      </c>
      <c r="D35" s="83"/>
      <c r="E35" s="83"/>
      <c r="F35" s="83"/>
      <c r="G35" s="83"/>
      <c r="H35" s="83"/>
      <c r="I35" s="83"/>
      <c r="J35" s="83"/>
      <c r="K35" s="63"/>
      <c r="L35" s="63"/>
      <c r="M35" s="63"/>
    </row>
    <row r="36" spans="1:13" s="4" customFormat="1" ht="10.5">
      <c r="A36" s="31"/>
      <c r="B36" s="69" t="s">
        <v>27</v>
      </c>
      <c r="C36" s="83"/>
      <c r="D36" s="83"/>
      <c r="E36" s="83"/>
      <c r="F36" s="84" t="s">
        <v>26</v>
      </c>
      <c r="G36" s="83"/>
      <c r="H36" s="85"/>
      <c r="I36" s="86"/>
      <c r="J36" s="86"/>
      <c r="K36" s="63"/>
      <c r="L36" s="63"/>
      <c r="M36" s="63"/>
    </row>
    <row r="37" spans="1:13" s="4" customFormat="1" ht="10.5">
      <c r="A37" s="31"/>
      <c r="B37" s="69" t="s">
        <v>0</v>
      </c>
      <c r="C37" s="61" t="s">
        <v>23</v>
      </c>
      <c r="D37" s="61" t="s">
        <v>24</v>
      </c>
      <c r="E37" s="61" t="s">
        <v>25</v>
      </c>
      <c r="F37" s="83"/>
      <c r="G37" s="83"/>
      <c r="H37" s="85"/>
      <c r="I37" s="86"/>
      <c r="J37" s="86"/>
      <c r="K37" s="63"/>
      <c r="L37" s="63"/>
      <c r="M37" s="63"/>
    </row>
    <row r="38" spans="1:13" s="4" customFormat="1" ht="10.5">
      <c r="A38" s="32"/>
      <c r="B38" s="64" t="str">
        <f>+D4</f>
        <v>Ⅴ</v>
      </c>
      <c r="C38" s="87">
        <v>24.5914</v>
      </c>
      <c r="D38" s="87">
        <v>1.0497</v>
      </c>
      <c r="E38" s="87">
        <v>0.0258</v>
      </c>
      <c r="F38" s="87"/>
      <c r="G38" s="87"/>
      <c r="H38" s="88"/>
      <c r="I38" s="89"/>
      <c r="J38" s="89"/>
      <c r="K38" s="87"/>
      <c r="L38" s="87"/>
      <c r="M38" s="63"/>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3">
    <mergeCell ref="C1:I1"/>
    <mergeCell ref="D2:G2"/>
    <mergeCell ref="I2:L4"/>
  </mergeCells>
  <printOptions/>
  <pageMargins left="0.75" right="0.75" top="1" bottom="1" header="0.512" footer="0.512"/>
  <pageSetup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片倉正行</dc:creator>
  <cp:keywords/>
  <dc:description/>
  <cp:lastModifiedBy>長野県</cp:lastModifiedBy>
  <cp:lastPrinted>2005-04-06T01:56:38Z</cp:lastPrinted>
  <dcterms:created xsi:type="dcterms:W3CDTF">1997-05-13T23:57:32Z</dcterms:created>
  <dcterms:modified xsi:type="dcterms:W3CDTF">2008-07-02T11:10:33Z</dcterms:modified>
  <cp:category/>
  <cp:version/>
  <cp:contentType/>
  <cp:contentStatus/>
</cp:coreProperties>
</file>